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 - Mongolian Educational Information Technology Center\2025\2024-2025\"/>
    </mc:Choice>
  </mc:AlternateContent>
  <xr:revisionPtr revIDLastSave="0" documentId="8_{1054AEF0-3532-448B-BA7D-ACF5BD41563F}" xr6:coauthVersionLast="47" xr6:coauthVersionMax="47" xr10:uidLastSave="{00000000-0000-0000-0000-000000000000}"/>
  <bookViews>
    <workbookView xWindow="-120" yWindow="-120" windowWidth="29040" windowHeight="15990" tabRatio="938" activeTab="15" xr2:uid="{00000000-000D-0000-FFFF-FFFF00000000}"/>
  </bookViews>
  <sheets>
    <sheet name="Албан ёсны маягт" sheetId="144" r:id="rId1"/>
    <sheet name="A-ДБ-1" sheetId="104" r:id="rId2"/>
    <sheet name="А-ДБ-2" sheetId="133" r:id="rId3"/>
    <sheet name="А-ДБ-3" sheetId="106" r:id="rId4"/>
    <sheet name="А-ДБ-4" sheetId="136" r:id="rId5"/>
    <sheet name="А-ДБ-4-1 СБ-ын байршлаар" sheetId="145" r:id="rId6"/>
    <sheet name="A-ДБ-5" sheetId="148" r:id="rId7"/>
    <sheet name="А-ДБ-6" sheetId="140" r:id="rId8"/>
    <sheet name="А-ДБ-7last" sheetId="147" r:id="rId9"/>
    <sheet name="А-ДБ-8" sheetId="130" r:id="rId10"/>
    <sheet name="А-ДБ-9" sheetId="108" r:id="rId11"/>
    <sheet name="A-ДБ-10" sheetId="109" r:id="rId12"/>
    <sheet name="А-ДБ-11" sheetId="146" r:id="rId13"/>
    <sheet name="А-ДБ-12" sheetId="138" r:id="rId14"/>
    <sheet name="A-ДБ-13" sheetId="110" r:id="rId15"/>
    <sheet name="А-ДБ-14" sheetId="150" r:id="rId16"/>
  </sheets>
  <definedNames>
    <definedName name="_xlnm.Print_Area" localSheetId="1">'A-ДБ-1'!$A$1:$S$57</definedName>
    <definedName name="_xlnm.Print_Area" localSheetId="11">'A-ДБ-10'!$A$1:$Z$55</definedName>
    <definedName name="_xlnm.Print_Area" localSheetId="14">'A-ДБ-13'!$A$1:$S$60</definedName>
    <definedName name="_xlnm.Print_Area" localSheetId="6">'A-ДБ-5'!$A$1:$AQ$50</definedName>
    <definedName name="_xlnm.Print_Area" localSheetId="12">'А-ДБ-11'!$A$1:$Y$67</definedName>
    <definedName name="_xlnm.Print_Area" localSheetId="13">'А-ДБ-12'!$A$1:$S$51</definedName>
    <definedName name="_xlnm.Print_Area" localSheetId="15">'А-ДБ-14'!$A$1:$W$73</definedName>
    <definedName name="_xlnm.Print_Area" localSheetId="2">'А-ДБ-2'!$A$1:$AU$34</definedName>
    <definedName name="_xlnm.Print_Area" localSheetId="3">'А-ДБ-3'!$A$1:$AF$48</definedName>
    <definedName name="_xlnm.Print_Area" localSheetId="4">'А-ДБ-4'!$A$1:$Q$62</definedName>
    <definedName name="_xlnm.Print_Area" localSheetId="5">'А-ДБ-4-1 СБ-ын байршлаар'!$A$1:$AR$46</definedName>
    <definedName name="_xlnm.Print_Area" localSheetId="7">'А-ДБ-6'!$A$1:$Z$46</definedName>
    <definedName name="_xlnm.Print_Area" localSheetId="9">'А-ДБ-8'!$A$1:$AK$51</definedName>
    <definedName name="_xlnm.Print_Area" localSheetId="10">'А-ДБ-9'!$A$1:$S$116</definedName>
    <definedName name="_xlnm.Print_Titles" localSheetId="1">'A-ДБ-1'!$8:$11</definedName>
    <definedName name="_xlnm.Print_Titles" localSheetId="14">'A-ДБ-13'!$10:$13</definedName>
    <definedName name="_xlnm.Print_Titles" localSheetId="3">'А-ДБ-3'!$8:$11</definedName>
    <definedName name="_xlnm.Print_Titles" localSheetId="4">'А-ДБ-4'!$10:$13</definedName>
    <definedName name="_xlnm.Print_Titles" localSheetId="10">'А-ДБ-9'!$9:$12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4" i="150" l="1"/>
  <c r="X35" i="150"/>
  <c r="X36" i="150"/>
  <c r="X37" i="150"/>
  <c r="X38" i="150"/>
  <c r="X39" i="150"/>
  <c r="X33" i="150"/>
  <c r="AN13" i="130"/>
  <c r="AM13" i="130"/>
  <c r="AL13" i="130"/>
  <c r="AM14" i="130" l="1"/>
  <c r="AN14" i="130"/>
  <c r="AM15" i="130"/>
  <c r="AN15" i="130"/>
  <c r="AM16" i="130"/>
  <c r="AN16" i="130"/>
  <c r="AM17" i="130"/>
  <c r="AN17" i="130"/>
  <c r="AM18" i="130"/>
  <c r="AN18" i="130"/>
  <c r="AM19" i="130"/>
  <c r="AN19" i="130"/>
  <c r="AM20" i="130"/>
  <c r="AN20" i="130"/>
  <c r="AM21" i="130"/>
  <c r="AN21" i="130"/>
  <c r="AM22" i="130"/>
  <c r="AN22" i="130"/>
  <c r="AM23" i="130"/>
  <c r="AN23" i="130"/>
  <c r="AM24" i="130"/>
  <c r="AN24" i="130"/>
  <c r="AM25" i="130"/>
  <c r="AN25" i="130"/>
  <c r="AM26" i="130"/>
  <c r="AN26" i="130"/>
  <c r="AM27" i="130"/>
  <c r="AN27" i="130"/>
  <c r="AM28" i="130"/>
  <c r="AN28" i="130"/>
  <c r="AM29" i="130"/>
  <c r="AN29" i="130"/>
  <c r="AM30" i="130"/>
  <c r="AN30" i="130"/>
  <c r="AM31" i="130"/>
  <c r="AN31" i="130"/>
  <c r="AM32" i="130"/>
  <c r="AN32" i="130"/>
  <c r="AM33" i="130"/>
  <c r="AN33" i="130"/>
  <c r="AM34" i="130"/>
  <c r="AN34" i="130"/>
  <c r="AM35" i="130"/>
  <c r="AN35" i="130"/>
  <c r="AM36" i="130"/>
  <c r="AN36" i="130"/>
  <c r="AM37" i="130"/>
  <c r="AN37" i="130"/>
  <c r="AM38" i="130"/>
  <c r="AN38" i="130"/>
  <c r="AM39" i="130"/>
  <c r="AN39" i="130"/>
  <c r="AM40" i="130"/>
  <c r="AN40" i="130"/>
  <c r="AM41" i="130"/>
  <c r="AN41" i="130"/>
  <c r="AM42" i="130"/>
  <c r="AN42" i="130"/>
  <c r="AL14" i="130"/>
  <c r="AL15" i="130"/>
  <c r="AL16" i="130"/>
  <c r="AL17" i="130"/>
  <c r="AL18" i="130"/>
  <c r="AL19" i="130"/>
  <c r="AL20" i="130"/>
  <c r="AL21" i="130"/>
  <c r="AL22" i="130"/>
  <c r="AL23" i="130"/>
  <c r="AL24" i="130"/>
  <c r="AL25" i="130"/>
  <c r="AL26" i="130"/>
  <c r="AL27" i="130"/>
  <c r="AL28" i="130"/>
  <c r="AL29" i="130"/>
  <c r="AL30" i="130"/>
  <c r="AL31" i="130"/>
  <c r="AL32" i="130"/>
  <c r="AL33" i="130"/>
  <c r="AL34" i="130"/>
  <c r="AL35" i="130"/>
  <c r="AL36" i="130"/>
  <c r="AL37" i="130"/>
  <c r="AL38" i="130"/>
  <c r="AL39" i="130"/>
  <c r="AL40" i="130"/>
  <c r="AL41" i="130"/>
  <c r="AL42" i="130"/>
  <c r="R7" i="130"/>
  <c r="R6" i="130"/>
  <c r="AF14" i="109"/>
  <c r="AF15" i="109"/>
  <c r="AF16" i="109"/>
  <c r="AF17" i="109"/>
  <c r="AF18" i="109"/>
  <c r="AF19" i="109"/>
  <c r="AF20" i="109"/>
  <c r="AF21" i="109"/>
  <c r="AF22" i="109"/>
  <c r="AF23" i="109"/>
  <c r="AF24" i="109"/>
  <c r="AF25" i="109"/>
  <c r="AF26" i="109"/>
  <c r="AF27" i="109"/>
  <c r="AF28" i="109"/>
  <c r="AF29" i="109"/>
  <c r="AF30" i="109"/>
  <c r="AF31" i="109"/>
  <c r="AF32" i="109"/>
  <c r="AF33" i="109"/>
  <c r="AF34" i="109"/>
  <c r="AF35" i="109"/>
  <c r="AF36" i="109"/>
  <c r="AF37" i="109"/>
  <c r="AF38" i="109"/>
  <c r="AF39" i="109"/>
  <c r="AF40" i="109"/>
  <c r="AF41" i="109"/>
  <c r="AF42" i="109"/>
  <c r="AF43" i="109"/>
  <c r="AF44" i="109"/>
  <c r="AF45" i="109"/>
  <c r="AE14" i="109"/>
  <c r="AE15" i="109"/>
  <c r="AE16" i="109"/>
  <c r="AE17" i="109"/>
  <c r="AE18" i="109"/>
  <c r="AE19" i="109"/>
  <c r="AE20" i="109"/>
  <c r="AE21" i="109"/>
  <c r="AE22" i="109"/>
  <c r="AE23" i="109"/>
  <c r="AE24" i="109"/>
  <c r="AE25" i="109"/>
  <c r="AE26" i="109"/>
  <c r="AE27" i="109"/>
  <c r="AE28" i="109"/>
  <c r="AE29" i="109"/>
  <c r="AE30" i="109"/>
  <c r="AE31" i="109"/>
  <c r="AE32" i="109"/>
  <c r="AE33" i="109"/>
  <c r="AE34" i="109"/>
  <c r="AE35" i="109"/>
  <c r="AE36" i="109"/>
  <c r="AE37" i="109"/>
  <c r="AE38" i="109"/>
  <c r="AE39" i="109"/>
  <c r="AE40" i="109"/>
  <c r="AE41" i="109"/>
  <c r="AE42" i="109"/>
  <c r="AE43" i="109"/>
  <c r="AE44" i="109"/>
  <c r="AE45" i="109"/>
  <c r="AD45" i="109"/>
  <c r="AA45" i="109"/>
  <c r="AA39" i="109"/>
  <c r="AB39" i="109"/>
  <c r="AC39" i="109"/>
  <c r="AD39" i="109"/>
  <c r="AA40" i="109"/>
  <c r="AB40" i="109"/>
  <c r="AC40" i="109"/>
  <c r="AD40" i="109"/>
  <c r="AA41" i="109"/>
  <c r="AB41" i="109"/>
  <c r="AC41" i="109"/>
  <c r="AD41" i="109"/>
  <c r="AA42" i="109"/>
  <c r="AB42" i="109"/>
  <c r="AC42" i="109"/>
  <c r="AD42" i="109"/>
  <c r="AA43" i="109"/>
  <c r="AB43" i="109"/>
  <c r="AC43" i="109"/>
  <c r="AD43" i="109"/>
  <c r="AA44" i="109"/>
  <c r="AB44" i="109"/>
  <c r="AC44" i="109"/>
  <c r="AD44" i="109"/>
  <c r="AB45" i="109"/>
  <c r="AC45" i="109"/>
  <c r="X15" i="138" l="1"/>
  <c r="I55" i="130"/>
  <c r="G55" i="130"/>
  <c r="H55" i="130"/>
  <c r="F55" i="130"/>
  <c r="E55" i="130"/>
  <c r="R40" i="136"/>
  <c r="AA15" i="109"/>
  <c r="AB15" i="109"/>
  <c r="AC15" i="109"/>
  <c r="AD15" i="109"/>
  <c r="AA16" i="109"/>
  <c r="AB16" i="109"/>
  <c r="AC16" i="109"/>
  <c r="AD16" i="109"/>
  <c r="AA17" i="109"/>
  <c r="AB17" i="109"/>
  <c r="AC17" i="109"/>
  <c r="AD17" i="109"/>
  <c r="AA18" i="109"/>
  <c r="AB18" i="109"/>
  <c r="AC18" i="109"/>
  <c r="AD18" i="109"/>
  <c r="AA19" i="109"/>
  <c r="AB19" i="109"/>
  <c r="AC19" i="109"/>
  <c r="AD19" i="109"/>
  <c r="AA20" i="109"/>
  <c r="AB20" i="109"/>
  <c r="AC20" i="109"/>
  <c r="AD20" i="109"/>
  <c r="AA21" i="109"/>
  <c r="AB21" i="109"/>
  <c r="AC21" i="109"/>
  <c r="AD21" i="109"/>
  <c r="AA22" i="109"/>
  <c r="AB22" i="109"/>
  <c r="AC22" i="109"/>
  <c r="AD22" i="109"/>
  <c r="AA23" i="109"/>
  <c r="AB23" i="109"/>
  <c r="AC23" i="109"/>
  <c r="AD23" i="109"/>
  <c r="AA24" i="109"/>
  <c r="AB24" i="109"/>
  <c r="AC24" i="109"/>
  <c r="AD24" i="109"/>
  <c r="AA25" i="109"/>
  <c r="AB25" i="109"/>
  <c r="AC25" i="109"/>
  <c r="AD25" i="109"/>
  <c r="AA26" i="109"/>
  <c r="AB26" i="109"/>
  <c r="AC26" i="109"/>
  <c r="AD26" i="109"/>
  <c r="AA27" i="109"/>
  <c r="AB27" i="109"/>
  <c r="AC27" i="109"/>
  <c r="AD27" i="109"/>
  <c r="AA28" i="109"/>
  <c r="AB28" i="109"/>
  <c r="AC28" i="109"/>
  <c r="AD28" i="109"/>
  <c r="AA29" i="109"/>
  <c r="AB29" i="109"/>
  <c r="AC29" i="109"/>
  <c r="AD29" i="109"/>
  <c r="AA30" i="109"/>
  <c r="AB30" i="109"/>
  <c r="AC30" i="109"/>
  <c r="AD30" i="109"/>
  <c r="AA31" i="109"/>
  <c r="AB31" i="109"/>
  <c r="AC31" i="109"/>
  <c r="AD31" i="109"/>
  <c r="AA32" i="109"/>
  <c r="AB32" i="109"/>
  <c r="AC32" i="109"/>
  <c r="AD32" i="109"/>
  <c r="AA33" i="109"/>
  <c r="AB33" i="109"/>
  <c r="AC33" i="109"/>
  <c r="AD33" i="109"/>
  <c r="AA34" i="109"/>
  <c r="AB34" i="109"/>
  <c r="AC34" i="109"/>
  <c r="AD34" i="109"/>
  <c r="AA35" i="109"/>
  <c r="AB35" i="109"/>
  <c r="AC35" i="109"/>
  <c r="AD35" i="109"/>
  <c r="AA36" i="109"/>
  <c r="AB36" i="109"/>
  <c r="AC36" i="109"/>
  <c r="AD36" i="109"/>
  <c r="AA37" i="109"/>
  <c r="AB37" i="109"/>
  <c r="AC37" i="109"/>
  <c r="AD37" i="109"/>
  <c r="AA38" i="109"/>
  <c r="AB38" i="109"/>
  <c r="AC38" i="109"/>
  <c r="AD38" i="109"/>
  <c r="AD14" i="109"/>
  <c r="AC14" i="109"/>
  <c r="AB14" i="109"/>
  <c r="AA14" i="109"/>
  <c r="P60" i="109"/>
  <c r="E58" i="109"/>
  <c r="E60" i="109" s="1"/>
  <c r="F58" i="109"/>
  <c r="F60" i="109" s="1"/>
  <c r="G58" i="109"/>
  <c r="G60" i="109" s="1"/>
  <c r="H58" i="109"/>
  <c r="H60" i="109" s="1"/>
  <c r="I58" i="109"/>
  <c r="I60" i="109" s="1"/>
  <c r="J58" i="109"/>
  <c r="J60" i="109" s="1"/>
  <c r="K58" i="109"/>
  <c r="K60" i="109" s="1"/>
  <c r="L58" i="109"/>
  <c r="L60" i="109" s="1"/>
  <c r="M58" i="109"/>
  <c r="M60" i="109" s="1"/>
  <c r="N58" i="109"/>
  <c r="N60" i="109" s="1"/>
  <c r="O58" i="109"/>
  <c r="O60" i="109" s="1"/>
  <c r="P58" i="109"/>
  <c r="Q58" i="109"/>
  <c r="Q60" i="109" s="1"/>
  <c r="R58" i="109"/>
  <c r="R60" i="109" s="1"/>
  <c r="S58" i="109"/>
  <c r="S60" i="109" s="1"/>
  <c r="T58" i="109"/>
  <c r="T60" i="109" s="1"/>
  <c r="U58" i="109"/>
  <c r="U60" i="109" s="1"/>
  <c r="V58" i="109"/>
  <c r="V60" i="109" s="1"/>
  <c r="W58" i="109"/>
  <c r="W60" i="109" s="1"/>
  <c r="X58" i="109"/>
  <c r="X60" i="109" s="1"/>
  <c r="Y58" i="109"/>
  <c r="Y60" i="109" s="1"/>
  <c r="Z58" i="109"/>
  <c r="Z60" i="109" s="1"/>
  <c r="D58" i="109"/>
  <c r="D60" i="109" s="1"/>
  <c r="Y26" i="150"/>
  <c r="AA49" i="150"/>
  <c r="B27" i="150"/>
  <c r="B28" i="150" s="1"/>
  <c r="B29" i="150" s="1"/>
  <c r="B30" i="150" s="1"/>
  <c r="B31" i="150" s="1"/>
  <c r="B32" i="150" s="1"/>
  <c r="B33" i="150" s="1"/>
  <c r="B34" i="150" s="1"/>
  <c r="B35" i="150" s="1"/>
  <c r="B36" i="150" s="1"/>
  <c r="B37" i="150" s="1"/>
  <c r="B38" i="150" s="1"/>
  <c r="B39" i="150" s="1"/>
  <c r="B40" i="150" s="1"/>
  <c r="B41" i="150" s="1"/>
  <c r="B42" i="150" s="1"/>
  <c r="B43" i="150" s="1"/>
  <c r="B44" i="150" s="1"/>
  <c r="B45" i="150" s="1"/>
  <c r="B46" i="150" s="1"/>
  <c r="B47" i="150" s="1"/>
  <c r="B48" i="150" s="1"/>
  <c r="B49" i="150" s="1"/>
  <c r="B50" i="150" s="1"/>
  <c r="B51" i="150" s="1"/>
  <c r="B52" i="150" s="1"/>
  <c r="B53" i="150" s="1"/>
  <c r="B54" i="150" s="1"/>
  <c r="B55" i="150" s="1"/>
  <c r="B56" i="150" s="1"/>
  <c r="B57" i="150" s="1"/>
  <c r="B58" i="150" s="1"/>
  <c r="B59" i="150" s="1"/>
  <c r="V16" i="138" l="1"/>
  <c r="U16" i="138"/>
  <c r="T16" i="138"/>
  <c r="T17" i="138"/>
  <c r="U17" i="138"/>
  <c r="V17" i="138"/>
  <c r="T18" i="138"/>
  <c r="U18" i="138"/>
  <c r="V18" i="138"/>
  <c r="T19" i="138"/>
  <c r="U19" i="138"/>
  <c r="V19" i="138"/>
  <c r="T20" i="138"/>
  <c r="U20" i="138"/>
  <c r="V20" i="138"/>
  <c r="T21" i="138"/>
  <c r="U21" i="138"/>
  <c r="V21" i="138"/>
  <c r="T22" i="138"/>
  <c r="U22" i="138"/>
  <c r="V22" i="138"/>
  <c r="T23" i="138"/>
  <c r="U23" i="138"/>
  <c r="V23" i="138"/>
  <c r="T24" i="138"/>
  <c r="U24" i="138"/>
  <c r="V24" i="138"/>
  <c r="T25" i="138"/>
  <c r="U25" i="138"/>
  <c r="V25" i="138"/>
  <c r="T26" i="138"/>
  <c r="U26" i="138"/>
  <c r="V26" i="138"/>
  <c r="T27" i="138"/>
  <c r="U27" i="138"/>
  <c r="V27" i="138"/>
  <c r="T28" i="138"/>
  <c r="U28" i="138"/>
  <c r="V28" i="138"/>
  <c r="T29" i="138"/>
  <c r="U29" i="138"/>
  <c r="V29" i="138"/>
  <c r="T30" i="138"/>
  <c r="U30" i="138"/>
  <c r="V30" i="138"/>
  <c r="T31" i="138"/>
  <c r="U31" i="138"/>
  <c r="V31" i="138"/>
  <c r="T32" i="138"/>
  <c r="U32" i="138"/>
  <c r="V32" i="138"/>
  <c r="T33" i="138"/>
  <c r="U33" i="138"/>
  <c r="V33" i="138"/>
  <c r="T34" i="138"/>
  <c r="U34" i="138"/>
  <c r="V34" i="138"/>
  <c r="T35" i="138"/>
  <c r="U35" i="138"/>
  <c r="V35" i="138"/>
  <c r="T36" i="138"/>
  <c r="U36" i="138"/>
  <c r="V36" i="138"/>
  <c r="T37" i="138"/>
  <c r="U37" i="138"/>
  <c r="V37" i="138"/>
  <c r="H17" i="138"/>
  <c r="I17" i="138"/>
  <c r="J17" i="138"/>
  <c r="H18" i="138"/>
  <c r="I18" i="138"/>
  <c r="J18" i="138"/>
  <c r="H19" i="138"/>
  <c r="I19" i="138"/>
  <c r="J19" i="138"/>
  <c r="H20" i="138"/>
  <c r="I20" i="138"/>
  <c r="J20" i="138"/>
  <c r="H21" i="138"/>
  <c r="I21" i="138"/>
  <c r="J21" i="138"/>
  <c r="H22" i="138"/>
  <c r="I22" i="138"/>
  <c r="J22" i="138"/>
  <c r="H23" i="138"/>
  <c r="I23" i="138"/>
  <c r="J23" i="138"/>
  <c r="H24" i="138"/>
  <c r="I24" i="138"/>
  <c r="J24" i="138"/>
  <c r="H25" i="138"/>
  <c r="I25" i="138"/>
  <c r="J25" i="138"/>
  <c r="H26" i="138"/>
  <c r="I26" i="138"/>
  <c r="J26" i="138"/>
  <c r="H27" i="138"/>
  <c r="I27" i="138"/>
  <c r="J27" i="138"/>
  <c r="H28" i="138"/>
  <c r="I28" i="138"/>
  <c r="J28" i="138"/>
  <c r="H29" i="138"/>
  <c r="I29" i="138"/>
  <c r="J29" i="138"/>
  <c r="H30" i="138"/>
  <c r="I30" i="138"/>
  <c r="J30" i="138"/>
  <c r="H31" i="138"/>
  <c r="I31" i="138"/>
  <c r="J31" i="138"/>
  <c r="H32" i="138"/>
  <c r="H53" i="138" s="1"/>
  <c r="I32" i="138"/>
  <c r="I53" i="138" s="1"/>
  <c r="J32" i="138"/>
  <c r="J53" i="138" s="1"/>
  <c r="H33" i="138"/>
  <c r="I33" i="138"/>
  <c r="J33" i="138"/>
  <c r="H34" i="138"/>
  <c r="I34" i="138"/>
  <c r="J34" i="138"/>
  <c r="H35" i="138"/>
  <c r="I35" i="138"/>
  <c r="J35" i="138"/>
  <c r="H16" i="138"/>
  <c r="I16" i="138"/>
  <c r="J16" i="138"/>
  <c r="Q17" i="138"/>
  <c r="Q16" i="138"/>
  <c r="Q18" i="138"/>
  <c r="Q19" i="138"/>
  <c r="Q20" i="138"/>
  <c r="Q21" i="138"/>
  <c r="Q22" i="138"/>
  <c r="Q23" i="138"/>
  <c r="Q24" i="138"/>
  <c r="Q25" i="138"/>
  <c r="Q26" i="138"/>
  <c r="Q27" i="138"/>
  <c r="Q28" i="138"/>
  <c r="Q29" i="138"/>
  <c r="Q30" i="138"/>
  <c r="Q31" i="138"/>
  <c r="Q32" i="138"/>
  <c r="Q33" i="138"/>
  <c r="Q34" i="138"/>
  <c r="Q35" i="138"/>
  <c r="K16" i="138"/>
  <c r="K17" i="138"/>
  <c r="K18" i="138"/>
  <c r="K19" i="138"/>
  <c r="K20" i="138"/>
  <c r="K21" i="138"/>
  <c r="K22" i="138"/>
  <c r="K23" i="138"/>
  <c r="K24" i="138"/>
  <c r="K25" i="138"/>
  <c r="K26" i="138"/>
  <c r="K27" i="138"/>
  <c r="K28" i="138"/>
  <c r="K29" i="138"/>
  <c r="K30" i="138"/>
  <c r="K31" i="138"/>
  <c r="K32" i="138"/>
  <c r="K53" i="138" s="1"/>
  <c r="K33" i="138"/>
  <c r="K34" i="138"/>
  <c r="K35" i="138"/>
  <c r="D28" i="138"/>
  <c r="L28" i="138"/>
  <c r="M28" i="138"/>
  <c r="N28" i="138"/>
  <c r="O28" i="138"/>
  <c r="P28" i="138"/>
  <c r="R28" i="138"/>
  <c r="S28" i="138"/>
  <c r="D32" i="138"/>
  <c r="L32" i="138"/>
  <c r="M32" i="138"/>
  <c r="N32" i="138"/>
  <c r="O32" i="138"/>
  <c r="P32" i="138"/>
  <c r="R32" i="138"/>
  <c r="S32" i="138"/>
  <c r="S53" i="138" s="1"/>
  <c r="D24" i="138"/>
  <c r="E53" i="138"/>
  <c r="L24" i="138"/>
  <c r="M24" i="138"/>
  <c r="N24" i="138"/>
  <c r="O24" i="138"/>
  <c r="P24" i="138"/>
  <c r="R24" i="138"/>
  <c r="S24" i="138"/>
  <c r="D20" i="138"/>
  <c r="D53" i="138" s="1"/>
  <c r="L20" i="138"/>
  <c r="M20" i="138"/>
  <c r="N20" i="138"/>
  <c r="O20" i="138"/>
  <c r="P20" i="138"/>
  <c r="R20" i="138"/>
  <c r="S20" i="138"/>
  <c r="D19" i="138"/>
  <c r="L19" i="138"/>
  <c r="M19" i="138"/>
  <c r="N19" i="138"/>
  <c r="O19" i="138"/>
  <c r="P19" i="138"/>
  <c r="R19" i="138"/>
  <c r="S19" i="138"/>
  <c r="D18" i="138"/>
  <c r="L18" i="138"/>
  <c r="M18" i="138"/>
  <c r="N18" i="138"/>
  <c r="O18" i="138"/>
  <c r="P18" i="138"/>
  <c r="R18" i="138"/>
  <c r="S18" i="138"/>
  <c r="D17" i="138"/>
  <c r="L17" i="138"/>
  <c r="M17" i="138"/>
  <c r="N17" i="138"/>
  <c r="O17" i="138"/>
  <c r="P17" i="138"/>
  <c r="R17" i="138"/>
  <c r="S17" i="138"/>
  <c r="F53" i="138"/>
  <c r="L53" i="138"/>
  <c r="N53" i="138"/>
  <c r="O53" i="138"/>
  <c r="P53" i="138"/>
  <c r="R53" i="138"/>
  <c r="AO60" i="148"/>
  <c r="W60" i="148"/>
  <c r="X60" i="148"/>
  <c r="Y60" i="148"/>
  <c r="Z60" i="148"/>
  <c r="AA60" i="148"/>
  <c r="AB60" i="148"/>
  <c r="AC60" i="148"/>
  <c r="AD60" i="148"/>
  <c r="AE60" i="148"/>
  <c r="AF60" i="148"/>
  <c r="AG60" i="148"/>
  <c r="AH60" i="148"/>
  <c r="AI60" i="148"/>
  <c r="AJ60" i="148"/>
  <c r="AK60" i="148"/>
  <c r="AL60" i="148"/>
  <c r="AM60" i="148"/>
  <c r="AN60" i="148"/>
  <c r="AP60" i="148"/>
  <c r="AQ60" i="148"/>
  <c r="T60" i="148"/>
  <c r="R63" i="148"/>
  <c r="D64" i="148"/>
  <c r="E64" i="148"/>
  <c r="F64" i="148"/>
  <c r="G64" i="148"/>
  <c r="H64" i="148"/>
  <c r="I64" i="148"/>
  <c r="J64" i="148"/>
  <c r="K64" i="148"/>
  <c r="L64" i="148"/>
  <c r="M64" i="148"/>
  <c r="N64" i="148"/>
  <c r="O64" i="148"/>
  <c r="P64" i="148"/>
  <c r="Q64" i="148"/>
  <c r="C64" i="148"/>
  <c r="C63" i="148"/>
  <c r="D63" i="148"/>
  <c r="E63" i="148"/>
  <c r="F63" i="148"/>
  <c r="G63" i="148"/>
  <c r="H63" i="148"/>
  <c r="I63" i="148"/>
  <c r="J63" i="148"/>
  <c r="K63" i="148"/>
  <c r="L63" i="148"/>
  <c r="M63" i="148"/>
  <c r="N63" i="148"/>
  <c r="O63" i="148"/>
  <c r="P63" i="148"/>
  <c r="Q63" i="148"/>
  <c r="S63" i="148"/>
  <c r="T63" i="148"/>
  <c r="D62" i="148"/>
  <c r="E62" i="148"/>
  <c r="F62" i="148"/>
  <c r="G62" i="148"/>
  <c r="H62" i="148"/>
  <c r="I62" i="148"/>
  <c r="J62" i="148"/>
  <c r="K62" i="148"/>
  <c r="L62" i="148"/>
  <c r="M62" i="148"/>
  <c r="N62" i="148"/>
  <c r="O62" i="148"/>
  <c r="P62" i="148"/>
  <c r="Q62" i="148"/>
  <c r="C62" i="148"/>
  <c r="D61" i="148"/>
  <c r="E61" i="148"/>
  <c r="R61" i="148"/>
  <c r="S61" i="148"/>
  <c r="T61" i="148"/>
  <c r="C60" i="148"/>
  <c r="C61" i="148"/>
  <c r="D13" i="148"/>
  <c r="C13" i="148" s="1"/>
  <c r="E13" i="148"/>
  <c r="D14" i="148"/>
  <c r="C14" i="148" s="1"/>
  <c r="E14" i="148"/>
  <c r="D15" i="148"/>
  <c r="C15" i="148" s="1"/>
  <c r="E15" i="148"/>
  <c r="D16" i="148"/>
  <c r="C16" i="148" s="1"/>
  <c r="E16" i="148"/>
  <c r="D17" i="148"/>
  <c r="C17" i="148" s="1"/>
  <c r="E17" i="148"/>
  <c r="D18" i="148"/>
  <c r="C18" i="148" s="1"/>
  <c r="E18" i="148"/>
  <c r="D19" i="148"/>
  <c r="C19" i="148" s="1"/>
  <c r="E19" i="148"/>
  <c r="D20" i="148"/>
  <c r="C20" i="148" s="1"/>
  <c r="E20" i="148"/>
  <c r="D21" i="148"/>
  <c r="C21" i="148" s="1"/>
  <c r="E21" i="148"/>
  <c r="D22" i="148"/>
  <c r="C22" i="148" s="1"/>
  <c r="E22" i="148"/>
  <c r="D23" i="148"/>
  <c r="C23" i="148" s="1"/>
  <c r="E23" i="148"/>
  <c r="D24" i="148"/>
  <c r="C24" i="148" s="1"/>
  <c r="E24" i="148"/>
  <c r="D25" i="148"/>
  <c r="C25" i="148" s="1"/>
  <c r="E25" i="148"/>
  <c r="D26" i="148"/>
  <c r="C26" i="148" s="1"/>
  <c r="E26" i="148"/>
  <c r="D27" i="148"/>
  <c r="C27" i="148" s="1"/>
  <c r="E27" i="148"/>
  <c r="D28" i="148"/>
  <c r="C28" i="148" s="1"/>
  <c r="E28" i="148"/>
  <c r="C29" i="148"/>
  <c r="D29" i="148"/>
  <c r="E29" i="148"/>
  <c r="D30" i="148"/>
  <c r="C30" i="148" s="1"/>
  <c r="E30" i="148"/>
  <c r="D31" i="148"/>
  <c r="C31" i="148" s="1"/>
  <c r="E31" i="148"/>
  <c r="D32" i="148"/>
  <c r="C32" i="148" s="1"/>
  <c r="E32" i="148"/>
  <c r="D33" i="148"/>
  <c r="C33" i="148" s="1"/>
  <c r="E33" i="148"/>
  <c r="D34" i="148"/>
  <c r="C34" i="148" s="1"/>
  <c r="E34" i="148"/>
  <c r="D35" i="148"/>
  <c r="C35" i="148" s="1"/>
  <c r="E35" i="148"/>
  <c r="D36" i="148"/>
  <c r="C36" i="148" s="1"/>
  <c r="E36" i="148"/>
  <c r="D37" i="148"/>
  <c r="C37" i="148" s="1"/>
  <c r="E37" i="148"/>
  <c r="D38" i="148"/>
  <c r="E38" i="148"/>
  <c r="C38" i="148" s="1"/>
  <c r="D39" i="148"/>
  <c r="C39" i="148" s="1"/>
  <c r="E39" i="148"/>
  <c r="C12" i="148"/>
  <c r="E12" i="148"/>
  <c r="E60" i="148" s="1"/>
  <c r="D12" i="148"/>
  <c r="D60" i="148" s="1"/>
  <c r="F60" i="148"/>
  <c r="G60" i="148"/>
  <c r="H60" i="148"/>
  <c r="I60" i="148"/>
  <c r="J60" i="148"/>
  <c r="K60" i="148"/>
  <c r="L60" i="148"/>
  <c r="M60" i="148"/>
  <c r="N60" i="148"/>
  <c r="O60" i="148"/>
  <c r="P60" i="148"/>
  <c r="Q60" i="148"/>
  <c r="R60" i="148"/>
  <c r="S60" i="148"/>
  <c r="Q53" i="138" l="1"/>
  <c r="G53" i="138"/>
  <c r="M53" i="138"/>
  <c r="Q10" i="147"/>
  <c r="S10" i="147"/>
  <c r="R10" i="147"/>
  <c r="Q11" i="147"/>
  <c r="J10" i="147"/>
  <c r="I10" i="147"/>
  <c r="F10" i="147"/>
  <c r="G10" i="147"/>
  <c r="H10" i="147"/>
  <c r="E11" i="147"/>
  <c r="F11" i="147"/>
  <c r="G11" i="147"/>
  <c r="E12" i="147"/>
  <c r="F12" i="147"/>
  <c r="G12" i="147"/>
  <c r="E13" i="147"/>
  <c r="F13" i="147"/>
  <c r="G13" i="147"/>
  <c r="E14" i="147"/>
  <c r="F14" i="147"/>
  <c r="G14" i="147"/>
  <c r="E15" i="147"/>
  <c r="F15" i="147"/>
  <c r="G15" i="147"/>
  <c r="E16" i="147"/>
  <c r="F16" i="147"/>
  <c r="G16" i="147"/>
  <c r="E17" i="147"/>
  <c r="F17" i="147"/>
  <c r="G17" i="147"/>
  <c r="E18" i="147"/>
  <c r="F18" i="147"/>
  <c r="G18" i="147"/>
  <c r="E19" i="147"/>
  <c r="F19" i="147"/>
  <c r="G19" i="147"/>
  <c r="E20" i="147"/>
  <c r="F20" i="147"/>
  <c r="G20" i="147"/>
  <c r="E21" i="147"/>
  <c r="F21" i="147"/>
  <c r="G21" i="147"/>
  <c r="E22" i="147"/>
  <c r="F22" i="147"/>
  <c r="G22" i="147"/>
  <c r="E23" i="147"/>
  <c r="F23" i="147"/>
  <c r="G23" i="147"/>
  <c r="E24" i="147"/>
  <c r="F24" i="147"/>
  <c r="G24" i="147"/>
  <c r="E25" i="147"/>
  <c r="F25" i="147"/>
  <c r="G25" i="147"/>
  <c r="E26" i="147"/>
  <c r="F26" i="147"/>
  <c r="G26" i="147"/>
  <c r="E27" i="147"/>
  <c r="F27" i="147"/>
  <c r="G27" i="147"/>
  <c r="E28" i="147"/>
  <c r="F28" i="147"/>
  <c r="G28" i="147"/>
  <c r="E29" i="147"/>
  <c r="F29" i="147"/>
  <c r="G29" i="147"/>
  <c r="E30" i="147"/>
  <c r="F30" i="147"/>
  <c r="G30" i="147"/>
  <c r="E31" i="147"/>
  <c r="E10" i="147" s="1"/>
  <c r="F31" i="147"/>
  <c r="G31" i="147"/>
  <c r="E32" i="147"/>
  <c r="F32" i="147"/>
  <c r="G32" i="147"/>
  <c r="E33" i="147"/>
  <c r="F33" i="147"/>
  <c r="G33" i="147"/>
  <c r="E34" i="147"/>
  <c r="F34" i="147"/>
  <c r="G34" i="147"/>
  <c r="E35" i="147"/>
  <c r="F35" i="147"/>
  <c r="G35" i="147"/>
  <c r="E36" i="147"/>
  <c r="F36" i="147"/>
  <c r="G36" i="147"/>
  <c r="E37" i="147"/>
  <c r="F37" i="147"/>
  <c r="G37" i="147"/>
  <c r="E38" i="147"/>
  <c r="F38" i="147"/>
  <c r="G38" i="147"/>
  <c r="E39" i="147"/>
  <c r="F39" i="147"/>
  <c r="G39" i="147"/>
  <c r="E40" i="147"/>
  <c r="F40" i="147"/>
  <c r="G40" i="147"/>
  <c r="E41" i="147"/>
  <c r="F41" i="147"/>
  <c r="G41" i="147"/>
  <c r="E42" i="147"/>
  <c r="F42" i="147"/>
  <c r="G42" i="147"/>
  <c r="E43" i="147"/>
  <c r="F43" i="147"/>
  <c r="G43" i="147"/>
  <c r="E44" i="147"/>
  <c r="F44" i="147"/>
  <c r="G44" i="147"/>
  <c r="E45" i="147"/>
  <c r="F45" i="147"/>
  <c r="G45" i="147"/>
  <c r="E46" i="147"/>
  <c r="F46" i="147"/>
  <c r="G46" i="147"/>
  <c r="E47" i="147"/>
  <c r="F47" i="147"/>
  <c r="G47" i="147"/>
  <c r="E48" i="147"/>
  <c r="F48" i="147"/>
  <c r="G48" i="147"/>
  <c r="E49" i="147"/>
  <c r="F49" i="147"/>
  <c r="G49" i="147"/>
  <c r="E50" i="147"/>
  <c r="F50" i="147"/>
  <c r="G50" i="147"/>
  <c r="E51" i="147"/>
  <c r="F51" i="147"/>
  <c r="G51" i="147"/>
  <c r="E52" i="147"/>
  <c r="F52" i="147"/>
  <c r="G52" i="147"/>
  <c r="E53" i="147"/>
  <c r="F53" i="147"/>
  <c r="G53" i="147"/>
  <c r="E54" i="147"/>
  <c r="F54" i="147"/>
  <c r="G54" i="147"/>
  <c r="E55" i="147"/>
  <c r="F55" i="147"/>
  <c r="G55" i="147"/>
  <c r="E56" i="147"/>
  <c r="F56" i="147"/>
  <c r="G56" i="147"/>
  <c r="E57" i="147"/>
  <c r="F57" i="147"/>
  <c r="G57" i="147"/>
  <c r="E58" i="147"/>
  <c r="F58" i="147"/>
  <c r="G58" i="147"/>
  <c r="E59" i="147"/>
  <c r="F59" i="147"/>
  <c r="G59" i="147"/>
  <c r="E60" i="147"/>
  <c r="F60" i="147"/>
  <c r="G60" i="147"/>
  <c r="E61" i="147"/>
  <c r="F61" i="147"/>
  <c r="G61" i="147"/>
  <c r="E62" i="147"/>
  <c r="F62" i="147"/>
  <c r="G62" i="147"/>
  <c r="E63" i="147"/>
  <c r="F63" i="147"/>
  <c r="G63" i="147"/>
  <c r="E64" i="147"/>
  <c r="F64" i="147"/>
  <c r="G64" i="147"/>
  <c r="E65" i="147"/>
  <c r="F65" i="147"/>
  <c r="G65" i="147"/>
  <c r="E66" i="147"/>
  <c r="F66" i="147"/>
  <c r="G66" i="147"/>
  <c r="E67" i="147"/>
  <c r="F67" i="147"/>
  <c r="G67" i="147"/>
  <c r="E68" i="147"/>
  <c r="F68" i="147"/>
  <c r="G68" i="147"/>
  <c r="E69" i="147"/>
  <c r="F69" i="147"/>
  <c r="G69" i="147"/>
  <c r="E70" i="147"/>
  <c r="F70" i="147"/>
  <c r="G70" i="147"/>
  <c r="E71" i="147"/>
  <c r="F71" i="147"/>
  <c r="G71" i="147"/>
  <c r="E72" i="147"/>
  <c r="F72" i="147"/>
  <c r="G72" i="147"/>
  <c r="E73" i="147"/>
  <c r="F73" i="147"/>
  <c r="G73" i="147"/>
  <c r="E74" i="147"/>
  <c r="F74" i="147"/>
  <c r="G74" i="147"/>
  <c r="E75" i="147"/>
  <c r="F75" i="147"/>
  <c r="G75" i="147"/>
  <c r="E76" i="147"/>
  <c r="F76" i="147"/>
  <c r="G76" i="147"/>
  <c r="E77" i="147"/>
  <c r="F77" i="147"/>
  <c r="G77" i="147"/>
  <c r="E78" i="147"/>
  <c r="F78" i="147"/>
  <c r="G78" i="147"/>
  <c r="E79" i="147"/>
  <c r="F79" i="147"/>
  <c r="G79" i="147"/>
  <c r="E80" i="147"/>
  <c r="F80" i="147"/>
  <c r="G80" i="147"/>
  <c r="E81" i="147"/>
  <c r="F81" i="147"/>
  <c r="G81" i="147"/>
  <c r="E82" i="147"/>
  <c r="F82" i="147"/>
  <c r="G82" i="147"/>
  <c r="E83" i="147"/>
  <c r="F83" i="147"/>
  <c r="G83" i="147"/>
  <c r="E84" i="147"/>
  <c r="F84" i="147"/>
  <c r="G84" i="147"/>
  <c r="E85" i="147"/>
  <c r="F85" i="147"/>
  <c r="G85" i="147"/>
  <c r="E86" i="147"/>
  <c r="F86" i="147"/>
  <c r="G86" i="147"/>
  <c r="E87" i="147"/>
  <c r="F87" i="147"/>
  <c r="G87" i="147"/>
  <c r="E88" i="147"/>
  <c r="F88" i="147"/>
  <c r="G88" i="147"/>
  <c r="E89" i="147"/>
  <c r="F89" i="147"/>
  <c r="G89" i="147"/>
  <c r="E90" i="147"/>
  <c r="F90" i="147"/>
  <c r="G90" i="147"/>
  <c r="E91" i="147"/>
  <c r="F91" i="147"/>
  <c r="G91" i="147"/>
  <c r="E92" i="147"/>
  <c r="F92" i="147"/>
  <c r="G92" i="147"/>
  <c r="E93" i="147"/>
  <c r="F93" i="147"/>
  <c r="G93" i="147"/>
  <c r="E94" i="147"/>
  <c r="F94" i="147"/>
  <c r="G94" i="147"/>
  <c r="E95" i="147"/>
  <c r="F95" i="147"/>
  <c r="G95" i="147"/>
  <c r="E96" i="147"/>
  <c r="F96" i="147"/>
  <c r="G96" i="147"/>
  <c r="E97" i="147"/>
  <c r="F97" i="147"/>
  <c r="G97" i="147"/>
  <c r="E98" i="147"/>
  <c r="F98" i="147"/>
  <c r="G98" i="147"/>
  <c r="E99" i="147"/>
  <c r="F99" i="147"/>
  <c r="G99" i="147"/>
  <c r="E100" i="147"/>
  <c r="F100" i="147"/>
  <c r="G100" i="147"/>
  <c r="E101" i="147"/>
  <c r="F101" i="147"/>
  <c r="G101" i="147"/>
  <c r="E102" i="147"/>
  <c r="F102" i="147"/>
  <c r="G102" i="147"/>
  <c r="E103" i="147"/>
  <c r="F103" i="147"/>
  <c r="G103" i="147"/>
  <c r="E104" i="147"/>
  <c r="F104" i="147"/>
  <c r="G104" i="147"/>
  <c r="E105" i="147"/>
  <c r="F105" i="147"/>
  <c r="G105" i="147"/>
  <c r="H11" i="147"/>
  <c r="K11" i="147"/>
  <c r="N11" i="147"/>
  <c r="H12" i="147"/>
  <c r="K12" i="147"/>
  <c r="N12" i="147"/>
  <c r="Q12" i="147"/>
  <c r="H13" i="147"/>
  <c r="K13" i="147"/>
  <c r="N13" i="147"/>
  <c r="Q13" i="147"/>
  <c r="H14" i="147"/>
  <c r="K14" i="147"/>
  <c r="N14" i="147"/>
  <c r="Q14" i="147"/>
  <c r="H15" i="147"/>
  <c r="K15" i="147"/>
  <c r="N15" i="147"/>
  <c r="Q15" i="147"/>
  <c r="H16" i="147"/>
  <c r="K16" i="147"/>
  <c r="N16" i="147"/>
  <c r="Q16" i="147"/>
  <c r="H17" i="147"/>
  <c r="K17" i="147"/>
  <c r="N17" i="147"/>
  <c r="Q17" i="147"/>
  <c r="H18" i="147"/>
  <c r="K18" i="147"/>
  <c r="N18" i="147"/>
  <c r="Q18" i="147"/>
  <c r="H19" i="147"/>
  <c r="K19" i="147"/>
  <c r="N19" i="147"/>
  <c r="Q19" i="147"/>
  <c r="H20" i="147"/>
  <c r="K20" i="147"/>
  <c r="N20" i="147"/>
  <c r="Q20" i="147"/>
  <c r="H21" i="147"/>
  <c r="K21" i="147"/>
  <c r="N21" i="147"/>
  <c r="Q21" i="147"/>
  <c r="H22" i="147"/>
  <c r="K22" i="147"/>
  <c r="N22" i="147"/>
  <c r="Q22" i="147"/>
  <c r="H23" i="147"/>
  <c r="K23" i="147"/>
  <c r="N23" i="147"/>
  <c r="Q23" i="147"/>
  <c r="H24" i="147"/>
  <c r="K24" i="147"/>
  <c r="N24" i="147"/>
  <c r="Q24" i="147"/>
  <c r="H25" i="147"/>
  <c r="K25" i="147"/>
  <c r="N25" i="147"/>
  <c r="Q25" i="147"/>
  <c r="H26" i="147"/>
  <c r="K26" i="147"/>
  <c r="N26" i="147"/>
  <c r="Q26" i="147"/>
  <c r="H27" i="147"/>
  <c r="K27" i="147"/>
  <c r="N27" i="147"/>
  <c r="Q27" i="147"/>
  <c r="H28" i="147"/>
  <c r="K28" i="147"/>
  <c r="N28" i="147"/>
  <c r="Q28" i="147"/>
  <c r="H29" i="147"/>
  <c r="K29" i="147"/>
  <c r="N29" i="147"/>
  <c r="Q29" i="147"/>
  <c r="H30" i="147"/>
  <c r="K30" i="147"/>
  <c r="N30" i="147"/>
  <c r="Q30" i="147"/>
  <c r="H31" i="147"/>
  <c r="K31" i="147"/>
  <c r="N31" i="147"/>
  <c r="Q31" i="147"/>
  <c r="H32" i="147"/>
  <c r="K32" i="147"/>
  <c r="N32" i="147"/>
  <c r="Q32" i="147"/>
  <c r="H33" i="147"/>
  <c r="K33" i="147"/>
  <c r="N33" i="147"/>
  <c r="Q33" i="147"/>
  <c r="H34" i="147"/>
  <c r="K34" i="147"/>
  <c r="N34" i="147"/>
  <c r="Q34" i="147"/>
  <c r="H35" i="147"/>
  <c r="K35" i="147"/>
  <c r="N35" i="147"/>
  <c r="Q35" i="147"/>
  <c r="H36" i="147"/>
  <c r="K36" i="147"/>
  <c r="N36" i="147"/>
  <c r="Q36" i="147"/>
  <c r="H37" i="147"/>
  <c r="K37" i="147"/>
  <c r="N37" i="147"/>
  <c r="Q37" i="147"/>
  <c r="H38" i="147"/>
  <c r="K38" i="147"/>
  <c r="N38" i="147"/>
  <c r="Q38" i="147"/>
  <c r="H39" i="147"/>
  <c r="K39" i="147"/>
  <c r="N39" i="147"/>
  <c r="Q39" i="147"/>
  <c r="H40" i="147"/>
  <c r="K40" i="147"/>
  <c r="N40" i="147"/>
  <c r="Q40" i="147"/>
  <c r="H41" i="147"/>
  <c r="K41" i="147"/>
  <c r="N41" i="147"/>
  <c r="Q41" i="147"/>
  <c r="H42" i="147"/>
  <c r="K42" i="147"/>
  <c r="N42" i="147"/>
  <c r="Q42" i="147"/>
  <c r="H43" i="147"/>
  <c r="K43" i="147"/>
  <c r="N43" i="147"/>
  <c r="Q43" i="147"/>
  <c r="H44" i="147"/>
  <c r="K44" i="147"/>
  <c r="N44" i="147"/>
  <c r="Q44" i="147"/>
  <c r="H45" i="147"/>
  <c r="K45" i="147"/>
  <c r="N45" i="147"/>
  <c r="Q45" i="147"/>
  <c r="H46" i="147"/>
  <c r="K46" i="147"/>
  <c r="N46" i="147"/>
  <c r="Q46" i="147"/>
  <c r="H47" i="147"/>
  <c r="K47" i="147"/>
  <c r="N47" i="147"/>
  <c r="Q47" i="147"/>
  <c r="H48" i="147"/>
  <c r="K48" i="147"/>
  <c r="N48" i="147"/>
  <c r="Q48" i="147"/>
  <c r="H49" i="147"/>
  <c r="K49" i="147"/>
  <c r="N49" i="147"/>
  <c r="Q49" i="147"/>
  <c r="H50" i="147"/>
  <c r="K50" i="147"/>
  <c r="N50" i="147"/>
  <c r="Q50" i="147"/>
  <c r="H51" i="147"/>
  <c r="K51" i="147"/>
  <c r="N51" i="147"/>
  <c r="Q51" i="147"/>
  <c r="H52" i="147"/>
  <c r="K52" i="147"/>
  <c r="N52" i="147"/>
  <c r="Q52" i="147"/>
  <c r="H53" i="147"/>
  <c r="K53" i="147"/>
  <c r="N53" i="147"/>
  <c r="Q53" i="147"/>
  <c r="H54" i="147"/>
  <c r="K54" i="147"/>
  <c r="N54" i="147"/>
  <c r="Q54" i="147"/>
  <c r="H55" i="147"/>
  <c r="K55" i="147"/>
  <c r="N55" i="147"/>
  <c r="Q55" i="147"/>
  <c r="H56" i="147"/>
  <c r="K56" i="147"/>
  <c r="N56" i="147"/>
  <c r="Q56" i="147"/>
  <c r="H57" i="147"/>
  <c r="K57" i="147"/>
  <c r="N57" i="147"/>
  <c r="Q57" i="147"/>
  <c r="H58" i="147"/>
  <c r="K58" i="147"/>
  <c r="N58" i="147"/>
  <c r="Q58" i="147"/>
  <c r="H59" i="147"/>
  <c r="K59" i="147"/>
  <c r="N59" i="147"/>
  <c r="Q59" i="147"/>
  <c r="H60" i="147"/>
  <c r="K60" i="147"/>
  <c r="N60" i="147"/>
  <c r="Q60" i="147"/>
  <c r="H61" i="147"/>
  <c r="K61" i="147"/>
  <c r="N61" i="147"/>
  <c r="Q61" i="147"/>
  <c r="H62" i="147"/>
  <c r="K62" i="147"/>
  <c r="N62" i="147"/>
  <c r="Q62" i="147"/>
  <c r="H63" i="147"/>
  <c r="K63" i="147"/>
  <c r="N63" i="147"/>
  <c r="Q63" i="147"/>
  <c r="H64" i="147"/>
  <c r="K64" i="147"/>
  <c r="N64" i="147"/>
  <c r="Q64" i="147"/>
  <c r="H65" i="147"/>
  <c r="K65" i="147"/>
  <c r="N65" i="147"/>
  <c r="Q65" i="147"/>
  <c r="H66" i="147"/>
  <c r="K66" i="147"/>
  <c r="N66" i="147"/>
  <c r="Q66" i="147"/>
  <c r="H67" i="147"/>
  <c r="K67" i="147"/>
  <c r="N67" i="147"/>
  <c r="Q67" i="147"/>
  <c r="H68" i="147"/>
  <c r="K68" i="147"/>
  <c r="N68" i="147"/>
  <c r="Q68" i="147"/>
  <c r="H69" i="147"/>
  <c r="K69" i="147"/>
  <c r="N69" i="147"/>
  <c r="Q69" i="147"/>
  <c r="H70" i="147"/>
  <c r="K70" i="147"/>
  <c r="N70" i="147"/>
  <c r="Q70" i="147"/>
  <c r="H71" i="147"/>
  <c r="K71" i="147"/>
  <c r="N71" i="147"/>
  <c r="Q71" i="147"/>
  <c r="H72" i="147"/>
  <c r="K72" i="147"/>
  <c r="N72" i="147"/>
  <c r="Q72" i="147"/>
  <c r="H73" i="147"/>
  <c r="K73" i="147"/>
  <c r="N73" i="147"/>
  <c r="Q73" i="147"/>
  <c r="H74" i="147"/>
  <c r="K74" i="147"/>
  <c r="N74" i="147"/>
  <c r="Q74" i="147"/>
  <c r="H75" i="147"/>
  <c r="K75" i="147"/>
  <c r="N75" i="147"/>
  <c r="Q75" i="147"/>
  <c r="H76" i="147"/>
  <c r="K76" i="147"/>
  <c r="N76" i="147"/>
  <c r="Q76" i="147"/>
  <c r="H77" i="147"/>
  <c r="K77" i="147"/>
  <c r="N77" i="147"/>
  <c r="Q77" i="147"/>
  <c r="H78" i="147"/>
  <c r="K78" i="147"/>
  <c r="N78" i="147"/>
  <c r="Q78" i="147"/>
  <c r="H79" i="147"/>
  <c r="K79" i="147"/>
  <c r="N79" i="147"/>
  <c r="Q79" i="147"/>
  <c r="H80" i="147"/>
  <c r="K80" i="147"/>
  <c r="N80" i="147"/>
  <c r="Q80" i="147"/>
  <c r="H81" i="147"/>
  <c r="K81" i="147"/>
  <c r="N81" i="147"/>
  <c r="Q81" i="147"/>
  <c r="H82" i="147"/>
  <c r="K82" i="147"/>
  <c r="N82" i="147"/>
  <c r="Q82" i="147"/>
  <c r="H83" i="147"/>
  <c r="K83" i="147"/>
  <c r="N83" i="147"/>
  <c r="Q83" i="147"/>
  <c r="H84" i="147"/>
  <c r="K84" i="147"/>
  <c r="N84" i="147"/>
  <c r="Q84" i="147"/>
  <c r="H85" i="147"/>
  <c r="K85" i="147"/>
  <c r="N85" i="147"/>
  <c r="Q85" i="147"/>
  <c r="H86" i="147"/>
  <c r="K86" i="147"/>
  <c r="N86" i="147"/>
  <c r="Q86" i="147"/>
  <c r="H87" i="147"/>
  <c r="K87" i="147"/>
  <c r="N87" i="147"/>
  <c r="Q87" i="147"/>
  <c r="H88" i="147"/>
  <c r="K88" i="147"/>
  <c r="N88" i="147"/>
  <c r="Q88" i="147"/>
  <c r="H89" i="147"/>
  <c r="K89" i="147"/>
  <c r="N89" i="147"/>
  <c r="Q89" i="147"/>
  <c r="H90" i="147"/>
  <c r="K90" i="147"/>
  <c r="N90" i="147"/>
  <c r="Q90" i="147"/>
  <c r="H91" i="147"/>
  <c r="K91" i="147"/>
  <c r="N91" i="147"/>
  <c r="Q91" i="147"/>
  <c r="H92" i="147"/>
  <c r="K92" i="147"/>
  <c r="N92" i="147"/>
  <c r="Q92" i="147"/>
  <c r="H93" i="147"/>
  <c r="K93" i="147"/>
  <c r="N93" i="147"/>
  <c r="Q93" i="147"/>
  <c r="H94" i="147"/>
  <c r="K94" i="147"/>
  <c r="N94" i="147"/>
  <c r="Q94" i="147"/>
  <c r="H95" i="147"/>
  <c r="K95" i="147"/>
  <c r="N95" i="147"/>
  <c r="Q95" i="147"/>
  <c r="H96" i="147"/>
  <c r="K96" i="147"/>
  <c r="N96" i="147"/>
  <c r="Q96" i="147"/>
  <c r="H97" i="147"/>
  <c r="K97" i="147"/>
  <c r="N97" i="147"/>
  <c r="Q97" i="147"/>
  <c r="H98" i="147"/>
  <c r="K98" i="147"/>
  <c r="N98" i="147"/>
  <c r="Q98" i="147"/>
  <c r="H99" i="147"/>
  <c r="K99" i="147"/>
  <c r="N99" i="147"/>
  <c r="Q99" i="147"/>
  <c r="H100" i="147"/>
  <c r="K100" i="147"/>
  <c r="N100" i="147"/>
  <c r="Q100" i="147"/>
  <c r="H101" i="147"/>
  <c r="K101" i="147"/>
  <c r="N101" i="147"/>
  <c r="Q101" i="147"/>
  <c r="H102" i="147"/>
  <c r="K102" i="147"/>
  <c r="N102" i="147"/>
  <c r="Q102" i="147"/>
  <c r="H103" i="147"/>
  <c r="K103" i="147"/>
  <c r="N103" i="147"/>
  <c r="Q103" i="147"/>
  <c r="H104" i="147"/>
  <c r="K104" i="147"/>
  <c r="N104" i="147"/>
  <c r="Q104" i="147"/>
  <c r="H105" i="147"/>
  <c r="K105" i="147"/>
  <c r="N105" i="147"/>
  <c r="Q105" i="147"/>
  <c r="M10" i="147"/>
  <c r="P10" i="147"/>
  <c r="Y47" i="146" l="1"/>
  <c r="X47" i="146"/>
  <c r="W47" i="146"/>
  <c r="V47" i="146"/>
  <c r="U47" i="146"/>
  <c r="T47" i="146"/>
  <c r="S47" i="146"/>
  <c r="R47" i="146"/>
  <c r="Q47" i="146"/>
  <c r="P47" i="146"/>
  <c r="O47" i="146"/>
  <c r="N47" i="146"/>
  <c r="M47" i="146"/>
  <c r="L47" i="146"/>
  <c r="K47" i="146"/>
  <c r="J47" i="146"/>
  <c r="I47" i="146"/>
  <c r="H47" i="146"/>
  <c r="G47" i="146"/>
  <c r="F47" i="146"/>
  <c r="F46" i="146"/>
  <c r="E46" i="146"/>
  <c r="E47" i="146" s="1"/>
  <c r="D46" i="146"/>
  <c r="D47" i="146" s="1"/>
  <c r="Y45" i="146"/>
  <c r="X45" i="146"/>
  <c r="W45" i="146"/>
  <c r="V45" i="146"/>
  <c r="U45" i="146"/>
  <c r="T45" i="146"/>
  <c r="S45" i="146"/>
  <c r="R45" i="146"/>
  <c r="Q45" i="146"/>
  <c r="P45" i="146"/>
  <c r="O45" i="146"/>
  <c r="N45" i="146"/>
  <c r="M45" i="146"/>
  <c r="J45" i="146"/>
  <c r="I45" i="146"/>
  <c r="H45" i="146"/>
  <c r="G45" i="146"/>
  <c r="F44" i="146"/>
  <c r="E44" i="146"/>
  <c r="D44" i="146" s="1"/>
  <c r="K43" i="146"/>
  <c r="E43" i="146" s="1"/>
  <c r="F43" i="146"/>
  <c r="F42" i="146"/>
  <c r="D42" i="146" s="1"/>
  <c r="E42" i="146"/>
  <c r="F41" i="146"/>
  <c r="D41" i="146" s="1"/>
  <c r="E41" i="146"/>
  <c r="F40" i="146"/>
  <c r="E40" i="146"/>
  <c r="D40" i="146" s="1"/>
  <c r="F39" i="146"/>
  <c r="E39" i="146"/>
  <c r="D39" i="146" s="1"/>
  <c r="F38" i="146"/>
  <c r="D38" i="146" s="1"/>
  <c r="E38" i="146"/>
  <c r="F37" i="146"/>
  <c r="D37" i="146" s="1"/>
  <c r="E37" i="146"/>
  <c r="F36" i="146"/>
  <c r="D36" i="146" s="1"/>
  <c r="E36" i="146"/>
  <c r="L35" i="146"/>
  <c r="L45" i="146" s="1"/>
  <c r="E35" i="146"/>
  <c r="K34" i="146"/>
  <c r="K45" i="146" s="1"/>
  <c r="F34" i="146"/>
  <c r="E34" i="146"/>
  <c r="D34" i="146"/>
  <c r="F33" i="146"/>
  <c r="E33" i="146"/>
  <c r="D33" i="146" s="1"/>
  <c r="F32" i="146"/>
  <c r="E32" i="146"/>
  <c r="D32" i="146" s="1"/>
  <c r="F31" i="146"/>
  <c r="E31" i="146"/>
  <c r="D31" i="146"/>
  <c r="Y30" i="146"/>
  <c r="X30" i="146"/>
  <c r="W30" i="146"/>
  <c r="W14" i="146" s="1"/>
  <c r="V30" i="146"/>
  <c r="U30" i="146"/>
  <c r="T30" i="146"/>
  <c r="S30" i="146"/>
  <c r="R30" i="146"/>
  <c r="Q30" i="146"/>
  <c r="P30" i="146"/>
  <c r="O30" i="146"/>
  <c r="N30" i="146"/>
  <c r="M30" i="146"/>
  <c r="L30" i="146"/>
  <c r="K30" i="146"/>
  <c r="J30" i="146"/>
  <c r="I30" i="146"/>
  <c r="H30" i="146"/>
  <c r="G30" i="146"/>
  <c r="G14" i="146" s="1"/>
  <c r="F29" i="146"/>
  <c r="E29" i="146"/>
  <c r="D29" i="146"/>
  <c r="F28" i="146"/>
  <c r="E28" i="146"/>
  <c r="D28" i="146"/>
  <c r="F27" i="146"/>
  <c r="E27" i="146"/>
  <c r="D27" i="146"/>
  <c r="F26" i="146"/>
  <c r="E26" i="146"/>
  <c r="D26" i="146"/>
  <c r="F25" i="146"/>
  <c r="E25" i="146"/>
  <c r="D25" i="146"/>
  <c r="F24" i="146"/>
  <c r="E24" i="146"/>
  <c r="D24" i="146"/>
  <c r="F23" i="146"/>
  <c r="E23" i="146"/>
  <c r="D23" i="146"/>
  <c r="F22" i="146"/>
  <c r="E22" i="146"/>
  <c r="D22" i="146"/>
  <c r="L21" i="146"/>
  <c r="F21" i="146" s="1"/>
  <c r="E21" i="146"/>
  <c r="D21" i="146" s="1"/>
  <c r="L20" i="146"/>
  <c r="F20" i="146"/>
  <c r="F30" i="146" s="1"/>
  <c r="E20" i="146"/>
  <c r="E30" i="146" s="1"/>
  <c r="Y19" i="146"/>
  <c r="X19" i="146"/>
  <c r="W19" i="146"/>
  <c r="V19" i="146"/>
  <c r="U19" i="146"/>
  <c r="T19" i="146"/>
  <c r="S19" i="146"/>
  <c r="R19" i="146"/>
  <c r="Q19" i="146"/>
  <c r="Q14" i="146" s="1"/>
  <c r="P19" i="146"/>
  <c r="O19" i="146"/>
  <c r="N19" i="146"/>
  <c r="M19" i="146"/>
  <c r="M14" i="146" s="1"/>
  <c r="L19" i="146"/>
  <c r="K19" i="146"/>
  <c r="J19" i="146"/>
  <c r="J14" i="146" s="1"/>
  <c r="I19" i="146"/>
  <c r="I14" i="146" s="1"/>
  <c r="H19" i="146"/>
  <c r="H14" i="146" s="1"/>
  <c r="G19" i="146"/>
  <c r="F19" i="146"/>
  <c r="E19" i="146"/>
  <c r="F18" i="146"/>
  <c r="E18" i="146"/>
  <c r="D18" i="146" s="1"/>
  <c r="D19" i="146" s="1"/>
  <c r="X17" i="146"/>
  <c r="W17" i="146"/>
  <c r="V17" i="146"/>
  <c r="U17" i="146"/>
  <c r="T17" i="146"/>
  <c r="S17" i="146"/>
  <c r="R17" i="146"/>
  <c r="R14" i="146" s="1"/>
  <c r="Q17" i="146"/>
  <c r="P17" i="146"/>
  <c r="O17" i="146"/>
  <c r="N17" i="146"/>
  <c r="M17" i="146"/>
  <c r="K17" i="146"/>
  <c r="E17" i="146" s="1"/>
  <c r="J17" i="146"/>
  <c r="I17" i="146"/>
  <c r="H17" i="146"/>
  <c r="G17" i="146"/>
  <c r="L16" i="146"/>
  <c r="F16" i="146" s="1"/>
  <c r="D16" i="146" s="1"/>
  <c r="E16" i="146"/>
  <c r="C16" i="146"/>
  <c r="C17" i="146" s="1"/>
  <c r="C18" i="146" s="1"/>
  <c r="C19" i="146" s="1"/>
  <c r="C20" i="146" s="1"/>
  <c r="C21" i="146" s="1"/>
  <c r="C22" i="146" s="1"/>
  <c r="C23" i="146" s="1"/>
  <c r="C24" i="146" s="1"/>
  <c r="C25" i="146" s="1"/>
  <c r="C26" i="146" s="1"/>
  <c r="C27" i="146" s="1"/>
  <c r="C28" i="146" s="1"/>
  <c r="C29" i="146" s="1"/>
  <c r="C30" i="146" s="1"/>
  <c r="C31" i="146" s="1"/>
  <c r="C32" i="146" s="1"/>
  <c r="C33" i="146" s="1"/>
  <c r="C34" i="146" s="1"/>
  <c r="C35" i="146" s="1"/>
  <c r="C36" i="146" s="1"/>
  <c r="C37" i="146" s="1"/>
  <c r="C38" i="146" s="1"/>
  <c r="C39" i="146" s="1"/>
  <c r="C40" i="146" s="1"/>
  <c r="C41" i="146" s="1"/>
  <c r="C42" i="146" s="1"/>
  <c r="C43" i="146" s="1"/>
  <c r="C44" i="146" s="1"/>
  <c r="C45" i="146" s="1"/>
  <c r="C46" i="146" s="1"/>
  <c r="C47" i="146" s="1"/>
  <c r="F15" i="146"/>
  <c r="E15" i="146"/>
  <c r="D15" i="146"/>
  <c r="C15" i="146"/>
  <c r="S14" i="146"/>
  <c r="P14" i="146"/>
  <c r="O14" i="146"/>
  <c r="N14" i="146"/>
  <c r="R15" i="136"/>
  <c r="T14" i="136"/>
  <c r="S14" i="136"/>
  <c r="R14" i="136"/>
  <c r="U14" i="146" l="1"/>
  <c r="Y14" i="146"/>
  <c r="X14" i="146"/>
  <c r="V14" i="146"/>
  <c r="T14" i="146"/>
  <c r="D43" i="146"/>
  <c r="E45" i="146"/>
  <c r="E14" i="146" s="1"/>
  <c r="K14" i="146"/>
  <c r="D20" i="146"/>
  <c r="D30" i="146" s="1"/>
  <c r="F35" i="146"/>
  <c r="L17" i="146"/>
  <c r="L14" i="146" l="1"/>
  <c r="F17" i="146"/>
  <c r="D35" i="146"/>
  <c r="D45" i="146" s="1"/>
  <c r="F45" i="146"/>
  <c r="F14" i="146" l="1"/>
  <c r="D17" i="146"/>
  <c r="D14" i="146" s="1"/>
  <c r="C16" i="109"/>
  <c r="C17" i="109"/>
  <c r="C18" i="109"/>
  <c r="C19" i="109"/>
  <c r="C20" i="109"/>
  <c r="C21" i="109"/>
  <c r="C22" i="109"/>
  <c r="C23" i="109" s="1"/>
  <c r="C24" i="109" s="1"/>
  <c r="C25" i="109" s="1"/>
  <c r="C26" i="109" s="1"/>
  <c r="C27" i="109" s="1"/>
  <c r="C28" i="109" s="1"/>
  <c r="C29" i="109" s="1"/>
  <c r="C30" i="109" s="1"/>
  <c r="C31" i="109" s="1"/>
  <c r="C32" i="109" s="1"/>
  <c r="C33" i="109" s="1"/>
  <c r="C34" i="109" s="1"/>
  <c r="C35" i="109" s="1"/>
  <c r="C36" i="109" s="1"/>
  <c r="C37" i="109" s="1"/>
  <c r="C38" i="109" s="1"/>
  <c r="C39" i="109" s="1"/>
  <c r="C40" i="109" s="1"/>
  <c r="C41" i="109" s="1"/>
  <c r="C42" i="109" s="1"/>
  <c r="C43" i="109" s="1"/>
  <c r="C44" i="109" s="1"/>
  <c r="C45" i="109" s="1"/>
  <c r="C15" i="109"/>
  <c r="W13" i="145"/>
  <c r="W14" i="145"/>
  <c r="W15" i="145" s="1"/>
  <c r="W16" i="145" s="1"/>
  <c r="W17" i="145" s="1"/>
  <c r="W18" i="145" s="1"/>
  <c r="W19" i="145" s="1"/>
  <c r="W20" i="145" s="1"/>
  <c r="W21" i="145" s="1"/>
  <c r="W22" i="145" s="1"/>
  <c r="W23" i="145" s="1"/>
  <c r="W24" i="145" s="1"/>
  <c r="W25" i="145" s="1"/>
  <c r="W26" i="145" s="1"/>
  <c r="W27" i="145" s="1"/>
  <c r="W28" i="145" s="1"/>
  <c r="W29" i="145" s="1"/>
  <c r="W30" i="145" s="1"/>
  <c r="W31" i="145" s="1"/>
  <c r="W32" i="145" s="1"/>
  <c r="W33" i="145" s="1"/>
  <c r="W34" i="145" s="1"/>
  <c r="W35" i="145" s="1"/>
  <c r="W36" i="145" s="1"/>
  <c r="W12" i="145"/>
  <c r="E31" i="145"/>
  <c r="F31" i="145"/>
  <c r="G31" i="145"/>
  <c r="H31" i="145"/>
  <c r="I31" i="145"/>
  <c r="J31" i="145"/>
  <c r="K31" i="145"/>
  <c r="L31" i="145"/>
  <c r="M31" i="145"/>
  <c r="N31" i="145"/>
  <c r="O31" i="145"/>
  <c r="P31" i="145"/>
  <c r="Q31" i="145"/>
  <c r="R31" i="145"/>
  <c r="S31" i="145"/>
  <c r="T31" i="145"/>
  <c r="U31" i="145"/>
  <c r="D31" i="145"/>
  <c r="E27" i="145"/>
  <c r="F27" i="145"/>
  <c r="G27" i="145"/>
  <c r="H27" i="145"/>
  <c r="I27" i="145"/>
  <c r="J27" i="145"/>
  <c r="K27" i="145"/>
  <c r="L27" i="145"/>
  <c r="M27" i="145"/>
  <c r="N27" i="145"/>
  <c r="O27" i="145"/>
  <c r="P27" i="145"/>
  <c r="Q27" i="145"/>
  <c r="R27" i="145"/>
  <c r="S27" i="145"/>
  <c r="T27" i="145"/>
  <c r="U27" i="145"/>
  <c r="D27" i="145"/>
  <c r="S20" i="145"/>
  <c r="T20" i="145"/>
  <c r="U20" i="145"/>
  <c r="R20" i="145"/>
  <c r="E23" i="145"/>
  <c r="F23" i="145"/>
  <c r="G23" i="145"/>
  <c r="H23" i="145"/>
  <c r="I23" i="145"/>
  <c r="J23" i="145"/>
  <c r="K23" i="145"/>
  <c r="L23" i="145"/>
  <c r="M23" i="145"/>
  <c r="N23" i="145"/>
  <c r="O23" i="145"/>
  <c r="P23" i="145"/>
  <c r="Q23" i="145"/>
  <c r="R23" i="145"/>
  <c r="S23" i="145"/>
  <c r="T23" i="145"/>
  <c r="U23" i="145"/>
  <c r="D23" i="145"/>
  <c r="C14" i="145"/>
  <c r="C15" i="145"/>
  <c r="C16" i="145" s="1"/>
  <c r="C17" i="145" s="1"/>
  <c r="C18" i="145" s="1"/>
  <c r="C19" i="145" s="1"/>
  <c r="C20" i="145" s="1"/>
  <c r="C21" i="145" s="1"/>
  <c r="C22" i="145" s="1"/>
  <c r="C23" i="145" s="1"/>
  <c r="C24" i="145" s="1"/>
  <c r="C25" i="145" s="1"/>
  <c r="C26" i="145" s="1"/>
  <c r="C27" i="145" s="1"/>
  <c r="C28" i="145" s="1"/>
  <c r="C29" i="145" s="1"/>
  <c r="C30" i="145" s="1"/>
  <c r="C31" i="145" s="1"/>
  <c r="C32" i="145" s="1"/>
  <c r="C33" i="145" s="1"/>
  <c r="C34" i="145" s="1"/>
  <c r="C35" i="145" s="1"/>
  <c r="C36" i="145" s="1"/>
  <c r="C13" i="145"/>
  <c r="G31" i="140"/>
  <c r="H31" i="140"/>
  <c r="I31" i="140"/>
  <c r="J31" i="140"/>
  <c r="K31" i="140"/>
  <c r="L31" i="140"/>
  <c r="M31" i="140"/>
  <c r="N31" i="140"/>
  <c r="O31" i="140"/>
  <c r="P31" i="140"/>
  <c r="Q31" i="140"/>
  <c r="R31" i="140"/>
  <c r="S31" i="140"/>
  <c r="T31" i="140"/>
  <c r="U31" i="140"/>
  <c r="V31" i="140"/>
  <c r="W31" i="140"/>
  <c r="X31" i="140"/>
  <c r="Y31" i="140"/>
  <c r="Z31" i="140"/>
  <c r="F31" i="140"/>
  <c r="G27" i="140"/>
  <c r="H27" i="140"/>
  <c r="I27" i="140"/>
  <c r="J27" i="140"/>
  <c r="K27" i="140"/>
  <c r="L27" i="140"/>
  <c r="M27" i="140"/>
  <c r="N27" i="140"/>
  <c r="O27" i="140"/>
  <c r="P27" i="140"/>
  <c r="Q27" i="140"/>
  <c r="R27" i="140"/>
  <c r="S27" i="140"/>
  <c r="T27" i="140"/>
  <c r="U27" i="140"/>
  <c r="V27" i="140"/>
  <c r="W27" i="140"/>
  <c r="X27" i="140"/>
  <c r="Y27" i="140"/>
  <c r="Z27" i="140"/>
  <c r="F27" i="140"/>
  <c r="G23" i="140"/>
  <c r="H23" i="140"/>
  <c r="I23" i="140"/>
  <c r="J23" i="140"/>
  <c r="K23" i="140"/>
  <c r="L23" i="140"/>
  <c r="M23" i="140"/>
  <c r="N23" i="140"/>
  <c r="O23" i="140"/>
  <c r="P23" i="140"/>
  <c r="Q23" i="140"/>
  <c r="R23" i="140"/>
  <c r="S23" i="140"/>
  <c r="T23" i="140"/>
  <c r="U23" i="140"/>
  <c r="V23" i="140"/>
  <c r="W23" i="140"/>
  <c r="X23" i="140"/>
  <c r="Y23" i="140"/>
  <c r="Z23" i="140"/>
  <c r="F23" i="140"/>
  <c r="G19" i="140"/>
  <c r="H19" i="140"/>
  <c r="I19" i="140"/>
  <c r="J19" i="140"/>
  <c r="K19" i="140"/>
  <c r="L19" i="140"/>
  <c r="M19" i="140"/>
  <c r="N19" i="140"/>
  <c r="O19" i="140"/>
  <c r="P19" i="140"/>
  <c r="Q19" i="140"/>
  <c r="R19" i="140"/>
  <c r="S19" i="140"/>
  <c r="T19" i="140"/>
  <c r="U19" i="140"/>
  <c r="V19" i="140"/>
  <c r="W19" i="140"/>
  <c r="X19" i="140"/>
  <c r="Y19" i="140"/>
  <c r="Z19" i="140"/>
  <c r="F19" i="140"/>
  <c r="E20" i="145"/>
  <c r="F20" i="145"/>
  <c r="G20" i="145"/>
  <c r="H20" i="145"/>
  <c r="I20" i="145"/>
  <c r="J20" i="145"/>
  <c r="K20" i="145"/>
  <c r="L20" i="145"/>
  <c r="M20" i="145"/>
  <c r="N20" i="145"/>
  <c r="O20" i="145"/>
  <c r="P20" i="145"/>
  <c r="Q20" i="145"/>
  <c r="D20" i="145"/>
  <c r="S12" i="145"/>
  <c r="T12" i="145"/>
  <c r="U12" i="145"/>
  <c r="E12" i="145"/>
  <c r="F12" i="145"/>
  <c r="G12" i="145"/>
  <c r="H12" i="145"/>
  <c r="I12" i="145"/>
  <c r="J12" i="145"/>
  <c r="K12" i="145"/>
  <c r="L12" i="145"/>
  <c r="M12" i="145"/>
  <c r="N12" i="145"/>
  <c r="O12" i="145"/>
  <c r="P12" i="145"/>
  <c r="Q12" i="145"/>
  <c r="R12" i="145"/>
  <c r="D12" i="145"/>
  <c r="D40" i="136"/>
  <c r="E40" i="136"/>
  <c r="F40" i="136"/>
  <c r="G40" i="136"/>
  <c r="H40" i="136"/>
  <c r="I40" i="136"/>
  <c r="J40" i="136"/>
  <c r="K40" i="136"/>
  <c r="L40" i="136"/>
  <c r="M40" i="136"/>
  <c r="N40" i="136"/>
  <c r="O40" i="136"/>
  <c r="P40" i="136"/>
  <c r="Q40" i="136"/>
  <c r="C40" i="136"/>
  <c r="D36" i="136"/>
  <c r="E36" i="136"/>
  <c r="F36" i="136"/>
  <c r="G36" i="136"/>
  <c r="H36" i="136"/>
  <c r="I36" i="136"/>
  <c r="J36" i="136"/>
  <c r="K36" i="136"/>
  <c r="L36" i="136"/>
  <c r="M36" i="136"/>
  <c r="N36" i="136"/>
  <c r="O36" i="136"/>
  <c r="P36" i="136"/>
  <c r="Q36" i="136"/>
  <c r="C36" i="136"/>
  <c r="D28" i="136"/>
  <c r="E28" i="136"/>
  <c r="F28" i="136"/>
  <c r="G28" i="136"/>
  <c r="H28" i="136"/>
  <c r="I28" i="136"/>
  <c r="J28" i="136"/>
  <c r="K28" i="136"/>
  <c r="L28" i="136"/>
  <c r="M28" i="136"/>
  <c r="N28" i="136"/>
  <c r="O28" i="136"/>
  <c r="P28" i="136"/>
  <c r="Q28" i="136"/>
  <c r="C28" i="136"/>
  <c r="D21" i="136"/>
  <c r="E21" i="136"/>
  <c r="F21" i="136"/>
  <c r="G21" i="136"/>
  <c r="H21" i="136"/>
  <c r="I21" i="136"/>
  <c r="J21" i="136"/>
  <c r="K21" i="136"/>
  <c r="L21" i="136"/>
  <c r="M21" i="136"/>
  <c r="N21" i="136"/>
  <c r="O21" i="136"/>
  <c r="P21" i="136"/>
  <c r="Q21" i="136"/>
  <c r="C21" i="136"/>
  <c r="D15" i="136"/>
  <c r="E15" i="136"/>
  <c r="F15" i="136"/>
  <c r="G15" i="136"/>
  <c r="H15" i="136"/>
  <c r="I15" i="136"/>
  <c r="J15" i="136"/>
  <c r="K15" i="136"/>
  <c r="L15" i="136"/>
  <c r="M15" i="136"/>
  <c r="N15" i="136"/>
  <c r="O15" i="136"/>
  <c r="P15" i="136"/>
  <c r="Q15" i="136"/>
  <c r="C15" i="136"/>
  <c r="D32" i="106"/>
  <c r="E32" i="106"/>
  <c r="F32" i="106"/>
  <c r="G32" i="106"/>
  <c r="H32" i="106"/>
  <c r="I32" i="106"/>
  <c r="J32" i="106"/>
  <c r="K32" i="106"/>
  <c r="L32" i="106"/>
  <c r="M32" i="106"/>
  <c r="N32" i="106"/>
  <c r="O32" i="106"/>
  <c r="P32" i="106"/>
  <c r="Q32" i="106"/>
  <c r="R32" i="106"/>
  <c r="S32" i="106"/>
  <c r="T32" i="106"/>
  <c r="U32" i="106"/>
  <c r="V32" i="106"/>
  <c r="W32" i="106"/>
  <c r="X32" i="106"/>
  <c r="Y32" i="106"/>
  <c r="Z32" i="106"/>
  <c r="AA32" i="106"/>
  <c r="AB32" i="106"/>
  <c r="AC32" i="106"/>
  <c r="AD32" i="106"/>
  <c r="AE32" i="106"/>
  <c r="AF32" i="106"/>
  <c r="C32" i="106"/>
  <c r="D22" i="106"/>
  <c r="E22" i="106"/>
  <c r="F22" i="106"/>
  <c r="G22" i="106"/>
  <c r="H22" i="106"/>
  <c r="I22" i="106"/>
  <c r="J22" i="106"/>
  <c r="K22" i="106"/>
  <c r="L22" i="106"/>
  <c r="M22" i="106"/>
  <c r="N22" i="106"/>
  <c r="O22" i="106"/>
  <c r="P22" i="106"/>
  <c r="Q22" i="106"/>
  <c r="R22" i="106"/>
  <c r="S22" i="106"/>
  <c r="T22" i="106"/>
  <c r="U22" i="106"/>
  <c r="V22" i="106"/>
  <c r="W22" i="106"/>
  <c r="X22" i="106"/>
  <c r="Y22" i="106"/>
  <c r="Z22" i="106"/>
  <c r="AA22" i="106"/>
  <c r="AB22" i="106"/>
  <c r="AC22" i="106"/>
  <c r="AD22" i="106"/>
  <c r="AE22" i="106"/>
  <c r="AF22" i="106"/>
  <c r="C22" i="106"/>
  <c r="D17" i="106"/>
  <c r="E17" i="106"/>
  <c r="F17" i="106"/>
  <c r="G17" i="106"/>
  <c r="H17" i="106"/>
  <c r="I17" i="106"/>
  <c r="J17" i="106"/>
  <c r="K17" i="106"/>
  <c r="L17" i="106"/>
  <c r="M17" i="106"/>
  <c r="N17" i="106"/>
  <c r="O17" i="106"/>
  <c r="P17" i="106"/>
  <c r="Q17" i="106"/>
  <c r="R17" i="106"/>
  <c r="S17" i="106"/>
  <c r="T17" i="106"/>
  <c r="U17" i="106"/>
  <c r="V17" i="106"/>
  <c r="W17" i="106"/>
  <c r="X17" i="106"/>
  <c r="Y17" i="106"/>
  <c r="Z17" i="106"/>
  <c r="AA17" i="106"/>
  <c r="AB17" i="106"/>
  <c r="AC17" i="106"/>
  <c r="AD17" i="106"/>
  <c r="AE17" i="106"/>
  <c r="AF17" i="106"/>
  <c r="C17" i="106"/>
  <c r="D16" i="106"/>
  <c r="E16" i="106"/>
  <c r="F16" i="106"/>
  <c r="G16" i="106"/>
  <c r="H16" i="106"/>
  <c r="I16" i="106"/>
  <c r="J16" i="106"/>
  <c r="K16" i="106"/>
  <c r="L16" i="106"/>
  <c r="M16" i="106"/>
  <c r="N16" i="106"/>
  <c r="O16" i="106"/>
  <c r="P16" i="106"/>
  <c r="Q16" i="106"/>
  <c r="R16" i="106"/>
  <c r="S16" i="106"/>
  <c r="T16" i="106"/>
  <c r="U16" i="106"/>
  <c r="V16" i="106"/>
  <c r="W16" i="106"/>
  <c r="X16" i="106"/>
  <c r="Y16" i="106"/>
  <c r="Z16" i="106"/>
  <c r="AA16" i="106"/>
  <c r="AB16" i="106"/>
  <c r="AC16" i="106"/>
  <c r="AD16" i="106"/>
  <c r="AE16" i="106"/>
  <c r="AF16" i="106"/>
  <c r="C16" i="106"/>
  <c r="D15" i="106"/>
  <c r="E15" i="106"/>
  <c r="F15" i="106"/>
  <c r="G15" i="106"/>
  <c r="H15" i="106"/>
  <c r="I15" i="106"/>
  <c r="J15" i="106"/>
  <c r="K15" i="106"/>
  <c r="L15" i="106"/>
  <c r="M15" i="106"/>
  <c r="N15" i="106"/>
  <c r="O15" i="106"/>
  <c r="P15" i="106"/>
  <c r="Q15" i="106"/>
  <c r="R15" i="106"/>
  <c r="S15" i="106"/>
  <c r="T15" i="106"/>
  <c r="U15" i="106"/>
  <c r="V15" i="106"/>
  <c r="W15" i="106"/>
  <c r="X15" i="106"/>
  <c r="Y15" i="106"/>
  <c r="Z15" i="106"/>
  <c r="AA15" i="106"/>
  <c r="AB15" i="106"/>
  <c r="AC15" i="106"/>
  <c r="AD15" i="106"/>
  <c r="AE15" i="106"/>
  <c r="AF15" i="106"/>
  <c r="C15" i="106"/>
  <c r="D14" i="106"/>
  <c r="E14" i="106"/>
  <c r="F14" i="106"/>
  <c r="G14" i="106"/>
  <c r="H14" i="106"/>
  <c r="I14" i="106"/>
  <c r="J14" i="106"/>
  <c r="K14" i="106"/>
  <c r="L14" i="106"/>
  <c r="M14" i="106"/>
  <c r="N14" i="106"/>
  <c r="O14" i="106"/>
  <c r="P14" i="106"/>
  <c r="Q14" i="106"/>
  <c r="R14" i="106"/>
  <c r="S14" i="106"/>
  <c r="T14" i="106"/>
  <c r="U14" i="106"/>
  <c r="V14" i="106"/>
  <c r="W14" i="106"/>
  <c r="X14" i="106"/>
  <c r="Y14" i="106"/>
  <c r="Z14" i="106"/>
  <c r="AA14" i="106"/>
  <c r="AB14" i="106"/>
  <c r="AC14" i="106"/>
  <c r="AD14" i="106"/>
  <c r="AE14" i="106"/>
  <c r="AF14" i="106"/>
  <c r="C14" i="106"/>
  <c r="D13" i="106"/>
  <c r="E13" i="106"/>
  <c r="F13" i="106"/>
  <c r="G13" i="106"/>
  <c r="H13" i="106"/>
  <c r="I13" i="106"/>
  <c r="J13" i="106"/>
  <c r="K13" i="106"/>
  <c r="L13" i="106"/>
  <c r="M13" i="106"/>
  <c r="N13" i="106"/>
  <c r="O13" i="106"/>
  <c r="P13" i="106"/>
  <c r="Q13" i="106"/>
  <c r="R13" i="106"/>
  <c r="S13" i="106"/>
  <c r="T13" i="106"/>
  <c r="U13" i="106"/>
  <c r="V13" i="106"/>
  <c r="W13" i="106"/>
  <c r="X13" i="106"/>
  <c r="Y13" i="106"/>
  <c r="Z13" i="106"/>
  <c r="AA13" i="106"/>
  <c r="AB13" i="106"/>
  <c r="AC13" i="106"/>
  <c r="AD13" i="106"/>
  <c r="AE13" i="106"/>
  <c r="AF13" i="106"/>
  <c r="C13" i="106"/>
  <c r="U15" i="110"/>
  <c r="U16" i="110"/>
  <c r="U17" i="110"/>
  <c r="U18" i="110"/>
  <c r="U19" i="110"/>
  <c r="U20" i="110"/>
  <c r="U21" i="110"/>
  <c r="U22" i="110"/>
  <c r="U23" i="110"/>
  <c r="U24" i="110"/>
  <c r="U25" i="110"/>
  <c r="U26" i="110"/>
  <c r="U27" i="110"/>
  <c r="U28" i="110"/>
  <c r="U29" i="110"/>
  <c r="U30" i="110"/>
  <c r="U31" i="110"/>
  <c r="U32" i="110"/>
  <c r="U33" i="110"/>
  <c r="U34" i="110"/>
  <c r="U35" i="110"/>
  <c r="U36" i="110"/>
  <c r="U37" i="110"/>
  <c r="U38" i="110"/>
  <c r="U39" i="110"/>
  <c r="U40" i="110"/>
  <c r="U41" i="110"/>
  <c r="U42" i="110"/>
  <c r="U43" i="110"/>
  <c r="U44" i="110"/>
  <c r="U45" i="110"/>
  <c r="U46" i="110"/>
  <c r="U47" i="110"/>
  <c r="U48" i="110"/>
  <c r="U49" i="110"/>
  <c r="U50" i="110"/>
  <c r="U51" i="110"/>
  <c r="U14" i="110"/>
  <c r="AR31" i="145" l="1"/>
  <c r="AQ31" i="145"/>
  <c r="AP31" i="145"/>
  <c r="AO31" i="145"/>
  <c r="AN31" i="145"/>
  <c r="AM31" i="145"/>
  <c r="AL31" i="145"/>
  <c r="AK31" i="145"/>
  <c r="AJ31" i="145"/>
  <c r="AI31" i="145"/>
  <c r="AH31" i="145"/>
  <c r="AG31" i="145"/>
  <c r="AF31" i="145"/>
  <c r="AE31" i="145"/>
  <c r="AD31" i="145"/>
  <c r="AC31" i="145"/>
  <c r="AB31" i="145"/>
  <c r="AA31" i="145"/>
  <c r="Z31" i="145"/>
  <c r="Y31" i="145"/>
  <c r="X31" i="145"/>
  <c r="AR27" i="145"/>
  <c r="AQ27" i="145"/>
  <c r="AP27" i="145"/>
  <c r="AO27" i="145"/>
  <c r="AN27" i="145"/>
  <c r="AM27" i="145"/>
  <c r="AL27" i="145"/>
  <c r="AK27" i="145"/>
  <c r="AJ27" i="145"/>
  <c r="AI27" i="145"/>
  <c r="AH27" i="145"/>
  <c r="AG27" i="145"/>
  <c r="AF27" i="145"/>
  <c r="AE27" i="145"/>
  <c r="AD27" i="145"/>
  <c r="AC27" i="145"/>
  <c r="AB27" i="145"/>
  <c r="AA27" i="145"/>
  <c r="Z27" i="145"/>
  <c r="Y27" i="145"/>
  <c r="X27" i="145"/>
  <c r="AR23" i="145"/>
  <c r="AQ23" i="145"/>
  <c r="AP23" i="145"/>
  <c r="AO23" i="145"/>
  <c r="AN23" i="145"/>
  <c r="AM23" i="145"/>
  <c r="AL23" i="145"/>
  <c r="AK23" i="145"/>
  <c r="AJ23" i="145"/>
  <c r="AI23" i="145"/>
  <c r="AH23" i="145"/>
  <c r="AG23" i="145"/>
  <c r="AF23" i="145"/>
  <c r="AE23" i="145"/>
  <c r="AD23" i="145"/>
  <c r="AC23" i="145"/>
  <c r="AB23" i="145"/>
  <c r="AA23" i="145"/>
  <c r="Z23" i="145"/>
  <c r="Y23" i="145"/>
  <c r="X23" i="145"/>
  <c r="AR20" i="145"/>
  <c r="AQ20" i="145"/>
  <c r="AP20" i="145"/>
  <c r="AO20" i="145"/>
  <c r="AN20" i="145"/>
  <c r="AM20" i="145"/>
  <c r="AL20" i="145"/>
  <c r="AK20" i="145"/>
  <c r="AJ20" i="145"/>
  <c r="AI20" i="145"/>
  <c r="AH20" i="145"/>
  <c r="AG20" i="145"/>
  <c r="AF20" i="145"/>
  <c r="AE20" i="145"/>
  <c r="AD20" i="145"/>
  <c r="AC20" i="145"/>
  <c r="AB20" i="145"/>
  <c r="AA20" i="145"/>
  <c r="Z20" i="145"/>
  <c r="Y20" i="145"/>
  <c r="X20" i="145"/>
  <c r="AR12" i="145"/>
  <c r="AQ12" i="145"/>
  <c r="AP12" i="145"/>
  <c r="AO12" i="145"/>
  <c r="AN12" i="145"/>
  <c r="AM12" i="145"/>
  <c r="AL12" i="145"/>
  <c r="AK12" i="145"/>
  <c r="AJ12" i="145"/>
  <c r="AI12" i="145"/>
  <c r="AH12" i="145"/>
  <c r="AG12" i="145"/>
  <c r="AF12" i="145"/>
  <c r="AE12" i="145"/>
  <c r="AD12" i="145"/>
  <c r="AC12" i="145"/>
  <c r="AB12" i="145"/>
  <c r="AA12" i="145"/>
  <c r="Z12" i="145"/>
  <c r="Y12" i="145"/>
  <c r="X12" i="145"/>
  <c r="R17" i="109"/>
  <c r="R18" i="109" s="1"/>
  <c r="R19" i="109" s="1"/>
  <c r="R20" i="109" s="1"/>
  <c r="R21" i="109" s="1"/>
  <c r="R22" i="109" s="1"/>
  <c r="R23" i="109" s="1"/>
  <c r="R24" i="109" s="1"/>
  <c r="R25" i="109" s="1"/>
  <c r="R26" i="109" s="1"/>
  <c r="R27" i="109" s="1"/>
  <c r="R28" i="109" s="1"/>
  <c r="R29" i="109" s="1"/>
  <c r="R30" i="109" s="1"/>
  <c r="R31" i="109" s="1"/>
  <c r="R32" i="109" s="1"/>
  <c r="R33" i="109" s="1"/>
  <c r="R34" i="109" s="1"/>
  <c r="R35" i="109" s="1"/>
  <c r="R36" i="109" s="1"/>
  <c r="R37" i="109" s="1"/>
  <c r="R38" i="109" s="1"/>
  <c r="R39" i="109" s="1"/>
  <c r="R40" i="109" s="1"/>
  <c r="R41" i="109" s="1"/>
  <c r="R42" i="109" s="1"/>
  <c r="R43" i="109" s="1"/>
  <c r="R44" i="109" s="1"/>
  <c r="R45" i="109" s="1"/>
  <c r="E38" i="104"/>
  <c r="F38" i="104"/>
  <c r="G38" i="104"/>
  <c r="H38" i="104"/>
  <c r="I38" i="104"/>
  <c r="J38" i="104"/>
  <c r="K38" i="104"/>
  <c r="L38" i="104"/>
  <c r="M38" i="104"/>
  <c r="N38" i="104"/>
  <c r="O38" i="104"/>
  <c r="P38" i="104"/>
  <c r="Q38" i="104"/>
  <c r="R38" i="104"/>
  <c r="D38" i="104"/>
  <c r="E34" i="104"/>
  <c r="F34" i="104"/>
  <c r="G34" i="104"/>
  <c r="H34" i="104"/>
  <c r="I34" i="104"/>
  <c r="J34" i="104"/>
  <c r="K34" i="104"/>
  <c r="L34" i="104"/>
  <c r="M34" i="104"/>
  <c r="N34" i="104"/>
  <c r="O34" i="104"/>
  <c r="P34" i="104"/>
  <c r="Q34" i="104"/>
  <c r="R34" i="104"/>
  <c r="S34" i="104"/>
  <c r="E26" i="104"/>
  <c r="F26" i="104"/>
  <c r="G26" i="104"/>
  <c r="H26" i="104"/>
  <c r="I26" i="104"/>
  <c r="J26" i="104"/>
  <c r="K26" i="104"/>
  <c r="L26" i="104"/>
  <c r="M26" i="104"/>
  <c r="N26" i="104"/>
  <c r="O26" i="104"/>
  <c r="P26" i="104"/>
  <c r="Q26" i="104"/>
  <c r="R26" i="104"/>
  <c r="S26" i="104"/>
  <c r="D26" i="104"/>
  <c r="E19" i="104"/>
  <c r="F19" i="104"/>
  <c r="G19" i="104"/>
  <c r="H19" i="104"/>
  <c r="I19" i="104"/>
  <c r="J19" i="104"/>
  <c r="K19" i="104"/>
  <c r="L19" i="104"/>
  <c r="M19" i="104"/>
  <c r="N19" i="104"/>
  <c r="O19" i="104"/>
  <c r="P19" i="104"/>
  <c r="Q19" i="104"/>
  <c r="R19" i="104"/>
  <c r="S19" i="104"/>
  <c r="D19" i="104"/>
  <c r="E13" i="104"/>
  <c r="F13" i="104"/>
  <c r="G13" i="104"/>
  <c r="H13" i="104"/>
  <c r="I13" i="104"/>
  <c r="J13" i="104"/>
  <c r="K13" i="104"/>
  <c r="L13" i="104"/>
  <c r="M13" i="104"/>
  <c r="N13" i="104"/>
  <c r="O13" i="104"/>
  <c r="P13" i="104"/>
  <c r="Q13" i="104"/>
  <c r="R13" i="104"/>
  <c r="S13" i="104"/>
  <c r="D13" i="104"/>
  <c r="K12" i="104" l="1"/>
  <c r="E12" i="104"/>
  <c r="G12" i="104"/>
  <c r="F12" i="104"/>
  <c r="P12" i="104"/>
  <c r="O12" i="104"/>
  <c r="N12" i="104"/>
  <c r="M12" i="104"/>
  <c r="L12" i="104"/>
  <c r="J12" i="104"/>
  <c r="I12" i="104"/>
  <c r="H12" i="104"/>
  <c r="Q12" i="104"/>
  <c r="B15" i="136"/>
  <c r="B16" i="136" s="1"/>
  <c r="B17" i="136" s="1"/>
  <c r="B18" i="136" s="1"/>
  <c r="B19" i="136" s="1"/>
  <c r="B20" i="136" s="1"/>
  <c r="B21" i="136" s="1"/>
  <c r="B22" i="136" s="1"/>
  <c r="B23" i="136" s="1"/>
  <c r="B24" i="136" s="1"/>
  <c r="B25" i="136" s="1"/>
  <c r="B26" i="136" s="1"/>
  <c r="B27" i="136" s="1"/>
  <c r="B28" i="136" s="1"/>
  <c r="B29" i="136" s="1"/>
  <c r="B30" i="136" s="1"/>
  <c r="B31" i="136" s="1"/>
  <c r="B32" i="136" s="1"/>
  <c r="B33" i="136" s="1"/>
  <c r="B34" i="136" s="1"/>
  <c r="B35" i="136" s="1"/>
  <c r="B36" i="136" s="1"/>
  <c r="B37" i="136" s="1"/>
  <c r="B38" i="136" s="1"/>
  <c r="B39" i="136" s="1"/>
  <c r="B40" i="136" s="1"/>
  <c r="B41" i="136" s="1"/>
  <c r="B42" i="136" s="1"/>
  <c r="B43" i="136" s="1"/>
  <c r="B44" i="136" s="1"/>
  <c r="B45" i="136" s="1"/>
  <c r="B46" i="136" s="1"/>
  <c r="B47" i="136" s="1"/>
  <c r="B48" i="136" s="1"/>
  <c r="B49" i="136" s="1"/>
  <c r="R15" i="109"/>
  <c r="R16" i="109" s="1"/>
  <c r="P11" i="104"/>
  <c r="Q11" i="104" s="1"/>
  <c r="R11" i="104" s="1"/>
  <c r="S11" i="104" s="1"/>
  <c r="C13" i="104"/>
  <c r="C14" i="104" s="1"/>
  <c r="C15" i="104" s="1"/>
  <c r="C16" i="104" s="1"/>
  <c r="C17" i="104" s="1"/>
  <c r="C18" i="104" s="1"/>
  <c r="C19" i="104" s="1"/>
  <c r="C20" i="104" s="1"/>
  <c r="C21" i="104" s="1"/>
  <c r="C22" i="104" s="1"/>
  <c r="C23" i="104" s="1"/>
  <c r="C24" i="104" s="1"/>
  <c r="C25" i="104" s="1"/>
  <c r="C26" i="104" s="1"/>
  <c r="C27" i="104" s="1"/>
  <c r="C28" i="104" s="1"/>
  <c r="C29" i="104" s="1"/>
  <c r="C30" i="104" s="1"/>
  <c r="C31" i="104" s="1"/>
  <c r="C32" i="104" s="1"/>
  <c r="C33" i="104" s="1"/>
  <c r="C34" i="104" s="1"/>
  <c r="C35" i="104" s="1"/>
  <c r="C36" i="104" s="1"/>
  <c r="C37" i="104" s="1"/>
  <c r="C38" i="104" s="1"/>
  <c r="C39" i="104" s="1"/>
  <c r="C40" i="104" s="1"/>
  <c r="C41" i="104" s="1"/>
  <c r="C42" i="104" s="1"/>
  <c r="C43" i="104" s="1"/>
  <c r="C44" i="104" s="1"/>
  <c r="C45" i="104" s="1"/>
  <c r="C46" i="104" s="1"/>
  <c r="C47" i="104" s="1"/>
  <c r="D12" i="104" l="1"/>
  <c r="L10" i="147" l="1"/>
  <c r="K10" i="147" s="1"/>
  <c r="O10" i="147" l="1"/>
  <c r="N10" i="147" s="1"/>
</calcChain>
</file>

<file path=xl/sharedStrings.xml><?xml version="1.0" encoding="utf-8"?>
<sst xmlns="http://schemas.openxmlformats.org/spreadsheetml/2006/main" count="1682" uniqueCount="566">
  <si>
    <t>Бүгд</t>
  </si>
  <si>
    <t>Диплом</t>
  </si>
  <si>
    <t>Бакалавр</t>
  </si>
  <si>
    <t>Магистр</t>
  </si>
  <si>
    <t>Доктор</t>
  </si>
  <si>
    <t>Боловсролын түвшин</t>
  </si>
  <si>
    <t>А</t>
  </si>
  <si>
    <t>Б</t>
  </si>
  <si>
    <t>Нийт суралцагчид</t>
  </si>
  <si>
    <t>Албан тушаал</t>
  </si>
  <si>
    <t>Технологийн коллеж</t>
  </si>
  <si>
    <t>Өмчийн хэлбэр</t>
  </si>
  <si>
    <t>Нас</t>
  </si>
  <si>
    <t>Үзүүлэлт</t>
  </si>
  <si>
    <t>Бусад</t>
  </si>
  <si>
    <t>Улс</t>
  </si>
  <si>
    <t>Эмэгтэй</t>
  </si>
  <si>
    <t>Африк</t>
  </si>
  <si>
    <t>Ази</t>
  </si>
  <si>
    <t>Европ</t>
  </si>
  <si>
    <t>Захирал</t>
  </si>
  <si>
    <t>Дэд захирал</t>
  </si>
  <si>
    <t>Сургалтын албаны дарга</t>
  </si>
  <si>
    <t>Салбар, тэнхмийн эрхлэгч</t>
  </si>
  <si>
    <t>Номын санч</t>
  </si>
  <si>
    <t>Эмч</t>
  </si>
  <si>
    <t>Жижүүр, манаач, сахиул</t>
  </si>
  <si>
    <t>Үйлчлэгч</t>
  </si>
  <si>
    <t>Салбар сургуулийн захирал</t>
  </si>
  <si>
    <t>Салбар сургуулийн дэд захирал</t>
  </si>
  <si>
    <t>Бүрэлдэхүүн сургуулийн захирал</t>
  </si>
  <si>
    <t>Бүрэлдэхүүн сургуулийн дэд захирал</t>
  </si>
  <si>
    <t>Захиргаа, хэлтэс нэгжийн газрын дарга</t>
  </si>
  <si>
    <t>Сургалтын бодлого зохицуулалтын газрын дарга</t>
  </si>
  <si>
    <t>Захиргаа, хэлтэс нэгжийн албаны дарга</t>
  </si>
  <si>
    <t>Хяналт, шинжилгээ үнэлгээний мэргэжилтэн</t>
  </si>
  <si>
    <t>Захиргаа, хүний нөөцийн мэргэжилтэн</t>
  </si>
  <si>
    <t>Сургалтын албаны мэргэжилтэн</t>
  </si>
  <si>
    <t>Мэдээлэл, технологийн мэргэжилтэн</t>
  </si>
  <si>
    <t>Эрдэм шинжилгээ, судалгааны мэргэжилтэн</t>
  </si>
  <si>
    <t>Хүрээлэн, төвийн судлаач</t>
  </si>
  <si>
    <t>Тэнхмийн туслах ажилтан</t>
  </si>
  <si>
    <t>Оюутны хөгжил, үйлчилгээний газрын ажилтан</t>
  </si>
  <si>
    <t>Бичиг хэргийн эрхлэгч, ажилтан</t>
  </si>
  <si>
    <t>Нийгмийн ажилтан</t>
  </si>
  <si>
    <t>Хуулийн зөвлөх</t>
  </si>
  <si>
    <t>Захирлын туслах, нарийн бичиг</t>
  </si>
  <si>
    <t>Эдийн засагч, нягтлан бодогч</t>
  </si>
  <si>
    <t>Лаборант</t>
  </si>
  <si>
    <t>Оюутны байрны менежер, эрхлэгч</t>
  </si>
  <si>
    <t>Үндсэн багш</t>
  </si>
  <si>
    <t>Цагийн багш</t>
  </si>
  <si>
    <t>Хангамж, худалдан авалтын ажилтан, нярав</t>
  </si>
  <si>
    <t>Дэд профессор</t>
  </si>
  <si>
    <t>Профессор</t>
  </si>
  <si>
    <t>Академич</t>
  </si>
  <si>
    <t>Эрдмийн зэрэг</t>
  </si>
  <si>
    <t>Багш</t>
  </si>
  <si>
    <t xml:space="preserve">Ахлах багш </t>
  </si>
  <si>
    <t xml:space="preserve">Дэд профессор </t>
  </si>
  <si>
    <t xml:space="preserve">Профессор </t>
  </si>
  <si>
    <t>Дипломын</t>
  </si>
  <si>
    <t>МД</t>
  </si>
  <si>
    <t>Харааны</t>
  </si>
  <si>
    <t>Сонсголын</t>
  </si>
  <si>
    <t>Ярианы</t>
  </si>
  <si>
    <t>Хөдөлгөөний</t>
  </si>
  <si>
    <t>Сэтгэцийн</t>
  </si>
  <si>
    <t>Хавсарсан</t>
  </si>
  <si>
    <t>Сургалтын төлбөрийн хэлбэр</t>
  </si>
  <si>
    <t>А-ДБ-1</t>
  </si>
  <si>
    <t>А-ДБ-3</t>
  </si>
  <si>
    <t>А-ДБ-4</t>
  </si>
  <si>
    <t>А-ДБ-5</t>
  </si>
  <si>
    <t>А-ДБ-7</t>
  </si>
  <si>
    <t>А-ДБ-8</t>
  </si>
  <si>
    <t>А-ДБ-9</t>
  </si>
  <si>
    <t>А-ДБ-10</t>
  </si>
  <si>
    <t>А-ДБ-11</t>
  </si>
  <si>
    <t>Балансын шалгалт:</t>
  </si>
  <si>
    <t>А.Үндсэн мэдээлэл</t>
  </si>
  <si>
    <t xml:space="preserve">Бүгд </t>
  </si>
  <si>
    <t>Баруун бүс</t>
  </si>
  <si>
    <t>Баян-Өлгий</t>
  </si>
  <si>
    <t>Говь-Алтай</t>
  </si>
  <si>
    <t>Завхан</t>
  </si>
  <si>
    <t>Увс</t>
  </si>
  <si>
    <t>Ховд</t>
  </si>
  <si>
    <t>Хангайн бүс</t>
  </si>
  <si>
    <t>Архангай</t>
  </si>
  <si>
    <t>Баянхонгор</t>
  </si>
  <si>
    <t>Булган</t>
  </si>
  <si>
    <t>Орхон</t>
  </si>
  <si>
    <t>Өвөрхангай</t>
  </si>
  <si>
    <t>Хөвсгөл</t>
  </si>
  <si>
    <t>Төвийн бүс</t>
  </si>
  <si>
    <t>Говьсүмбэр</t>
  </si>
  <si>
    <t>Дархан-Уул</t>
  </si>
  <si>
    <t>Дорноговь</t>
  </si>
  <si>
    <t>Дундговь</t>
  </si>
  <si>
    <t>Өмнөговь</t>
  </si>
  <si>
    <t>Сэлэнгэ</t>
  </si>
  <si>
    <t>Төв</t>
  </si>
  <si>
    <t>Зүүн бүс</t>
  </si>
  <si>
    <t>Дорнод</t>
  </si>
  <si>
    <t>Сүхбаатар</t>
  </si>
  <si>
    <t>Хэнтий</t>
  </si>
  <si>
    <t>Улаанбаатар</t>
  </si>
  <si>
    <t xml:space="preserve">   Багануур</t>
  </si>
  <si>
    <t xml:space="preserve">   Багахангай</t>
  </si>
  <si>
    <t xml:space="preserve">   Баянгол</t>
  </si>
  <si>
    <t xml:space="preserve">   Баянзүрх</t>
  </si>
  <si>
    <t xml:space="preserve">   Налайх</t>
  </si>
  <si>
    <t xml:space="preserve">   Сонгинохайрхан</t>
  </si>
  <si>
    <t xml:space="preserve">   Сүхбаатар</t>
  </si>
  <si>
    <t xml:space="preserve">   Чингэлтэй</t>
  </si>
  <si>
    <t xml:space="preserve">   Хан-Уул</t>
  </si>
  <si>
    <t>Гадаадын салбар сургууль</t>
  </si>
  <si>
    <t>Сургалтын байгууллагын ангилал</t>
  </si>
  <si>
    <t>Хувийн</t>
  </si>
  <si>
    <t>Орон нутгийн</t>
  </si>
  <si>
    <t>Олон нийтийн /шашны</t>
  </si>
  <si>
    <t>Их сургууль</t>
  </si>
  <si>
    <t>Дээд сургууль</t>
  </si>
  <si>
    <t>Коллеж</t>
  </si>
  <si>
    <t>Өмчийн</t>
  </si>
  <si>
    <t>Өмчийн оролцоотой, %</t>
  </si>
  <si>
    <t>Хамтарсан</t>
  </si>
  <si>
    <t>Монгол Улсын иргэний</t>
  </si>
  <si>
    <t>Гадаадтай хамтарсан, %</t>
  </si>
  <si>
    <t>Гадаад улсын</t>
  </si>
  <si>
    <t>Сургалтын жилийн дундаж төлбөр /мян.төг/</t>
  </si>
  <si>
    <t xml:space="preserve">&lt;15 </t>
  </si>
  <si>
    <t>59&lt;</t>
  </si>
  <si>
    <t>Эрэгтэй</t>
  </si>
  <si>
    <t>Тив</t>
  </si>
  <si>
    <t>Ажилласан жил</t>
  </si>
  <si>
    <t xml:space="preserve">   Гадаадад</t>
  </si>
  <si>
    <t xml:space="preserve">   Дотоодод</t>
  </si>
  <si>
    <t>1-3 хоног</t>
  </si>
  <si>
    <t xml:space="preserve">4-10 хоног </t>
  </si>
  <si>
    <t>11-29 хоног</t>
  </si>
  <si>
    <t>Шинээр элсэгчид</t>
  </si>
  <si>
    <t>Хувийн зардал</t>
  </si>
  <si>
    <t>Инженер, техникч</t>
  </si>
  <si>
    <t>Дадлагажигч багш</t>
  </si>
  <si>
    <t>Нийт сургалтын байгууллага</t>
  </si>
  <si>
    <t>x</t>
  </si>
  <si>
    <t>/Тоо/</t>
  </si>
  <si>
    <t xml:space="preserve">Төрийн </t>
  </si>
  <si>
    <t>Хөгжлийн бэрхшээлтэй суралцагчид</t>
  </si>
  <si>
    <t xml:space="preserve">Хувийн </t>
  </si>
  <si>
    <t xml:space="preserve">Орон нутгийн </t>
  </si>
  <si>
    <t>Төгсөх ангид суралцагчид</t>
  </si>
  <si>
    <t>35-39</t>
  </si>
  <si>
    <t>40-44</t>
  </si>
  <si>
    <t>45-49</t>
  </si>
  <si>
    <t>50-54</t>
  </si>
  <si>
    <t>55-59</t>
  </si>
  <si>
    <r>
      <t>(А-ДБ-5)</t>
    </r>
    <r>
      <rPr>
        <i/>
        <sz val="10"/>
        <rFont val="Arial"/>
        <family val="2"/>
      </rPr>
      <t>-ын үргэлжлэл</t>
    </r>
  </si>
  <si>
    <r>
      <rPr>
        <b/>
        <i/>
        <sz val="10"/>
        <rFont val="Arial"/>
        <family val="2"/>
      </rPr>
      <t xml:space="preserve">Багана: </t>
    </r>
    <r>
      <rPr>
        <i/>
        <sz val="10"/>
        <rFont val="Arial"/>
        <family val="2"/>
      </rPr>
      <t xml:space="preserve">1=(2+3)=(4+7+10+13), 4=(5+6), 7=(8+9), 10=(11+12), 13=(14+15); </t>
    </r>
  </si>
  <si>
    <t>Нийт шинээр элсэгчид</t>
  </si>
  <si>
    <t>Тухайн жилд бүрэн дунд боловсрол эзэмшигчдээс</t>
  </si>
  <si>
    <t>үргэлжлэл</t>
  </si>
  <si>
    <t>Нийт ажиллагчид</t>
  </si>
  <si>
    <t>Төрийн</t>
  </si>
  <si>
    <t xml:space="preserve">Бусад </t>
  </si>
  <si>
    <t xml:space="preserve">1-5 </t>
  </si>
  <si>
    <t xml:space="preserve">6-10 </t>
  </si>
  <si>
    <t xml:space="preserve">11-15 </t>
  </si>
  <si>
    <t xml:space="preserve">16-20 </t>
  </si>
  <si>
    <t xml:space="preserve">21-25 </t>
  </si>
  <si>
    <r>
      <rPr>
        <b/>
        <i/>
        <sz val="10"/>
        <rFont val="Arial"/>
        <family val="2"/>
      </rPr>
      <t xml:space="preserve">Багана: </t>
    </r>
    <r>
      <rPr>
        <i/>
        <sz val="10"/>
        <rFont val="Arial"/>
        <family val="2"/>
      </rPr>
      <t>1=(2+3)=(4+7+10+13), 4=(5+6), 7=(8+9), 10=(11+12), 13=(14+15);</t>
    </r>
  </si>
  <si>
    <t>Байгууллагын ангилал</t>
  </si>
  <si>
    <t>Тухайн жилд бакалаврын боловсрол эзэмшигчдээс</t>
  </si>
  <si>
    <r>
      <rPr>
        <b/>
        <i/>
        <sz val="10"/>
        <rFont val="Arial"/>
        <family val="2"/>
      </rPr>
      <t xml:space="preserve">Багана: </t>
    </r>
    <r>
      <rPr>
        <i/>
        <sz val="10"/>
        <rFont val="Arial"/>
        <family val="2"/>
      </rPr>
      <t>1=(16+19+22+25+28+31), 16=(17+18), 19=(20+21), 22=(23+24), 25=(26+27), 28=(29+30), 31=(32+33);</t>
    </r>
  </si>
  <si>
    <t>Ажиллагчдаас</t>
  </si>
  <si>
    <t>Ажилгүй иргэдээс</t>
  </si>
  <si>
    <t xml:space="preserve">Мэргэжил дээшлүүлсэн байдал  </t>
  </si>
  <si>
    <r>
      <t>(А-ДБ-10)</t>
    </r>
    <r>
      <rPr>
        <i/>
        <sz val="10"/>
        <rFont val="Arial"/>
        <family val="2"/>
      </rPr>
      <t xml:space="preserve">-ын </t>
    </r>
  </si>
  <si>
    <t>А-ДБ-13</t>
  </si>
  <si>
    <t>Дотуур байранд амьдрах хүсэлт гаргасан суралцагчид</t>
  </si>
  <si>
    <t>Дотуур байранд амьдарч буй суралцагчид</t>
  </si>
  <si>
    <t>Дипломын боловсролд суралцагчид</t>
  </si>
  <si>
    <t>Дотуур байрны тоо</t>
  </si>
  <si>
    <t>Бакалаврын боловсролд суралцагчид</t>
  </si>
  <si>
    <t xml:space="preserve">26&lt; </t>
  </si>
  <si>
    <t>1 жил хүртэлх</t>
  </si>
  <si>
    <t>1, түүнээс дээш сар</t>
  </si>
  <si>
    <t>Тухайн сургуулийн тэтгэлэг</t>
  </si>
  <si>
    <t>Олон нийтийн/ шашны</t>
  </si>
  <si>
    <t>Суралцагчид</t>
  </si>
  <si>
    <t>Салбар сургуулийн захирал, дэд захирал</t>
  </si>
  <si>
    <r>
      <t>(А-ДБ-2)</t>
    </r>
    <r>
      <rPr>
        <i/>
        <sz val="10"/>
        <rFont val="Arial"/>
        <family val="2"/>
      </rPr>
      <t>-ын үргэлжлэл</t>
    </r>
  </si>
  <si>
    <t>Монгол Улсын Засгийн газрын тэтгэлэг</t>
  </si>
  <si>
    <t>Бүрэлдэхүүн сургуулийн захирал, дэд захирал</t>
  </si>
  <si>
    <t>А-ДБ-14</t>
  </si>
  <si>
    <t xml:space="preserve"> А-ДБ-12</t>
  </si>
  <si>
    <r>
      <rPr>
        <b/>
        <sz val="11"/>
        <rFont val="Arial"/>
        <family val="2"/>
      </rPr>
      <t>(А-ДБ-8)</t>
    </r>
    <r>
      <rPr>
        <sz val="10"/>
        <rFont val="Arial"/>
        <family val="2"/>
      </rPr>
      <t>-</t>
    </r>
    <r>
      <rPr>
        <i/>
        <sz val="10"/>
        <rFont val="Arial"/>
        <family val="2"/>
      </rPr>
      <t>ын үргэлжлэл</t>
    </r>
  </si>
  <si>
    <t>Өдөр</t>
  </si>
  <si>
    <t>Орой</t>
  </si>
  <si>
    <t>Эчнээ</t>
  </si>
  <si>
    <t xml:space="preserve"> А-ДБ-6</t>
  </si>
  <si>
    <t>10. Үйлчилгээ</t>
  </si>
  <si>
    <r>
      <rPr>
        <b/>
        <i/>
        <sz val="10"/>
        <rFont val="Arial"/>
        <family val="2"/>
      </rPr>
      <t xml:space="preserve">Мөр: </t>
    </r>
    <r>
      <rPr>
        <i/>
        <sz val="10"/>
        <rFont val="Arial"/>
        <family val="2"/>
      </rPr>
      <t>1=(2</t>
    </r>
    <r>
      <rPr>
        <sz val="10"/>
        <rFont val="Calibri"/>
        <family val="2"/>
      </rPr>
      <t>÷</t>
    </r>
    <r>
      <rPr>
        <i/>
        <sz val="10"/>
        <rFont val="Arial"/>
        <family val="2"/>
      </rPr>
      <t>4)=(5+9+13+17), 5=(6</t>
    </r>
    <r>
      <rPr>
        <sz val="10"/>
        <rFont val="Calibri"/>
        <family val="2"/>
      </rPr>
      <t>÷</t>
    </r>
    <r>
      <rPr>
        <i/>
        <sz val="10"/>
        <rFont val="Arial"/>
        <family val="2"/>
      </rPr>
      <t>8), 9=(10</t>
    </r>
    <r>
      <rPr>
        <sz val="10"/>
        <rFont val="Calibri"/>
        <family val="2"/>
      </rPr>
      <t>÷</t>
    </r>
    <r>
      <rPr>
        <i/>
        <sz val="10"/>
        <rFont val="Arial"/>
        <family val="2"/>
      </rPr>
      <t>12), 13=(14</t>
    </r>
    <r>
      <rPr>
        <sz val="10"/>
        <rFont val="Calibri"/>
        <family val="2"/>
      </rPr>
      <t>÷</t>
    </r>
    <r>
      <rPr>
        <i/>
        <sz val="10"/>
        <rFont val="Arial"/>
        <family val="2"/>
      </rPr>
      <t>16), 17=(18</t>
    </r>
    <r>
      <rPr>
        <sz val="10"/>
        <rFont val="Calibri"/>
        <family val="2"/>
      </rPr>
      <t>÷</t>
    </r>
    <r>
      <rPr>
        <i/>
        <sz val="10"/>
        <rFont val="Arial"/>
        <family val="2"/>
      </rPr>
      <t>20);</t>
    </r>
  </si>
  <si>
    <r>
      <rPr>
        <b/>
        <i/>
        <sz val="10"/>
        <rFont val="Arial"/>
        <family val="2"/>
      </rPr>
      <t xml:space="preserve">Мөр: </t>
    </r>
    <r>
      <rPr>
        <i/>
        <sz val="10"/>
        <rFont val="Arial"/>
        <family val="2"/>
      </rPr>
      <t>1=(2</t>
    </r>
    <r>
      <rPr>
        <sz val="10"/>
        <rFont val="Calibri"/>
        <family val="2"/>
      </rPr>
      <t>÷</t>
    </r>
    <r>
      <rPr>
        <i/>
        <sz val="10"/>
        <rFont val="Arial"/>
        <family val="2"/>
      </rPr>
      <t>28);</t>
    </r>
  </si>
  <si>
    <r>
      <rPr>
        <b/>
        <i/>
        <sz val="10"/>
        <rFont val="Arial"/>
        <family val="2"/>
      </rPr>
      <t xml:space="preserve">Мөр: </t>
    </r>
    <r>
      <rPr>
        <i/>
        <sz val="10"/>
        <rFont val="Arial"/>
        <family val="2"/>
      </rPr>
      <t>1=(2</t>
    </r>
    <r>
      <rPr>
        <sz val="10"/>
        <rFont val="Calibri"/>
        <family val="2"/>
      </rPr>
      <t>÷</t>
    </r>
    <r>
      <rPr>
        <i/>
        <sz val="10"/>
        <rFont val="Arial"/>
        <family val="2"/>
      </rPr>
      <t>5)=(6+11+16+21), 6=(7</t>
    </r>
    <r>
      <rPr>
        <sz val="10"/>
        <rFont val="Calibri"/>
        <family val="2"/>
      </rPr>
      <t>÷</t>
    </r>
    <r>
      <rPr>
        <i/>
        <sz val="10"/>
        <rFont val="Arial"/>
        <family val="2"/>
      </rPr>
      <t>10), 11=(12</t>
    </r>
    <r>
      <rPr>
        <sz val="10"/>
        <rFont val="Calibri"/>
        <family val="2"/>
      </rPr>
      <t>÷</t>
    </r>
    <r>
      <rPr>
        <i/>
        <sz val="10"/>
        <rFont val="Arial"/>
        <family val="2"/>
      </rPr>
      <t>15), 16=(17</t>
    </r>
    <r>
      <rPr>
        <sz val="10"/>
        <rFont val="Calibri"/>
        <family val="2"/>
      </rPr>
      <t>÷</t>
    </r>
    <r>
      <rPr>
        <i/>
        <sz val="10"/>
        <rFont val="Arial"/>
        <family val="2"/>
      </rPr>
      <t>20), 21=(22</t>
    </r>
    <r>
      <rPr>
        <sz val="10"/>
        <rFont val="Calibri"/>
        <family val="2"/>
      </rPr>
      <t>÷</t>
    </r>
    <r>
      <rPr>
        <i/>
        <sz val="10"/>
        <rFont val="Arial"/>
        <family val="2"/>
      </rPr>
      <t>25);</t>
    </r>
  </si>
  <si>
    <r>
      <rPr>
        <b/>
        <i/>
        <sz val="10"/>
        <rFont val="Arial"/>
        <family val="2"/>
      </rPr>
      <t xml:space="preserve">Мөр: </t>
    </r>
    <r>
      <rPr>
        <i/>
        <sz val="10"/>
        <rFont val="Arial"/>
        <family val="2"/>
      </rPr>
      <t>1=(2+8+15+23+27), 2=(3</t>
    </r>
    <r>
      <rPr>
        <sz val="10"/>
        <rFont val="Calibri"/>
        <family val="2"/>
      </rPr>
      <t>÷</t>
    </r>
    <r>
      <rPr>
        <i/>
        <sz val="10"/>
        <rFont val="Arial"/>
        <family val="2"/>
      </rPr>
      <t>7), 8=(9</t>
    </r>
    <r>
      <rPr>
        <sz val="10"/>
        <rFont val="Calibri"/>
        <family val="2"/>
      </rPr>
      <t>÷</t>
    </r>
    <r>
      <rPr>
        <i/>
        <sz val="10"/>
        <rFont val="Arial"/>
        <family val="2"/>
      </rPr>
      <t>14), 15=(16</t>
    </r>
    <r>
      <rPr>
        <sz val="10"/>
        <rFont val="Calibri"/>
        <family val="2"/>
      </rPr>
      <t>÷</t>
    </r>
    <r>
      <rPr>
        <i/>
        <sz val="10"/>
        <rFont val="Arial"/>
        <family val="2"/>
      </rPr>
      <t>22), 23=(24</t>
    </r>
    <r>
      <rPr>
        <sz val="10"/>
        <rFont val="Calibri"/>
        <family val="2"/>
      </rPr>
      <t>÷</t>
    </r>
    <r>
      <rPr>
        <i/>
        <sz val="10"/>
        <rFont val="Arial"/>
        <family val="2"/>
      </rPr>
      <t>26), 27=(28</t>
    </r>
    <r>
      <rPr>
        <sz val="10"/>
        <rFont val="Calibri"/>
        <family val="2"/>
      </rPr>
      <t>÷</t>
    </r>
    <r>
      <rPr>
        <i/>
        <sz val="10"/>
        <rFont val="Arial"/>
        <family val="2"/>
      </rPr>
      <t>36);</t>
    </r>
  </si>
  <si>
    <t xml:space="preserve"> </t>
  </si>
  <si>
    <t>Төрөөс үзүүлэх тэтгэлэг</t>
  </si>
  <si>
    <t>Боловсролын зээлийн сангийн хөнгөлөлттэй зээл</t>
  </si>
  <si>
    <t>Төрөөс үзүүлэх буцалтгүй тусламж</t>
  </si>
  <si>
    <t>Нэг кредитийн дундаж төлбөр /мян.төг/</t>
  </si>
  <si>
    <t>А-ДБ-2</t>
  </si>
  <si>
    <r>
      <rPr>
        <b/>
        <i/>
        <sz val="10"/>
        <color theme="1"/>
        <rFont val="Arial"/>
        <family val="2"/>
      </rPr>
      <t>Мөр:</t>
    </r>
    <r>
      <rPr>
        <i/>
        <sz val="10"/>
        <color theme="1"/>
        <rFont val="Arial"/>
        <family val="2"/>
      </rPr>
      <t xml:space="preserve"> 1=(2</t>
    </r>
    <r>
      <rPr>
        <sz val="10"/>
        <color theme="1"/>
        <rFont val="Calibri"/>
        <family val="2"/>
      </rPr>
      <t>÷</t>
    </r>
    <r>
      <rPr>
        <i/>
        <sz val="10"/>
        <color theme="1"/>
        <rFont val="Arial"/>
        <family val="2"/>
      </rPr>
      <t>8);</t>
    </r>
  </si>
  <si>
    <t xml:space="preserve">Сургалтын жилийн дундаж төлбөр /мян.төг/ </t>
  </si>
  <si>
    <t>Хөгжлийн бэрхшээлийн хэлбэр</t>
  </si>
  <si>
    <t>Ерөнхий чиглэл</t>
  </si>
  <si>
    <t>Хойд Америк</t>
  </si>
  <si>
    <t>Латин Америк ба Карибын тэнгис</t>
  </si>
  <si>
    <r>
      <t>Мэргэжил дээшлүүлсэн хугацаа</t>
    </r>
    <r>
      <rPr>
        <b/>
        <i/>
        <sz val="10"/>
        <color theme="1"/>
        <rFont val="Arial"/>
        <family val="2"/>
      </rPr>
      <t xml:space="preserve"> </t>
    </r>
  </si>
  <si>
    <t>01. Боловсрол</t>
  </si>
  <si>
    <t>02. Урлаг, хүмүүнлэг</t>
  </si>
  <si>
    <t>03. Нийгмийн шинжлэх ухаан, мэдээлэл, сэтгүүл зүй</t>
  </si>
  <si>
    <t>04. Бизнес, удирдахуй, хууль, эрх зүй</t>
  </si>
  <si>
    <t>05. Байгалийн шинжлэх ухаан, математик, статистик</t>
  </si>
  <si>
    <t>06. Мэдээлэл, харилцааны технологи</t>
  </si>
  <si>
    <t>08. Хөдөө аж ахуй, ой, загасны аж ахуй, мал эмнэлэг</t>
  </si>
  <si>
    <t>09. Эрүүл мэнд, нийгмийн халамж</t>
  </si>
  <si>
    <t>Аймаг, нийслэл, дүүрэг</t>
  </si>
  <si>
    <t>Номхон далайн орнууд</t>
  </si>
  <si>
    <r>
      <rPr>
        <b/>
        <i/>
        <sz val="10"/>
        <rFont val="Arial"/>
        <family val="2"/>
      </rPr>
      <t xml:space="preserve">Багана: </t>
    </r>
    <r>
      <rPr>
        <i/>
        <sz val="10"/>
        <rFont val="Arial"/>
        <family val="2"/>
      </rPr>
      <t>1=(2</t>
    </r>
    <r>
      <rPr>
        <sz val="10"/>
        <rFont val="Calibri"/>
        <family val="2"/>
      </rPr>
      <t>÷</t>
    </r>
    <r>
      <rPr>
        <i/>
        <sz val="10"/>
        <rFont val="Arial"/>
        <family val="2"/>
      </rPr>
      <t>11)=(13+14+15), 15&gt;16;</t>
    </r>
  </si>
  <si>
    <r>
      <rPr>
        <b/>
        <i/>
        <sz val="10"/>
        <rFont val="Arial"/>
        <family val="2"/>
      </rPr>
      <t xml:space="preserve">Багана: </t>
    </r>
    <r>
      <rPr>
        <i/>
        <sz val="10"/>
        <rFont val="Arial"/>
        <family val="2"/>
      </rPr>
      <t>1=(2+3), 4=(5+6)=(7+10+13+16+19+22+25), 7=(8+9), 10=(11+12), 13=(14+15), 16=(17+18), 19=(20+21), 22=(23+24), 25=(26+27), 28=(29+30);</t>
    </r>
  </si>
  <si>
    <t>Төрөлжсөн чиглэл</t>
  </si>
  <si>
    <t xml:space="preserve">Нарийвчилсан чиглэл </t>
  </si>
  <si>
    <t>Тухайн жилд техникийн болон мэргэжлийн боловсрол эзэмшигчдээс</t>
  </si>
  <si>
    <t>Бусад ажилтан</t>
  </si>
  <si>
    <r>
      <rPr>
        <b/>
        <i/>
        <sz val="10"/>
        <rFont val="Arial"/>
        <family val="2"/>
      </rPr>
      <t>Мөр:</t>
    </r>
    <r>
      <rPr>
        <i/>
        <sz val="10"/>
        <rFont val="Arial"/>
        <family val="2"/>
      </rPr>
      <t xml:space="preserve"> 1=(2÷37);</t>
    </r>
  </si>
  <si>
    <t>I дамжаа</t>
  </si>
  <si>
    <t>II дамжаа</t>
  </si>
  <si>
    <t>III дамжаа</t>
  </si>
  <si>
    <t>IV дамжаа</t>
  </si>
  <si>
    <t>V дамжаа</t>
  </si>
  <si>
    <t>VI дамжаа</t>
  </si>
  <si>
    <t>Дамжаа</t>
  </si>
  <si>
    <r>
      <rPr>
        <b/>
        <i/>
        <sz val="10"/>
        <color theme="1"/>
        <rFont val="Arial"/>
        <family val="2"/>
      </rPr>
      <t xml:space="preserve">Багана: </t>
    </r>
    <r>
      <rPr>
        <i/>
        <sz val="10"/>
        <color theme="1"/>
        <rFont val="Arial"/>
        <family val="2"/>
      </rPr>
      <t xml:space="preserve">1=(2+3)=(4+7+10+13), 4=(5+6), 7=(8+9), 10=(11+12), 13=(14+15), 16=(17+18)=(19+22+25+28+31+34+37); </t>
    </r>
  </si>
  <si>
    <r>
      <rPr>
        <b/>
        <i/>
        <sz val="10"/>
        <rFont val="Arial"/>
        <family val="2"/>
      </rPr>
      <t xml:space="preserve">Багана: </t>
    </r>
    <r>
      <rPr>
        <i/>
        <sz val="10"/>
        <rFont val="Arial"/>
        <family val="2"/>
      </rPr>
      <t>1=(2+3)=(4+7+10+13), 4=(5+6), 7=(8+9), 10=(11+12), 13=(14+15), 16=(17+18)=(19+22+25+28+31+34+37);</t>
    </r>
  </si>
  <si>
    <r>
      <rPr>
        <b/>
        <i/>
        <sz val="10"/>
        <color theme="1"/>
        <rFont val="Arial"/>
        <family val="2"/>
      </rPr>
      <t>Багана:</t>
    </r>
    <r>
      <rPr>
        <i/>
        <sz val="10"/>
        <color theme="1"/>
        <rFont val="Arial"/>
        <family val="2"/>
      </rPr>
      <t xml:space="preserve"> </t>
    </r>
    <r>
      <rPr>
        <i/>
        <sz val="10"/>
        <rFont val="Arial"/>
        <family val="2"/>
      </rPr>
      <t xml:space="preserve">1=(2+3)=(4+7+10+13+16+19), 4=(5+6), 7=(8+9), 10=(11+12), 13=(14+15), 16=(17+18), 19=(20+21); </t>
    </r>
  </si>
  <si>
    <r>
      <rPr>
        <b/>
        <i/>
        <sz val="10"/>
        <color theme="1"/>
        <rFont val="Arial"/>
        <family val="2"/>
      </rPr>
      <t xml:space="preserve">Мөр: </t>
    </r>
    <r>
      <rPr>
        <i/>
        <sz val="10"/>
        <color theme="1"/>
        <rFont val="Arial"/>
        <family val="2"/>
      </rPr>
      <t>1=(2+3+4)=(5+9+13+17), 5=(6</t>
    </r>
    <r>
      <rPr>
        <sz val="10"/>
        <color theme="1"/>
        <rFont val="Calibri"/>
        <family val="2"/>
      </rPr>
      <t>÷</t>
    </r>
    <r>
      <rPr>
        <i/>
        <sz val="10"/>
        <color theme="1"/>
        <rFont val="Arial"/>
        <family val="2"/>
      </rPr>
      <t>8), 9=(10</t>
    </r>
    <r>
      <rPr>
        <sz val="10"/>
        <color theme="1"/>
        <rFont val="Calibri"/>
        <family val="2"/>
      </rPr>
      <t>÷</t>
    </r>
    <r>
      <rPr>
        <i/>
        <sz val="10"/>
        <color theme="1"/>
        <rFont val="Arial"/>
        <family val="2"/>
      </rPr>
      <t>12), 13=(14</t>
    </r>
    <r>
      <rPr>
        <sz val="10"/>
        <color theme="1"/>
        <rFont val="Calibri"/>
        <family val="2"/>
      </rPr>
      <t>÷</t>
    </r>
    <r>
      <rPr>
        <i/>
        <sz val="10"/>
        <color theme="1"/>
        <rFont val="Arial"/>
        <family val="2"/>
      </rPr>
      <t>16), 17=(18</t>
    </r>
    <r>
      <rPr>
        <sz val="10"/>
        <color theme="1"/>
        <rFont val="Calibri"/>
        <family val="2"/>
      </rPr>
      <t>÷</t>
    </r>
    <r>
      <rPr>
        <i/>
        <sz val="10"/>
        <color theme="1"/>
        <rFont val="Arial"/>
        <family val="2"/>
      </rPr>
      <t xml:space="preserve">20); </t>
    </r>
  </si>
  <si>
    <r>
      <rPr>
        <b/>
        <i/>
        <sz val="10"/>
        <rFont val="Arial"/>
        <family val="2"/>
      </rPr>
      <t xml:space="preserve">Багана: </t>
    </r>
    <r>
      <rPr>
        <i/>
        <sz val="10"/>
        <rFont val="Arial"/>
        <family val="2"/>
      </rPr>
      <t xml:space="preserve">2=(3+4), 5=(6+7)=(8+11+14), 8=(9+10), 11=(12+13), 14=(15+16); </t>
    </r>
  </si>
  <si>
    <r>
      <rPr>
        <b/>
        <i/>
        <sz val="10"/>
        <rFont val="Arial"/>
        <family val="2"/>
      </rPr>
      <t xml:space="preserve">Багана: </t>
    </r>
    <r>
      <rPr>
        <i/>
        <sz val="10"/>
        <rFont val="Arial"/>
        <family val="2"/>
      </rPr>
      <t>1=(2+3)=(4+7+10+13);</t>
    </r>
  </si>
  <si>
    <t>Дотоодын аж ахуйн нэгж, байгууллага, сан, хувь хүний нэрэмжит тэтгэлэг</t>
  </si>
  <si>
    <t>Дипломын боловсрол</t>
  </si>
  <si>
    <t>Бакалаврын боловсрол</t>
  </si>
  <si>
    <t>Магистрын боловсрол</t>
  </si>
  <si>
    <t>Докторын боловсрол</t>
  </si>
  <si>
    <t>Дотоод, гадаадын аж ахуйн нэгж, байгууллага, сан, хүвь хүний нэрэмжит тэтгэлэг</t>
  </si>
  <si>
    <t>АЁМ</t>
  </si>
  <si>
    <t>А-ДБ-12</t>
  </si>
  <si>
    <t>А-ДБ-6</t>
  </si>
  <si>
    <t>Статистикийн мэдээллийн ангилал, нэр</t>
  </si>
  <si>
    <t xml:space="preserve">Дээд боловсролын сургалтын  байгууллагын 20... / 20... оны хичээлийн жилийн мэдээ, аймаг, нийслэл, дүүргээр </t>
  </si>
  <si>
    <t xml:space="preserve">Дээд боловсролын сургалтын байгууллагад суралцагчдын сургалтын төлбөрийн 20... / 20... оны хичээлийн жилийн мэдээ  </t>
  </si>
  <si>
    <t>Дээд боловсролын сургалтын байгууллагад суралцагчдын 20... / 20... оны хичээлийн жилийн мэдээ, хөгжлийн бэрхшээлийн хэлбэрээр</t>
  </si>
  <si>
    <t>Дээд боловсролын сургалтын байгууллагад суралцагчдын 20... / 20... оны хичээлийн жилийн мэдээ, аймаг, нийслэл, дүүргээр</t>
  </si>
  <si>
    <t>Дээд боловсролын сургалтын байгууллагад суралцагчдын 20... / 20...   оны хичээлийн жилийн мэдээ</t>
  </si>
  <si>
    <t xml:space="preserve">Дээд боловсролын сургалтын  байгууллагад суралцагчдын 20... / 20... оны хичээлийн жилийн мэдээ, мэргэжлийн чиглэлээр  </t>
  </si>
  <si>
    <t xml:space="preserve">Дээд боловсролын сургалтын  байгууллагад шинээр элсэгчдийн 20... / 20... оны хичээлийн жилийн мэдээ, насны ангиллаар  </t>
  </si>
  <si>
    <t xml:space="preserve">Дээд боловсролын сургалтын  байгууллагад шинээр элсэгчдийн 20... / 20... оны хичээлийн жилийн мэдээ, мэргэжлийн чиглэлээр  </t>
  </si>
  <si>
    <t>Гадаад улсад суралцаж буй монгол улсын иргэдийн 20... / 20... оны хичээлийн жилийн мэдээ, тив, улсаар</t>
  </si>
  <si>
    <t xml:space="preserve">Дээд боловсролын сургалтын байгууллагын дотуур байрны 20... /20... оны хичээлийн жилийн мэдээ, өмчийн хэлбэрээр </t>
  </si>
  <si>
    <t>"Дээд боловсролын албан ёсны статитистикийн маягт"-ын мэдээлэл дамжуулах, тайлагнах хугацаа</t>
  </si>
  <si>
    <t xml:space="preserve">Дээд боловсролын сургалтын  байгууллагын удирдах ажилтан, үндсэн багшийн 20... / 20... оны хичээлийн жилийн мэдээ  </t>
  </si>
  <si>
    <t xml:space="preserve">Дээд боловсролын сургалтын  байгууллагын ажиллагчдын 20... / 20... оны хичээлийн жилийн мэдээ, өмчийн хэлбэрээр </t>
  </si>
  <si>
    <t>Дээд боловсролын сургалтын  байгууллагад  суралцаж буй гадаад оюутнуудын 20... / 20... оны хичээлийн жилийн мэдээ, тив, улсаар</t>
  </si>
  <si>
    <t xml:space="preserve">Дээд боловсролын сургалтын  байгууллагад суралцагчдын 20... / 20... оны хичээлийн жилийн мэдээ, насны ангиллаар </t>
  </si>
  <si>
    <t>БШУЯ-наас ҮСХ-нд</t>
  </si>
  <si>
    <t>БЕГ-аас БШУЯ-нд</t>
  </si>
  <si>
    <t>10-р сарын 25</t>
  </si>
  <si>
    <t>11-р сарын 05</t>
  </si>
  <si>
    <t>11-р сарын 05  4-р сарын 01</t>
  </si>
  <si>
    <t xml:space="preserve">Хөгжлийн бэрхшээлтэй ажиллагчид </t>
  </si>
  <si>
    <t>Канад</t>
  </si>
  <si>
    <t>Энэтхэг</t>
  </si>
  <si>
    <t>Вьетнам</t>
  </si>
  <si>
    <t>Франц</t>
  </si>
  <si>
    <t>Герман</t>
  </si>
  <si>
    <t>Австрали</t>
  </si>
  <si>
    <t>Нигери</t>
  </si>
  <si>
    <t>Нигер</t>
  </si>
  <si>
    <t>Америкийн Нэгдсэн Улс</t>
  </si>
  <si>
    <t>Лаос Ардчилсан Бүгд Найрамдах Улс</t>
  </si>
  <si>
    <t>Хятад улс</t>
  </si>
  <si>
    <t>Киргизстан</t>
  </si>
  <si>
    <t>Тайланд</t>
  </si>
  <si>
    <t>Индонез</t>
  </si>
  <si>
    <t>Азербайжан</t>
  </si>
  <si>
    <t>Казахстан</t>
  </si>
  <si>
    <t>БНАСАУ  Бүгд Найрамдах Ардчилсан Солонгос Ард Улс</t>
  </si>
  <si>
    <t>Бангладеш</t>
  </si>
  <si>
    <t>Хонг Конг</t>
  </si>
  <si>
    <t>Израиль</t>
  </si>
  <si>
    <t>Турк</t>
  </si>
  <si>
    <t>Бүгд Найрамдах Солонгос Улс</t>
  </si>
  <si>
    <t>Бахрейн</t>
  </si>
  <si>
    <t>Узбекистан улс</t>
  </si>
  <si>
    <t>Япон улс</t>
  </si>
  <si>
    <t>Польш улс</t>
  </si>
  <si>
    <t>Оросын Холбооны Улс</t>
  </si>
  <si>
    <t>Болгар</t>
  </si>
  <si>
    <t>Чех улс</t>
  </si>
  <si>
    <t>Бразил</t>
  </si>
  <si>
    <t>Аргентин</t>
  </si>
  <si>
    <t xml:space="preserve"> Бүгд</t>
  </si>
  <si>
    <t>Боловсрол</t>
  </si>
  <si>
    <t>Боловсролын шинжлэх ухаан</t>
  </si>
  <si>
    <t>Багш, сургуулийн өмнөх боловсрол</t>
  </si>
  <si>
    <t>Багш, сургуулийн өмнөх насны боловсрол</t>
  </si>
  <si>
    <t>Багш, бага боловсрол</t>
  </si>
  <si>
    <t>Багш, мэргэжлийн</t>
  </si>
  <si>
    <t>Урлаг</t>
  </si>
  <si>
    <t>Дуу дүрсийн техник болон медиа үйлдвэрлэл</t>
  </si>
  <si>
    <t>Дуу дүрсний техник болон медиа үйлдвэрлэл</t>
  </si>
  <si>
    <t>Хувцасны загвар, интерьер ба үйлдвэрлэлийн дизайн</t>
  </si>
  <si>
    <t>Хувцас загвар, интерьер ба үйлдвэрлэлийн дизайн</t>
  </si>
  <si>
    <t>Дүрслэх урлаг</t>
  </si>
  <si>
    <t>Хөгжим, тайз дэлгэцийн урлаг</t>
  </si>
  <si>
    <t>Урлагийн салбар дундын хөтөлбөр</t>
  </si>
  <si>
    <t>Хүмүүнлэг (хэлнээс бусад)</t>
  </si>
  <si>
    <t>Шашин судлал</t>
  </si>
  <si>
    <t>Хүмүүнлэг</t>
  </si>
  <si>
    <t>Түүх, археологи</t>
  </si>
  <si>
    <t>Хүмүүнлэг(хэлнээс бусад)</t>
  </si>
  <si>
    <t>Философи, ёс зүй</t>
  </si>
  <si>
    <t>Философи, ёсзүй</t>
  </si>
  <si>
    <t>Хэл</t>
  </si>
  <si>
    <t>Хэл эзэмшихүй</t>
  </si>
  <si>
    <t>Уран зохиол, хэл шинжлэл</t>
  </si>
  <si>
    <t>Урлаг, хүмүүнлэгт хамаарах салбар дундын чиглэл</t>
  </si>
  <si>
    <t>Нийгмийн болон зан үйлийн шинжлэх ухаан</t>
  </si>
  <si>
    <t>Эдийн засаг</t>
  </si>
  <si>
    <t>Улс төр, иргэн судлал</t>
  </si>
  <si>
    <t>Сэтгэл судлал</t>
  </si>
  <si>
    <t>Социологи болон соёл судлал</t>
  </si>
  <si>
    <t>Сэтгүүл зүй, мэдээлэл</t>
  </si>
  <si>
    <t>Сэтгүүл зүй</t>
  </si>
  <si>
    <t>Сэтгүүлзүй, мэдээлэл</t>
  </si>
  <si>
    <t>Номын сан, мэдээлэл, архив  судлал</t>
  </si>
  <si>
    <t>Номын сан, мэдээлэл, архив судлал</t>
  </si>
  <si>
    <t>Нийгмийн шинжлэх ухаан, сэтгүүл зүй, мэдээлэлд хамаарах салбар дундын чиглэл</t>
  </si>
  <si>
    <t>Бизнес ба удирдахуй</t>
  </si>
  <si>
    <t>Нягтлан бодох бүртгэл, татвар</t>
  </si>
  <si>
    <t>Санхүү, банк, даатгал</t>
  </si>
  <si>
    <t>Менежмент ба удирдахуй</t>
  </si>
  <si>
    <t>Маркетинг, зар сурталчилгаа</t>
  </si>
  <si>
    <t>Худалдаа</t>
  </si>
  <si>
    <t>Эрхзүй</t>
  </si>
  <si>
    <t>Эрх зүй</t>
  </si>
  <si>
    <t>Бизнес, удирдлага, эрх зүйд хамаарах  салбар дундын чиглэл</t>
  </si>
  <si>
    <t>Биологи ба холбогдох шинжлэх ухаан</t>
  </si>
  <si>
    <t>Биологи</t>
  </si>
  <si>
    <t>Биохими</t>
  </si>
  <si>
    <t>Хүрээлэн буй орчин</t>
  </si>
  <si>
    <t>Хүрээлэн буй орчны шинжлэх ухаан</t>
  </si>
  <si>
    <t>Хүрээлэн буй орчин судлал</t>
  </si>
  <si>
    <t>Байгаль орчин</t>
  </si>
  <si>
    <t>Байгалийн шинжлэх ухаан</t>
  </si>
  <si>
    <t>Хими</t>
  </si>
  <si>
    <t>Дэлхий судлал</t>
  </si>
  <si>
    <t>Физик</t>
  </si>
  <si>
    <t>Математик, статистик</t>
  </si>
  <si>
    <t>Математик</t>
  </si>
  <si>
    <t>Математик статистик</t>
  </si>
  <si>
    <t>Статистик</t>
  </si>
  <si>
    <t>Байгалийн шинжлэх ухаан, математик, статистикт хамаарах салбар дундын чиглэл</t>
  </si>
  <si>
    <t>Мэдээлэл, харилцаа, холбооны технологи</t>
  </si>
  <si>
    <t>Комьютерийн хэрэглээ</t>
  </si>
  <si>
    <t>Мэдээлэл, харилцаа холбооны технологиуд</t>
  </si>
  <si>
    <t>Өгөгдлийн сан, сүлжээний загварчлал /дизайн/ ба удирдлага</t>
  </si>
  <si>
    <t>Өгөгдлийн сан, сүлжээний загварчлал /дизайн/ба удирдлага</t>
  </si>
  <si>
    <t>Програм хангамж, програм хөгжүүлэлт ба шинжилгээ</t>
  </si>
  <si>
    <t>Программ хангамж, түүний хэрэглээ хөгжүүлэлт ба шинжилгээ</t>
  </si>
  <si>
    <t>Мэдээллийн болон харилцаа холбооны технологи ангилалд ороогүй хөтөлбөр</t>
  </si>
  <si>
    <t>Мэдээлэл, харилцаа холбооны технологиудад хамаарах салбар дундын чиглэл</t>
  </si>
  <si>
    <t>Инженерчлэл, инженерийн үйлдвэрлэл</t>
  </si>
  <si>
    <t>Химийн инженерчлэл ба боловсруулалт</t>
  </si>
  <si>
    <t>Хүрээлэн буй орчныг хамгаалах технологи</t>
  </si>
  <si>
    <t>Цахилгаан, эрчим хүч</t>
  </si>
  <si>
    <t>Электроник, автоматжуулалт</t>
  </si>
  <si>
    <t>Механик, төмөрлөгийн үйлдвэрлэл</t>
  </si>
  <si>
    <t>Хөдөлгүүрт тээврийн хэрэгсэл, хөлөг онгоц, нисэх онгоц</t>
  </si>
  <si>
    <t>Үйлдвэрлэл, боловсруулалт</t>
  </si>
  <si>
    <t>Хүнс үйлдвэрлэлт</t>
  </si>
  <si>
    <t>Хүнс боловсруулалт</t>
  </si>
  <si>
    <t>Материал боловсруулалт (шил,цаас,хуванцар,мод, керамик)</t>
  </si>
  <si>
    <t>Хөнгөн үйлдвэрийн технологи</t>
  </si>
  <si>
    <t>Уул уурхай, олборлолт</t>
  </si>
  <si>
    <t>Үйлдвэрлэл, боловсруулалт-д  ангилагдаагүй чиглэл</t>
  </si>
  <si>
    <t>Архитектур ба барилга, угсралт</t>
  </si>
  <si>
    <t>Архитектур, хот төлөвлөлт</t>
  </si>
  <si>
    <t>Иргэний ба үйлдвэрийн барилга, байгууламж</t>
  </si>
  <si>
    <t>Инженерчлэл, үйлдвэрлэл, барилга байгууламжид хамаарах  салбар дундын чиглэл</t>
  </si>
  <si>
    <t>Инженерчлэл, үйлдвэрлэл, барилга байгууламжид хамаарах салбар дундын чиглэл</t>
  </si>
  <si>
    <t>Инженерчлэл салбар хооронд</t>
  </si>
  <si>
    <t>Инженерчлэл</t>
  </si>
  <si>
    <t>Хөдөө аж ахуй</t>
  </si>
  <si>
    <t>Газар тариалан ба мал аж ахуй</t>
  </si>
  <si>
    <t>Жимс ногооны аж ахуй</t>
  </si>
  <si>
    <t>Ойн аж ахуй</t>
  </si>
  <si>
    <t>3агасны аж ахуй</t>
  </si>
  <si>
    <t>Загасны аж ахуй</t>
  </si>
  <si>
    <t>Мал эмнэлэг</t>
  </si>
  <si>
    <t>Мал эмнэлзүй</t>
  </si>
  <si>
    <t>Хөдөө аж ахуй, ой, загасны аж ахуй, мал эмнэлзүйд хамаарах салбар дундын чиглэл</t>
  </si>
  <si>
    <t>Эрүүл мэнд</t>
  </si>
  <si>
    <t>Нүүр ам судлал</t>
  </si>
  <si>
    <t>Анагаах ухаан</t>
  </si>
  <si>
    <t>Сувилахуй ба Эх барихуй</t>
  </si>
  <si>
    <t>Сувилахуй ба эх барихуй</t>
  </si>
  <si>
    <t>Анагаах ухааны оношилгоо ба эмчилгээний технологи</t>
  </si>
  <si>
    <t>Анагаах ухааны оношлогоо ба эмчилгээний технологи</t>
  </si>
  <si>
    <t>Сэргээн засал</t>
  </si>
  <si>
    <t>Эм зүй</t>
  </si>
  <si>
    <t>Уламжлалт анагаах ухаан</t>
  </si>
  <si>
    <t>Эрүүл мэндийн салбар дундын хөтөлбөр</t>
  </si>
  <si>
    <t>Нийгмийн ажил ба зөвлөх үйлчилгээ</t>
  </si>
  <si>
    <t>Нийгмийн хамгаалал</t>
  </si>
  <si>
    <t>Эрүүл мэнд, нийгмийн хамгаалалд хамаарах  салбар дундын чиглэл</t>
  </si>
  <si>
    <t>Эрүүл мэнд, нийгмийн хамгаалалд хамаарах салбар дундын чиглэл</t>
  </si>
  <si>
    <t>Ахуйн үйлчилгээ</t>
  </si>
  <si>
    <t>Зочид буудал, ресторан, нийтийн хоол</t>
  </si>
  <si>
    <t>Спорт</t>
  </si>
  <si>
    <t>Аялал жуулчлал, чөлөөт цаг</t>
  </si>
  <si>
    <t>Аялал, жуулчлал, чөлөөт цаг</t>
  </si>
  <si>
    <t>Ариун цэвэр ба хөдөлмөрийн аюулгүй байдал эрүүл ахуйн үйлчилгээ</t>
  </si>
  <si>
    <t>Нийтийн ариун цэвэр</t>
  </si>
  <si>
    <t>Ариун цэвэр ба  хөдөлмөрийн аюулгүй байдал эрүүл ахуйн  үйлчилгээ</t>
  </si>
  <si>
    <t>Хамгааллын үйлчилгээ</t>
  </si>
  <si>
    <t>Хөдөлмөрийн эрүүл мэнд, хамгаалал</t>
  </si>
  <si>
    <t>Хөдөлмөрийн аюулгүй байдал, эрүүл ахуй</t>
  </si>
  <si>
    <t>Аюулгүй байдлыг хангах</t>
  </si>
  <si>
    <t>Цэрэг, батлан хамгаалах</t>
  </si>
  <si>
    <t>Иргэн, өмч хөрөнгө хамгаалал</t>
  </si>
  <si>
    <t>"Аюулгүй байдлыг хангах"-д ангилагдаагүй чиглэл</t>
  </si>
  <si>
    <t>Тээврийн үйлчилгээ</t>
  </si>
  <si>
    <t>Тээвэр</t>
  </si>
  <si>
    <t>Ажил мэргэжил судлал</t>
  </si>
  <si>
    <t>Бизнес, удирдлага, эрх зүйд хамаарах салбар дундын чиглэл</t>
  </si>
  <si>
    <t>Байгалийн шинжлэл</t>
  </si>
  <si>
    <t>Мэдээлэл, харилцаа холбооны технологийн салбар дундын хөтөлбөр</t>
  </si>
  <si>
    <t>Материал судлал (шил, цаас, хуванцар, мод)</t>
  </si>
  <si>
    <t>Материал боловсруулалт (шил, цаас, хуванцар, мод, керамик)</t>
  </si>
  <si>
    <t>Үр тариа ба малын гаралтай бүтээгдэхүүн</t>
  </si>
  <si>
    <t>Хөдөө аж ахуйн кибернетик</t>
  </si>
  <si>
    <t>Аюулгүй байдлыг хангах үйлчилгээ</t>
  </si>
  <si>
    <t>Аюулгүй байдлыг хангах үйлчилгээтэй холбоотой салбар дундын хөтөлбөр</t>
  </si>
  <si>
    <t>Гадаад</t>
  </si>
  <si>
    <t>Хан-Уул</t>
  </si>
  <si>
    <t>Чингэлтэй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</si>
  <si>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</si>
  <si>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</si>
  <si>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</si>
  <si>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</si>
  <si>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</si>
  <si>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</si>
  <si>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</si>
  <si>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</si>
  <si>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</si>
  <si>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</si>
  <si>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</si>
  <si>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</si>
  <si>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</si>
  <si>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</si>
  <si>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</si>
  <si>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</si>
  <si>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</si>
  <si>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</si>
  <si>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</si>
  <si>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</si>
  <si>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</si>
  <si>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</si>
  <si>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</si>
  <si>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</si>
  <si>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</si>
  <si>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</si>
  <si>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</si>
  <si>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</si>
  <si>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</si>
  <si>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</si>
  <si>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</si>
  <si>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</si>
  <si>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</si>
  <si>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</si>
  <si>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</si>
  <si>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</si>
  <si>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</si>
  <si>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</si>
  <si>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</si>
  <si>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 xml:space="preserve">  Улаанбаатар</t>
  </si>
  <si>
    <t>Баянгол</t>
  </si>
  <si>
    <t>Баянзүрх</t>
  </si>
  <si>
    <t>Налайх</t>
  </si>
  <si>
    <t>Сонгинохайрхан</t>
  </si>
  <si>
    <t xml:space="preserve">    Зүүн бүс</t>
  </si>
  <si>
    <t xml:space="preserve">     Төвийн бүс</t>
  </si>
  <si>
    <t xml:space="preserve">      Хангайн бүс</t>
  </si>
  <si>
    <t xml:space="preserve">      Баруун бүс</t>
  </si>
  <si>
    <t xml:space="preserve"> ДЭЭД БОЛОВСРОЛЫН СУРГАЛТЫН  БАЙГУУЛЛАГЫН УДИРДАХ АЖИЛТАН, ҮНДСЭН БАГШИЙН 2024/ 2025 ОНЫ ХИЧЭЭЛИЙН ЖИЛИЙН МЭДЭЭ  </t>
  </si>
  <si>
    <t xml:space="preserve">ДЭЭД БОЛОВСРОЛЫН СУРГАЛТЫН БАЙГУУЛЛАГЫН ДОТУУР БАЙРНЫ 2024 /2025 ОНЫ ХИЧЭЭЛИЙН ЖИЛИЙН МЭДЭЭ, өмчийн хэлбэрээр </t>
  </si>
  <si>
    <t xml:space="preserve"> ДЭЭД БОЛОВСРОЛЫН СУРГАЛТЫН  БАЙГУУЛЛАГЫН АЖИЛЛАГЧДЫН 2024/2025 ОНЫ ХИЧЭЭЛИЙН ЖИЛИЙН МЭДЭЭ, өмчийн хэлбэрээр </t>
  </si>
  <si>
    <t xml:space="preserve"> ДЭЭД БОЛОВСРОЛЫН СУРГАЛТЫН  БАЙГУУЛЛАГАД  СУРАЛЦАЖ БУЙ ГАДААД ОЮУТНУУДЫН 2024 /2025 ОНЫ ХИЧЭЭЛИЙН ЖИЛИЙН МЭДЭЭ, тив, улсаар</t>
  </si>
  <si>
    <t xml:space="preserve"> ДЭЭД БОЛОВСРОЛЫН СУРГАЛТЫН  БАЙГУУЛЛАГАД ШИНЭЭР ЭЛСЭГЧДИЙН 2024/ 2025 ОНЫ ХИЧЭЭЛИЙН ЖИЛИЙН МЭДЭЭ, мэргэжлийн чиглэлээр  </t>
  </si>
  <si>
    <t xml:space="preserve"> ДЭЭД БОЛОВСРОЛЫН СУРГАЛТЫН  БАЙГУУЛЛАГАД ШИНЭЭР ЭЛСЭГЧДИЙН 2024/2025 ОНЫ ХИЧЭЭЛИЙН ЖИЛИЙН МЭДЭЭ, насны ангиллаар  </t>
  </si>
  <si>
    <t xml:space="preserve"> ДЭЭД БОЛОВСРОЛЫН СУРГАЛТЫН  БАЙГУУЛЛАГАД СУРАЛЦАГЧДЫН 2024 / 2025 ОНЫ ХИЧЭЭЛИЙН ЖИЛИЙН МЭДЭЭ, байршлаар</t>
  </si>
  <si>
    <t>А-ДБ-4.1</t>
  </si>
  <si>
    <t xml:space="preserve"> ДЭЭД БОЛОВСРОЛЫН СУРГАЛТЫН  БАЙГУУЛЛАГЫН 2024/2025 ОНЫ ХИЧЭЭЛИЙН ЖИЛИЙН МЭДЭЭ, аймаг, нийслэл, дүүргээр </t>
  </si>
  <si>
    <t xml:space="preserve">ДЭЭД БОЛОВСРОЛЫН СУРГАЛТЫН БАЙГУУЛЛАГАД СУРАЛЦАГЧДЫН СУРГАЛТЫН ТӨЛБӨРИЙН 2024/ 2025 ОНЫ ХИЧЭЭЛИЙН ЖИЛИЙН МЭДЭЭ  </t>
  </si>
  <si>
    <t>ДЭЭД БОЛОВСРОЛЫН СУРГАЛТЫН БАЙГУУЛЛАГАД СУРАЛЦАГЧДЫН 2024/2025 ОНЫ ХИЧЭЭЛИЙН ЖИЛИЙН МЭДЭЭ, хөгжлийн бэрхшээлийн хэлбэрээр</t>
  </si>
  <si>
    <t xml:space="preserve"> ДЭЭД БОЛОВСРОЛЫН СУРГАЛТЫН БАЙГУУЛЛАГАД СУРАЛЦАГЧДЫН 2024/ 2025 ОНЫ ХИЧЭЭЛИЙН ЖИЛИЙН МЭДЭЭ, аймаг, нийслэл, дүүргээр</t>
  </si>
  <si>
    <t xml:space="preserve"> ДЭЭД БОЛОВСРОЛЫН СУРГАЛТЫН  БАЙГУУЛЛАГАД СУРАЛЦАГЧДЫН 2024/2025 ОНЫ ХИЧЭЭЛИЙН ЖИЛИЙН МЭДЭЭ, насны ангиллаар </t>
  </si>
  <si>
    <t>ДЭЭД БОЛОВСРОЛЫН СУРГАЛТЫН БАЙГУУЛЛАГАД СУРАЛЦАГЧДЫН 2024/2025   ОНЫ ХИЧЭЭЛИЙН ЖИЛИЙН МЭДЭЭ</t>
  </si>
  <si>
    <t xml:space="preserve"> ДЭЭД БОЛОВСРОЛЫН СУРГАЛТЫН  БАЙГУУЛЛАГАД СУРАЛЦАГЧДЫН 2024 2025 ОНЫ ХИЧЭЭЛИЙН ЖИЛИЙН МЭДЭЭ, мэргэжлийн чиглэлээр  </t>
  </si>
  <si>
    <t xml:space="preserve">10-р сарын 25 </t>
  </si>
  <si>
    <t>Үүнээс: Үндсэн багш</t>
  </si>
  <si>
    <t>Бусад*</t>
  </si>
  <si>
    <r>
      <t xml:space="preserve">Тайлбар: *- </t>
    </r>
    <r>
      <rPr>
        <i/>
        <sz val="10"/>
        <rFont val="Arial"/>
        <family val="2"/>
      </rPr>
      <t>Боловсролын баримт бичгийн бүрдүүлэлт, баталгаажуулалтын ажил бүрэн хийгдэж дуусаагүй байна.</t>
    </r>
  </si>
  <si>
    <t xml:space="preserve"> А-ДБ-11</t>
  </si>
  <si>
    <t>ГАДААД УЛСАД СУРАЛЦАЖ БУЙ МОНГОЛ УЛСЫН ИРГЭДИЙН 2024-2025 ОНЫ ХИЧЭЭЛИЙН ЖИЛИЙН МЭДЭЭ, тив, улсаар</t>
  </si>
  <si>
    <t>Засгийн газар хоорондын тэтгэлэг</t>
  </si>
  <si>
    <t>Монгол Улсын боловсрлын зээлийн сангийн зээл</t>
  </si>
  <si>
    <t>Ерөнхийлөгчийн илгээлт-2100</t>
  </si>
  <si>
    <t>АНУ</t>
  </si>
  <si>
    <t>Куба</t>
  </si>
  <si>
    <t>БНСУ</t>
  </si>
  <si>
    <t>БНХАУ</t>
  </si>
  <si>
    <t>БНАЛАУ</t>
  </si>
  <si>
    <t>Тайвань</t>
  </si>
  <si>
    <t>ӨМӨЗО</t>
  </si>
  <si>
    <t>Казакстан</t>
  </si>
  <si>
    <t>Сингапур</t>
  </si>
  <si>
    <t>Англи</t>
  </si>
  <si>
    <t>Австри</t>
  </si>
  <si>
    <t>ОХУ</t>
  </si>
  <si>
    <t>Польш (ЗГ+Ер)</t>
  </si>
  <si>
    <t>Унгар</t>
  </si>
  <si>
    <t>Литва</t>
  </si>
  <si>
    <t>Чех</t>
  </si>
  <si>
    <t>Нидерланд</t>
  </si>
  <si>
    <t>Их Британи</t>
  </si>
  <si>
    <t>Финланд</t>
  </si>
  <si>
    <t>Швейцарь</t>
  </si>
  <si>
    <t>Белгийн Хаант Улс</t>
  </si>
  <si>
    <t>Эх үүсвэр: БЯ-ны 2024-2025 оны захиргааны статистикийн мэдээлэл</t>
  </si>
  <si>
    <t>07. Инженер, үйлдвэрлэл, барилга угсралт</t>
  </si>
  <si>
    <t>Кибернетик</t>
  </si>
  <si>
    <r>
      <rPr>
        <b/>
        <i/>
        <sz val="8"/>
        <rFont val="Arial"/>
        <family val="2"/>
      </rPr>
      <t xml:space="preserve">Багана: </t>
    </r>
    <r>
      <rPr>
        <i/>
        <sz val="8"/>
        <rFont val="Arial"/>
        <family val="2"/>
      </rPr>
      <t xml:space="preserve">1=(2+3)=(4+7+10+13), 4=(5+6), 7=(8+9), 10=(11+12), 13=(14+15); </t>
    </r>
  </si>
  <si>
    <t>Насны бүлэг</t>
  </si>
  <si>
    <t>25 хүртэлх</t>
  </si>
  <si>
    <t>25-29</t>
  </si>
  <si>
    <t>30-34</t>
  </si>
  <si>
    <t xml:space="preserve">45-49 </t>
  </si>
  <si>
    <t xml:space="preserve">50-54 </t>
  </si>
  <si>
    <t xml:space="preserve">55-59 </t>
  </si>
  <si>
    <t xml:space="preserve">60-64 </t>
  </si>
  <si>
    <t xml:space="preserve">65-69 </t>
  </si>
  <si>
    <t xml:space="preserve">70&lt;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</si>
</sst>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??_);_(@_)"/>
    <numFmt numFmtId="165" formatCode="#,###"/>
    <numFmt numFmtId="166" formatCode="0.0"/>
  </numFmts>
  <fonts count="67">
    <font>
      <sz val="11"/>
      <color theme="1"/>
      <name val="Calibri"/>
      <family val="2"/>
      <scheme val="minor"/>
    </font>
    <font>
      <sz val="10"/>
      <name val="Arial Mon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10"/>
      <color theme="1"/>
      <name val="Calibri"/>
      <family val="2"/>
      <scheme val="minor"/>
    </font>
    <font>
      <i/>
      <sz val="10"/>
      <name val="Arial"/>
      <family val="2"/>
    </font>
    <font>
      <b/>
      <sz val="10"/>
      <name val="Arial Mon"/>
      <family val="2"/>
    </font>
    <font>
      <b/>
      <i/>
      <sz val="10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Calibri"/>
      <family val="2"/>
      <charset val="1"/>
      <scheme val="minor"/>
    </font>
    <font>
      <sz val="10"/>
      <name val="Arial Mon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i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  <font>
      <sz val="8"/>
      <color indexed="8"/>
      <name val="SansSerif"/>
    </font>
    <font>
      <b/>
      <sz val="8"/>
      <color theme="1"/>
      <name val="Arial"/>
      <family val="2"/>
    </font>
    <font>
      <sz val="10"/>
      <color indexed="8"/>
      <name val="SansSerif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6"/>
      <color indexed="8"/>
      <name val="Arial"/>
      <family val="2"/>
    </font>
    <font>
      <b/>
      <sz val="10"/>
      <color indexed="8"/>
      <name val="SansSerif"/>
    </font>
    <font>
      <b/>
      <sz val="12"/>
      <color indexed="8"/>
      <name val="Arial"/>
      <family val="2"/>
    </font>
    <font>
      <b/>
      <sz val="9"/>
      <color theme="1"/>
      <name val="Arial"/>
      <family val="2"/>
    </font>
    <font>
      <b/>
      <sz val="10"/>
      <name val="Arial Mon"/>
      <family val="2"/>
    </font>
    <font>
      <b/>
      <sz val="8"/>
      <color indexed="8"/>
      <name val="SansSerif"/>
    </font>
    <font>
      <b/>
      <i/>
      <sz val="5"/>
      <name val="Arial"/>
      <family val="2"/>
    </font>
    <font>
      <b/>
      <i/>
      <sz val="8"/>
      <name val="Arial"/>
      <family val="2"/>
    </font>
    <font>
      <sz val="8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50">
    <xf numFmtId="0" fontId="0" fillId="0" borderId="0"/>
    <xf numFmtId="0" fontId="1" fillId="0" borderId="0"/>
    <xf numFmtId="0" fontId="4" fillId="0" borderId="0"/>
    <xf numFmtId="0" fontId="14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6" applyNumberFormat="0" applyAlignment="0" applyProtection="0"/>
    <xf numFmtId="0" fontId="19" fillId="21" borderId="17" applyNumberFormat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0" borderId="18" applyNumberFormat="0" applyFill="0" applyAlignment="0" applyProtection="0"/>
    <xf numFmtId="0" fontId="23" fillId="0" borderId="19" applyNumberFormat="0" applyFill="0" applyAlignment="0" applyProtection="0"/>
    <xf numFmtId="0" fontId="24" fillId="0" borderId="20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6" applyNumberFormat="0" applyAlignment="0" applyProtection="0"/>
    <xf numFmtId="0" fontId="26" fillId="0" borderId="21" applyNumberFormat="0" applyFill="0" applyAlignment="0" applyProtection="0"/>
    <xf numFmtId="0" fontId="27" fillId="22" borderId="0" applyNumberFormat="0" applyBorder="0" applyAlignment="0" applyProtection="0"/>
    <xf numFmtId="0" fontId="4" fillId="23" borderId="22" applyNumberFormat="0" applyFont="0" applyAlignment="0" applyProtection="0"/>
    <xf numFmtId="0" fontId="28" fillId="20" borderId="23" applyNumberFormat="0" applyAlignment="0" applyProtection="0"/>
    <xf numFmtId="0" fontId="29" fillId="0" borderId="0" applyNumberFormat="0" applyFill="0" applyBorder="0" applyAlignment="0" applyProtection="0"/>
    <xf numFmtId="0" fontId="30" fillId="0" borderId="24" applyNumberFormat="0" applyFill="0" applyAlignment="0" applyProtection="0"/>
    <xf numFmtId="0" fontId="31" fillId="0" borderId="0" applyNumberFormat="0" applyFill="0" applyBorder="0" applyAlignment="0" applyProtection="0"/>
    <xf numFmtId="0" fontId="35" fillId="0" borderId="0"/>
    <xf numFmtId="0" fontId="4" fillId="0" borderId="0"/>
    <xf numFmtId="0" fontId="36" fillId="0" borderId="0"/>
    <xf numFmtId="0" fontId="1" fillId="0" borderId="0"/>
    <xf numFmtId="0" fontId="4" fillId="0" borderId="0"/>
  </cellStyleXfs>
  <cellXfs count="659">
    <xf numFmtId="0" fontId="0" fillId="0" borderId="0" xfId="0"/>
    <xf numFmtId="0" fontId="2" fillId="24" borderId="0" xfId="1" applyFont="1" applyFill="1" applyAlignment="1">
      <alignment vertical="center"/>
    </xf>
    <xf numFmtId="0" fontId="2" fillId="24" borderId="0" xfId="1" applyFont="1" applyFill="1" applyAlignment="1">
      <alignment horizontal="left" vertical="center"/>
    </xf>
    <xf numFmtId="0" fontId="2" fillId="24" borderId="0" xfId="1" applyFont="1" applyFill="1" applyAlignment="1">
      <alignment horizontal="center" vertical="center"/>
    </xf>
    <xf numFmtId="0" fontId="2" fillId="24" borderId="0" xfId="0" applyFont="1" applyFill="1" applyAlignment="1">
      <alignment vertical="center"/>
    </xf>
    <xf numFmtId="0" fontId="2" fillId="24" borderId="0" xfId="0" applyFont="1" applyFill="1" applyAlignment="1">
      <alignment horizontal="center" vertical="center"/>
    </xf>
    <xf numFmtId="0" fontId="4" fillId="24" borderId="0" xfId="0" applyFont="1" applyFill="1" applyAlignment="1">
      <alignment vertical="center"/>
    </xf>
    <xf numFmtId="0" fontId="4" fillId="24" borderId="0" xfId="0" applyFont="1" applyFill="1" applyAlignment="1">
      <alignment horizontal="center" vertical="center"/>
    </xf>
    <xf numFmtId="0" fontId="4" fillId="24" borderId="1" xfId="0" applyFont="1" applyFill="1" applyBorder="1" applyAlignment="1">
      <alignment vertical="center"/>
    </xf>
    <xf numFmtId="0" fontId="4" fillId="24" borderId="1" xfId="0" quotePrefix="1" applyFont="1" applyFill="1" applyBorder="1" applyAlignment="1">
      <alignment horizontal="center" vertical="center"/>
    </xf>
    <xf numFmtId="0" fontId="2" fillId="24" borderId="0" xfId="1" applyFont="1" applyFill="1" applyAlignment="1">
      <alignment horizontal="center" vertical="center" wrapText="1"/>
    </xf>
    <xf numFmtId="0" fontId="9" fillId="24" borderId="0" xfId="0" applyFont="1" applyFill="1" applyAlignment="1">
      <alignment vertical="center" wrapText="1"/>
    </xf>
    <xf numFmtId="0" fontId="1" fillId="24" borderId="0" xfId="1" applyFill="1"/>
    <xf numFmtId="0" fontId="4" fillId="24" borderId="0" xfId="1" applyFont="1" applyFill="1" applyAlignment="1">
      <alignment vertical="center"/>
    </xf>
    <xf numFmtId="0" fontId="1" fillId="24" borderId="0" xfId="0" applyFont="1" applyFill="1" applyAlignment="1">
      <alignment vertical="center" wrapText="1"/>
    </xf>
    <xf numFmtId="0" fontId="11" fillId="24" borderId="0" xfId="0" applyFont="1" applyFill="1" applyAlignment="1">
      <alignment vertical="center" wrapText="1"/>
    </xf>
    <xf numFmtId="0" fontId="6" fillId="24" borderId="0" xfId="0" applyFont="1" applyFill="1" applyAlignment="1">
      <alignment vertical="center" wrapText="1"/>
    </xf>
    <xf numFmtId="0" fontId="2" fillId="24" borderId="0" xfId="0" applyFont="1" applyFill="1" applyAlignment="1">
      <alignment vertical="center" wrapText="1"/>
    </xf>
    <xf numFmtId="164" fontId="8" fillId="24" borderId="0" xfId="0" applyNumberFormat="1" applyFont="1" applyFill="1" applyAlignment="1">
      <alignment horizontal="center" vertical="center" wrapText="1"/>
    </xf>
    <xf numFmtId="0" fontId="3" fillId="24" borderId="0" xfId="0" applyFont="1" applyFill="1" applyAlignment="1">
      <alignment vertical="center" wrapText="1"/>
    </xf>
    <xf numFmtId="0" fontId="2" fillId="24" borderId="0" xfId="1" applyFont="1" applyFill="1" applyAlignment="1">
      <alignment horizontal="left" vertical="center" wrapText="1"/>
    </xf>
    <xf numFmtId="0" fontId="7" fillId="0" borderId="0" xfId="2" applyFont="1" applyAlignment="1">
      <alignment vertical="center"/>
    </xf>
    <xf numFmtId="0" fontId="4" fillId="0" borderId="0" xfId="2" applyAlignment="1">
      <alignment vertical="center"/>
    </xf>
    <xf numFmtId="0" fontId="4" fillId="0" borderId="0" xfId="2" applyAlignment="1">
      <alignment vertical="center" wrapText="1"/>
    </xf>
    <xf numFmtId="0" fontId="4" fillId="0" borderId="0" xfId="2" applyAlignment="1" applyProtection="1">
      <alignment horizontal="center" vertical="center" wrapText="1"/>
      <protection locked="0"/>
    </xf>
    <xf numFmtId="0" fontId="4" fillId="24" borderId="1" xfId="0" applyFont="1" applyFill="1" applyBorder="1" applyAlignment="1">
      <alignment horizontal="center" vertical="center" wrapText="1"/>
    </xf>
    <xf numFmtId="0" fontId="4" fillId="24" borderId="1" xfId="1" applyFont="1" applyFill="1" applyBorder="1" applyAlignment="1">
      <alignment horizontal="center" vertical="center"/>
    </xf>
    <xf numFmtId="0" fontId="5" fillId="24" borderId="1" xfId="0" applyFont="1" applyFill="1" applyBorder="1" applyAlignment="1">
      <alignment horizontal="center" vertical="center" wrapText="1"/>
    </xf>
    <xf numFmtId="0" fontId="39" fillId="0" borderId="0" xfId="0" applyFont="1"/>
    <xf numFmtId="0" fontId="33" fillId="24" borderId="0" xfId="0" applyFont="1" applyFill="1" applyAlignment="1">
      <alignment vertical="center"/>
    </xf>
    <xf numFmtId="0" fontId="5" fillId="24" borderId="1" xfId="0" applyFont="1" applyFill="1" applyBorder="1" applyAlignment="1">
      <alignment vertical="center" wrapText="1"/>
    </xf>
    <xf numFmtId="0" fontId="4" fillId="24" borderId="1" xfId="2" applyFill="1" applyBorder="1" applyAlignment="1">
      <alignment horizontal="center" vertical="center"/>
    </xf>
    <xf numFmtId="0" fontId="5" fillId="24" borderId="1" xfId="2" applyFont="1" applyFill="1" applyBorder="1" applyAlignment="1">
      <alignment horizontal="center" vertical="center" wrapText="1"/>
    </xf>
    <xf numFmtId="0" fontId="7" fillId="24" borderId="1" xfId="1" applyFont="1" applyFill="1" applyBorder="1" applyAlignment="1">
      <alignment vertical="center"/>
    </xf>
    <xf numFmtId="0" fontId="4" fillId="24" borderId="1" xfId="1" applyFont="1" applyFill="1" applyBorder="1" applyAlignment="1">
      <alignment vertical="center"/>
    </xf>
    <xf numFmtId="0" fontId="4" fillId="24" borderId="6" xfId="0" applyFont="1" applyFill="1" applyBorder="1" applyAlignment="1">
      <alignment horizontal="right" vertical="center" wrapText="1"/>
    </xf>
    <xf numFmtId="0" fontId="4" fillId="24" borderId="1" xfId="0" applyFont="1" applyFill="1" applyBorder="1" applyAlignment="1">
      <alignment horizontal="right" vertical="center" wrapText="1"/>
    </xf>
    <xf numFmtId="0" fontId="5" fillId="24" borderId="1" xfId="0" applyFont="1" applyFill="1" applyBorder="1" applyAlignment="1">
      <alignment horizontal="right"/>
    </xf>
    <xf numFmtId="0" fontId="10" fillId="24" borderId="1" xfId="1" applyFont="1" applyFill="1" applyBorder="1" applyAlignment="1">
      <alignment vertical="center" wrapText="1"/>
    </xf>
    <xf numFmtId="0" fontId="38" fillId="24" borderId="0" xfId="0" applyFont="1" applyFill="1"/>
    <xf numFmtId="0" fontId="4" fillId="24" borderId="6" xfId="0" applyFont="1" applyFill="1" applyBorder="1" applyAlignment="1">
      <alignment horizontal="center" vertical="center"/>
    </xf>
    <xf numFmtId="0" fontId="4" fillId="24" borderId="1" xfId="0" applyFont="1" applyFill="1" applyBorder="1" applyAlignment="1">
      <alignment horizontal="center" vertical="center"/>
    </xf>
    <xf numFmtId="0" fontId="4" fillId="24" borderId="1" xfId="0" applyFont="1" applyFill="1" applyBorder="1" applyAlignment="1">
      <alignment horizontal="left" vertical="center"/>
    </xf>
    <xf numFmtId="0" fontId="4" fillId="0" borderId="0" xfId="2" applyAlignment="1">
      <alignment horizontal="center" vertical="center" wrapText="1"/>
    </xf>
    <xf numFmtId="0" fontId="4" fillId="0" borderId="0" xfId="2" applyAlignment="1">
      <alignment horizontal="center" vertical="center"/>
    </xf>
    <xf numFmtId="0" fontId="40" fillId="24" borderId="0" xfId="48" applyFont="1" applyFill="1" applyAlignment="1">
      <alignment horizontal="center" vertical="center" wrapText="1"/>
    </xf>
    <xf numFmtId="0" fontId="7" fillId="24" borderId="15" xfId="1" applyFont="1" applyFill="1" applyBorder="1"/>
    <xf numFmtId="0" fontId="6" fillId="24" borderId="1" xfId="0" applyFont="1" applyFill="1" applyBorder="1" applyAlignment="1">
      <alignment vertical="center" wrapText="1"/>
    </xf>
    <xf numFmtId="0" fontId="7" fillId="24" borderId="0" xfId="1" applyFont="1" applyFill="1"/>
    <xf numFmtId="0" fontId="41" fillId="24" borderId="0" xfId="48" applyFont="1" applyFill="1" applyAlignment="1">
      <alignment horizontal="right" vertical="top"/>
    </xf>
    <xf numFmtId="0" fontId="4" fillId="24" borderId="26" xfId="1" applyFont="1" applyFill="1" applyBorder="1" applyAlignment="1">
      <alignment vertical="center"/>
    </xf>
    <xf numFmtId="0" fontId="40" fillId="24" borderId="0" xfId="48" applyFont="1" applyFill="1" applyAlignment="1">
      <alignment vertical="center" wrapText="1"/>
    </xf>
    <xf numFmtId="0" fontId="40" fillId="24" borderId="0" xfId="48" applyFont="1" applyFill="1" applyAlignment="1">
      <alignment horizontal="left" vertical="center"/>
    </xf>
    <xf numFmtId="0" fontId="38" fillId="24" borderId="0" xfId="0" applyFont="1" applyFill="1" applyAlignment="1">
      <alignment horizontal="left"/>
    </xf>
    <xf numFmtId="0" fontId="5" fillId="24" borderId="1" xfId="0" applyFont="1" applyFill="1" applyBorder="1"/>
    <xf numFmtId="0" fontId="4" fillId="24" borderId="0" xfId="1" applyFont="1" applyFill="1"/>
    <xf numFmtId="0" fontId="34" fillId="24" borderId="0" xfId="1" applyFont="1" applyFill="1"/>
    <xf numFmtId="0" fontId="34" fillId="24" borderId="0" xfId="1" applyFont="1" applyFill="1" applyAlignment="1">
      <alignment wrapText="1"/>
    </xf>
    <xf numFmtId="0" fontId="4" fillId="24" borderId="0" xfId="1" applyFont="1" applyFill="1" applyAlignment="1">
      <alignment vertical="center" wrapText="1"/>
    </xf>
    <xf numFmtId="0" fontId="4" fillId="0" borderId="0" xfId="1" applyFont="1" applyAlignment="1">
      <alignment vertical="center"/>
    </xf>
    <xf numFmtId="0" fontId="4" fillId="24" borderId="0" xfId="1" applyFont="1" applyFill="1" applyAlignment="1">
      <alignment horizontal="left" vertical="center" wrapText="1"/>
    </xf>
    <xf numFmtId="0" fontId="4" fillId="24" borderId="0" xfId="1" applyFont="1" applyFill="1" applyAlignment="1">
      <alignment horizontal="center" vertical="center" wrapText="1"/>
    </xf>
    <xf numFmtId="0" fontId="4" fillId="24" borderId="0" xfId="1" applyFont="1" applyFill="1" applyAlignment="1">
      <alignment horizontal="left" vertical="center"/>
    </xf>
    <xf numFmtId="0" fontId="2" fillId="24" borderId="1" xfId="1" applyFont="1" applyFill="1" applyBorder="1" applyAlignment="1">
      <alignment horizontal="center" vertical="center"/>
    </xf>
    <xf numFmtId="0" fontId="5" fillId="24" borderId="0" xfId="0" applyFont="1" applyFill="1"/>
    <xf numFmtId="0" fontId="2" fillId="24" borderId="0" xfId="1" applyFont="1" applyFill="1"/>
    <xf numFmtId="0" fontId="4" fillId="24" borderId="0" xfId="1" applyFont="1" applyFill="1" applyAlignment="1">
      <alignment horizontal="left"/>
    </xf>
    <xf numFmtId="0" fontId="40" fillId="24" borderId="0" xfId="1" applyFont="1" applyFill="1" applyAlignment="1">
      <alignment wrapText="1"/>
    </xf>
    <xf numFmtId="0" fontId="5" fillId="24" borderId="0" xfId="0" applyFont="1" applyFill="1" applyAlignment="1">
      <alignment horizontal="left"/>
    </xf>
    <xf numFmtId="0" fontId="10" fillId="24" borderId="0" xfId="1" applyFont="1" applyFill="1"/>
    <xf numFmtId="0" fontId="4" fillId="24" borderId="0" xfId="1" applyFont="1" applyFill="1" applyAlignment="1">
      <alignment horizontal="left" indent="10"/>
    </xf>
    <xf numFmtId="0" fontId="12" fillId="24" borderId="0" xfId="1" applyFont="1" applyFill="1"/>
    <xf numFmtId="0" fontId="34" fillId="24" borderId="0" xfId="0" applyFont="1" applyFill="1"/>
    <xf numFmtId="0" fontId="4" fillId="24" borderId="0" xfId="0" applyFont="1" applyFill="1"/>
    <xf numFmtId="0" fontId="7" fillId="24" borderId="1" xfId="0" applyFont="1" applyFill="1" applyBorder="1" applyAlignment="1">
      <alignment horizontal="center" vertical="center"/>
    </xf>
    <xf numFmtId="0" fontId="10" fillId="24" borderId="0" xfId="0" applyFont="1" applyFill="1"/>
    <xf numFmtId="0" fontId="4" fillId="24" borderId="0" xfId="1" applyFont="1" applyFill="1" applyAlignment="1">
      <alignment horizontal="center"/>
    </xf>
    <xf numFmtId="0" fontId="12" fillId="24" borderId="31" xfId="1" applyFont="1" applyFill="1" applyBorder="1" applyAlignment="1">
      <alignment vertical="center"/>
    </xf>
    <xf numFmtId="0" fontId="4" fillId="24" borderId="0" xfId="48" applyFont="1" applyFill="1" applyAlignment="1">
      <alignment horizontal="center" vertical="center" wrapText="1"/>
    </xf>
    <xf numFmtId="0" fontId="42" fillId="24" borderId="0" xfId="1" applyFont="1" applyFill="1" applyAlignment="1">
      <alignment horizontal="left" vertical="center"/>
    </xf>
    <xf numFmtId="0" fontId="12" fillId="24" borderId="0" xfId="1" applyFont="1" applyFill="1" applyAlignment="1">
      <alignment horizontal="center"/>
    </xf>
    <xf numFmtId="0" fontId="12" fillId="24" borderId="0" xfId="1" applyFont="1" applyFill="1" applyAlignment="1">
      <alignment horizontal="left"/>
    </xf>
    <xf numFmtId="0" fontId="4" fillId="24" borderId="0" xfId="48" quotePrefix="1" applyFont="1" applyFill="1" applyAlignment="1">
      <alignment horizontal="center" vertical="center"/>
    </xf>
    <xf numFmtId="0" fontId="32" fillId="24" borderId="0" xfId="48" applyFont="1" applyFill="1"/>
    <xf numFmtId="0" fontId="4" fillId="24" borderId="0" xfId="48" applyFont="1" applyFill="1"/>
    <xf numFmtId="0" fontId="12" fillId="24" borderId="0" xfId="1" applyFont="1" applyFill="1" applyAlignment="1">
      <alignment vertical="center"/>
    </xf>
    <xf numFmtId="0" fontId="41" fillId="24" borderId="0" xfId="48" applyFont="1" applyFill="1" applyAlignment="1">
      <alignment vertical="top" wrapText="1"/>
    </xf>
    <xf numFmtId="0" fontId="4" fillId="24" borderId="0" xfId="1" applyFont="1" applyFill="1" applyAlignment="1">
      <alignment horizontal="right"/>
    </xf>
    <xf numFmtId="0" fontId="4" fillId="24" borderId="6" xfId="2" applyFill="1" applyBorder="1" applyAlignment="1">
      <alignment horizontal="center" vertical="center"/>
    </xf>
    <xf numFmtId="0" fontId="37" fillId="24" borderId="7" xfId="2" applyFont="1" applyFill="1" applyBorder="1" applyAlignment="1">
      <alignment horizontal="left" vertical="center" wrapText="1"/>
    </xf>
    <xf numFmtId="0" fontId="41" fillId="24" borderId="0" xfId="48" applyFont="1" applyFill="1" applyAlignment="1">
      <alignment horizontal="right" vertical="top" wrapText="1"/>
    </xf>
    <xf numFmtId="0" fontId="4" fillId="24" borderId="28" xfId="0" applyFont="1" applyFill="1" applyBorder="1" applyAlignment="1">
      <alignment horizontal="center" vertical="center"/>
    </xf>
    <xf numFmtId="0" fontId="41" fillId="24" borderId="0" xfId="48" applyFont="1" applyFill="1" applyAlignment="1">
      <alignment vertical="top"/>
    </xf>
    <xf numFmtId="0" fontId="7" fillId="24" borderId="0" xfId="1" applyFont="1" applyFill="1" applyAlignment="1">
      <alignment vertical="center"/>
    </xf>
    <xf numFmtId="0" fontId="45" fillId="24" borderId="0" xfId="0" applyFont="1" applyFill="1"/>
    <xf numFmtId="0" fontId="45" fillId="0" borderId="0" xfId="0" applyFont="1"/>
    <xf numFmtId="0" fontId="10" fillId="24" borderId="0" xfId="1" applyFont="1" applyFill="1" applyAlignment="1">
      <alignment vertical="center"/>
    </xf>
    <xf numFmtId="0" fontId="5" fillId="24" borderId="0" xfId="0" applyFont="1" applyFill="1" applyAlignment="1">
      <alignment horizontal="left" vertical="center"/>
    </xf>
    <xf numFmtId="0" fontId="44" fillId="24" borderId="0" xfId="48" applyFont="1" applyFill="1"/>
    <xf numFmtId="0" fontId="40" fillId="24" borderId="0" xfId="48" applyFont="1" applyFill="1"/>
    <xf numFmtId="0" fontId="4" fillId="24" borderId="0" xfId="48" applyFont="1" applyFill="1" applyAlignment="1">
      <alignment horizontal="center" wrapText="1"/>
    </xf>
    <xf numFmtId="0" fontId="4" fillId="24" borderId="15" xfId="48" applyFont="1" applyFill="1" applyBorder="1" applyAlignment="1">
      <alignment horizontal="center" wrapText="1"/>
    </xf>
    <xf numFmtId="0" fontId="7" fillId="24" borderId="15" xfId="1" applyFont="1" applyFill="1" applyBorder="1" applyAlignment="1">
      <alignment vertical="center"/>
    </xf>
    <xf numFmtId="0" fontId="37" fillId="24" borderId="26" xfId="2" applyFont="1" applyFill="1" applyBorder="1" applyAlignment="1">
      <alignment horizontal="left" vertical="center" wrapText="1"/>
    </xf>
    <xf numFmtId="0" fontId="4" fillId="24" borderId="26" xfId="1" applyFont="1" applyFill="1" applyBorder="1" applyAlignment="1">
      <alignment horizontal="left" vertical="center" wrapText="1" indent="2"/>
    </xf>
    <xf numFmtId="0" fontId="4" fillId="24" borderId="1" xfId="1" applyFont="1" applyFill="1" applyBorder="1" applyAlignment="1">
      <alignment horizontal="left" vertical="center" wrapText="1" indent="2"/>
    </xf>
    <xf numFmtId="0" fontId="4" fillId="24" borderId="26" xfId="2" applyFill="1" applyBorder="1" applyAlignment="1">
      <alignment horizontal="center" textRotation="90"/>
    </xf>
    <xf numFmtId="0" fontId="5" fillId="24" borderId="31" xfId="2" applyFont="1" applyFill="1" applyBorder="1" applyAlignment="1">
      <alignment horizontal="center" wrapText="1"/>
    </xf>
    <xf numFmtId="0" fontId="4" fillId="24" borderId="1" xfId="2" applyFill="1" applyBorder="1" applyAlignment="1">
      <alignment horizontal="center" textRotation="90"/>
    </xf>
    <xf numFmtId="0" fontId="5" fillId="24" borderId="32" xfId="2" applyFont="1" applyFill="1" applyBorder="1" applyAlignment="1">
      <alignment horizontal="center" wrapText="1"/>
    </xf>
    <xf numFmtId="0" fontId="4" fillId="24" borderId="15" xfId="0" applyFont="1" applyFill="1" applyBorder="1" applyAlignment="1">
      <alignment vertical="center"/>
    </xf>
    <xf numFmtId="0" fontId="4" fillId="24" borderId="26" xfId="0" applyFont="1" applyFill="1" applyBorder="1" applyAlignment="1">
      <alignment horizontal="center" vertical="center"/>
    </xf>
    <xf numFmtId="0" fontId="38" fillId="24" borderId="0" xfId="0" applyFont="1" applyFill="1" applyAlignment="1">
      <alignment vertical="center"/>
    </xf>
    <xf numFmtId="0" fontId="7" fillId="24" borderId="0" xfId="0" applyFont="1" applyFill="1" applyAlignment="1">
      <alignment vertical="center"/>
    </xf>
    <xf numFmtId="0" fontId="46" fillId="24" borderId="0" xfId="0" applyFont="1" applyFill="1"/>
    <xf numFmtId="0" fontId="5" fillId="24" borderId="0" xfId="0" applyFont="1" applyFill="1" applyAlignment="1">
      <alignment horizontal="center"/>
    </xf>
    <xf numFmtId="0" fontId="5" fillId="24" borderId="26" xfId="2" applyFont="1" applyFill="1" applyBorder="1" applyAlignment="1">
      <alignment horizontal="center" vertical="center" wrapText="1"/>
    </xf>
    <xf numFmtId="0" fontId="4" fillId="24" borderId="1" xfId="0" applyFont="1" applyFill="1" applyBorder="1" applyAlignment="1">
      <alignment horizontal="center" textRotation="90" wrapText="1"/>
    </xf>
    <xf numFmtId="0" fontId="4" fillId="24" borderId="1" xfId="2" applyFill="1" applyBorder="1" applyAlignment="1">
      <alignment horizontal="center" vertical="center" wrapText="1"/>
    </xf>
    <xf numFmtId="0" fontId="5" fillId="24" borderId="0" xfId="2" applyFont="1" applyFill="1" applyAlignment="1">
      <alignment horizontal="center" textRotation="90" wrapText="1"/>
    </xf>
    <xf numFmtId="0" fontId="4" fillId="24" borderId="13" xfId="1" applyFont="1" applyFill="1" applyBorder="1" applyAlignment="1">
      <alignment horizontal="center"/>
    </xf>
    <xf numFmtId="0" fontId="2" fillId="24" borderId="15" xfId="1" applyFont="1" applyFill="1" applyBorder="1" applyAlignment="1">
      <alignment vertical="center"/>
    </xf>
    <xf numFmtId="0" fontId="5" fillId="24" borderId="1" xfId="0" applyFont="1" applyFill="1" applyBorder="1" applyAlignment="1">
      <alignment horizontal="center" vertical="center"/>
    </xf>
    <xf numFmtId="0" fontId="4" fillId="24" borderId="12" xfId="0" applyFont="1" applyFill="1" applyBorder="1" applyAlignment="1">
      <alignment horizontal="center" vertical="center" wrapText="1"/>
    </xf>
    <xf numFmtId="0" fontId="4" fillId="24" borderId="1" xfId="0" applyFont="1" applyFill="1" applyBorder="1" applyAlignment="1">
      <alignment horizontal="left" vertical="center" wrapText="1" indent="1"/>
    </xf>
    <xf numFmtId="0" fontId="4" fillId="24" borderId="1" xfId="0" applyFont="1" applyFill="1" applyBorder="1" applyAlignment="1">
      <alignment horizontal="left" vertical="center" indent="1"/>
    </xf>
    <xf numFmtId="0" fontId="9" fillId="24" borderId="15" xfId="0" applyFont="1" applyFill="1" applyBorder="1" applyAlignment="1">
      <alignment vertical="center" wrapText="1"/>
    </xf>
    <xf numFmtId="0" fontId="4" fillId="24" borderId="14" xfId="0" applyFont="1" applyFill="1" applyBorder="1" applyAlignment="1">
      <alignment vertical="center"/>
    </xf>
    <xf numFmtId="0" fontId="4" fillId="24" borderId="0" xfId="2" applyFill="1" applyAlignment="1">
      <alignment vertical="center"/>
    </xf>
    <xf numFmtId="0" fontId="4" fillId="24" borderId="0" xfId="2" applyFill="1" applyAlignment="1">
      <alignment vertical="center" wrapText="1"/>
    </xf>
    <xf numFmtId="0" fontId="4" fillId="24" borderId="0" xfId="2" applyFill="1" applyAlignment="1">
      <alignment horizontal="center" vertical="center" wrapText="1"/>
    </xf>
    <xf numFmtId="0" fontId="4" fillId="24" borderId="31" xfId="0" applyFont="1" applyFill="1" applyBorder="1" applyAlignment="1">
      <alignment vertical="center"/>
    </xf>
    <xf numFmtId="0" fontId="4" fillId="24" borderId="4" xfId="2" applyFill="1" applyBorder="1" applyAlignment="1">
      <alignment horizontal="center" textRotation="90"/>
    </xf>
    <xf numFmtId="0" fontId="4" fillId="24" borderId="6" xfId="0" applyFont="1" applyFill="1" applyBorder="1" applyAlignment="1">
      <alignment horizontal="center" textRotation="90" wrapText="1"/>
    </xf>
    <xf numFmtId="0" fontId="5" fillId="24" borderId="6" xfId="0" applyFont="1" applyFill="1" applyBorder="1" applyAlignment="1">
      <alignment horizontal="center" vertical="center" wrapText="1"/>
    </xf>
    <xf numFmtId="0" fontId="5" fillId="24" borderId="12" xfId="0" applyFont="1" applyFill="1" applyBorder="1" applyAlignment="1">
      <alignment horizontal="center" vertical="center" wrapText="1"/>
    </xf>
    <xf numFmtId="0" fontId="4" fillId="24" borderId="15" xfId="0" applyFont="1" applyFill="1" applyBorder="1" applyAlignment="1">
      <alignment horizontal="center" textRotation="90" wrapText="1"/>
    </xf>
    <xf numFmtId="0" fontId="4" fillId="24" borderId="13" xfId="0" applyFont="1" applyFill="1" applyBorder="1" applyAlignment="1">
      <alignment horizontal="center" textRotation="90" wrapText="1"/>
    </xf>
    <xf numFmtId="0" fontId="4" fillId="0" borderId="11" xfId="48" applyFont="1" applyBorder="1" applyAlignment="1">
      <alignment horizontal="center" textRotation="90" wrapText="1"/>
    </xf>
    <xf numFmtId="0" fontId="4" fillId="24" borderId="13" xfId="2" applyFill="1" applyBorder="1" applyAlignment="1">
      <alignment horizontal="center" vertical="center"/>
    </xf>
    <xf numFmtId="0" fontId="4" fillId="24" borderId="11" xfId="2" applyFill="1" applyBorder="1" applyAlignment="1">
      <alignment horizontal="center" vertical="center"/>
    </xf>
    <xf numFmtId="0" fontId="2" fillId="24" borderId="0" xfId="1" applyFont="1" applyFill="1" applyAlignment="1">
      <alignment vertical="center" wrapText="1"/>
    </xf>
    <xf numFmtId="0" fontId="40" fillId="24" borderId="0" xfId="48" applyFont="1" applyFill="1" applyAlignment="1">
      <alignment horizontal="center" wrapText="1"/>
    </xf>
    <xf numFmtId="0" fontId="34" fillId="24" borderId="0" xfId="48" applyFont="1" applyFill="1" applyAlignment="1">
      <alignment horizontal="center" wrapText="1"/>
    </xf>
    <xf numFmtId="0" fontId="4" fillId="24" borderId="0" xfId="48" applyFont="1" applyFill="1" applyAlignment="1">
      <alignment vertical="center" wrapText="1"/>
    </xf>
    <xf numFmtId="0" fontId="4" fillId="24" borderId="0" xfId="48" applyFont="1" applyFill="1" applyAlignment="1">
      <alignment wrapText="1"/>
    </xf>
    <xf numFmtId="0" fontId="34" fillId="24" borderId="0" xfId="48" applyFont="1" applyFill="1"/>
    <xf numFmtId="0" fontId="4" fillId="24" borderId="0" xfId="48" applyFont="1" applyFill="1" applyAlignment="1">
      <alignment horizontal="right"/>
    </xf>
    <xf numFmtId="0" fontId="4" fillId="24" borderId="2" xfId="2" applyFill="1" applyBorder="1" applyAlignment="1">
      <alignment horizontal="center" textRotation="90"/>
    </xf>
    <xf numFmtId="0" fontId="2" fillId="24" borderId="1" xfId="1" applyFont="1" applyFill="1" applyBorder="1" applyAlignment="1">
      <alignment vertical="center"/>
    </xf>
    <xf numFmtId="0" fontId="8" fillId="24" borderId="1" xfId="1" applyFont="1" applyFill="1" applyBorder="1" applyAlignment="1">
      <alignment vertical="center" wrapText="1"/>
    </xf>
    <xf numFmtId="0" fontId="42" fillId="24" borderId="0" xfId="0" applyFont="1" applyFill="1" applyAlignment="1">
      <alignment vertical="center" readingOrder="1"/>
    </xf>
    <xf numFmtId="0" fontId="47" fillId="24" borderId="0" xfId="0" applyFont="1" applyFill="1" applyAlignment="1">
      <alignment vertical="center" readingOrder="1"/>
    </xf>
    <xf numFmtId="0" fontId="10" fillId="24" borderId="0" xfId="1" applyFont="1" applyFill="1" applyAlignment="1">
      <alignment horizontal="left" vertical="center" wrapText="1"/>
    </xf>
    <xf numFmtId="0" fontId="2" fillId="0" borderId="0" xfId="1" applyFont="1" applyAlignment="1">
      <alignment vertical="center"/>
    </xf>
    <xf numFmtId="0" fontId="7" fillId="24" borderId="0" xfId="0" applyFont="1" applyFill="1" applyAlignment="1">
      <alignment horizontal="left"/>
    </xf>
    <xf numFmtId="0" fontId="4" fillId="24" borderId="0" xfId="48" applyFont="1" applyFill="1" applyAlignment="1">
      <alignment horizontal="left" vertical="center" wrapText="1"/>
    </xf>
    <xf numFmtId="0" fontId="37" fillId="24" borderId="1" xfId="2" applyFont="1" applyFill="1" applyBorder="1" applyAlignment="1">
      <alignment horizontal="left" vertical="center" wrapText="1"/>
    </xf>
    <xf numFmtId="0" fontId="4" fillId="24" borderId="2" xfId="0" applyFont="1" applyFill="1" applyBorder="1" applyAlignment="1">
      <alignment horizontal="center" vertical="center" wrapText="1"/>
    </xf>
    <xf numFmtId="0" fontId="4" fillId="24" borderId="1" xfId="0" applyFont="1" applyFill="1" applyBorder="1" applyAlignment="1">
      <alignment horizontal="left" vertical="center" wrapText="1"/>
    </xf>
    <xf numFmtId="0" fontId="4" fillId="24" borderId="6" xfId="0" applyFont="1" applyFill="1" applyBorder="1" applyAlignment="1">
      <alignment horizontal="center" vertical="center" wrapText="1"/>
    </xf>
    <xf numFmtId="0" fontId="5" fillId="24" borderId="3" xfId="2" applyFont="1" applyFill="1" applyBorder="1" applyAlignment="1">
      <alignment vertical="center" wrapText="1"/>
    </xf>
    <xf numFmtId="0" fontId="5" fillId="24" borderId="11" xfId="2" applyFont="1" applyFill="1" applyBorder="1" applyAlignment="1">
      <alignment vertical="center" wrapText="1"/>
    </xf>
    <xf numFmtId="0" fontId="4" fillId="24" borderId="0" xfId="0" applyFont="1" applyFill="1" applyAlignment="1">
      <alignment vertical="center" wrapText="1"/>
    </xf>
    <xf numFmtId="0" fontId="40" fillId="24" borderId="0" xfId="0" applyFont="1" applyFill="1" applyAlignment="1">
      <alignment horizontal="center" vertical="center" wrapText="1"/>
    </xf>
    <xf numFmtId="0" fontId="4" fillId="25" borderId="6" xfId="0" applyFont="1" applyFill="1" applyBorder="1" applyAlignment="1">
      <alignment horizontal="center" textRotation="90"/>
    </xf>
    <xf numFmtId="0" fontId="4" fillId="24" borderId="6" xfId="1" applyFont="1" applyFill="1" applyBorder="1" applyAlignment="1">
      <alignment horizontal="center" textRotation="90"/>
    </xf>
    <xf numFmtId="0" fontId="10" fillId="24" borderId="0" xfId="0" applyFont="1" applyFill="1" applyAlignment="1">
      <alignment vertical="center"/>
    </xf>
    <xf numFmtId="0" fontId="38" fillId="24" borderId="0" xfId="0" applyFont="1" applyFill="1" applyAlignment="1">
      <alignment vertical="center" readingOrder="1"/>
    </xf>
    <xf numFmtId="0" fontId="4" fillId="24" borderId="0" xfId="48" applyFont="1" applyFill="1" applyAlignment="1">
      <alignment horizontal="center"/>
    </xf>
    <xf numFmtId="0" fontId="4" fillId="24" borderId="2" xfId="0" quotePrefix="1" applyFont="1" applyFill="1" applyBorder="1" applyAlignment="1">
      <alignment horizontal="center" vertical="center"/>
    </xf>
    <xf numFmtId="0" fontId="43" fillId="24" borderId="0" xfId="0" applyFont="1" applyFill="1" applyAlignment="1">
      <alignment horizontal="right" vertical="center"/>
    </xf>
    <xf numFmtId="0" fontId="7" fillId="24" borderId="1" xfId="0" applyFont="1" applyFill="1" applyBorder="1" applyAlignment="1">
      <alignment horizontal="left" vertical="center"/>
    </xf>
    <xf numFmtId="0" fontId="40" fillId="24" borderId="0" xfId="0" applyFont="1" applyFill="1" applyAlignment="1">
      <alignment vertical="center" wrapText="1"/>
    </xf>
    <xf numFmtId="0" fontId="4" fillId="24" borderId="7" xfId="2" applyFill="1" applyBorder="1" applyAlignment="1">
      <alignment vertical="center" wrapText="1"/>
    </xf>
    <xf numFmtId="0" fontId="4" fillId="24" borderId="31" xfId="2" applyFill="1" applyBorder="1" applyAlignment="1">
      <alignment vertical="center" wrapText="1"/>
    </xf>
    <xf numFmtId="0" fontId="4" fillId="24" borderId="8" xfId="2" applyFill="1" applyBorder="1" applyAlignment="1">
      <alignment vertical="center" wrapText="1"/>
    </xf>
    <xf numFmtId="0" fontId="4" fillId="24" borderId="12" xfId="1" applyFont="1" applyFill="1" applyBorder="1" applyAlignment="1">
      <alignment horizontal="center" textRotation="90"/>
    </xf>
    <xf numFmtId="0" fontId="5" fillId="24" borderId="0" xfId="0" applyFont="1" applyFill="1" applyAlignment="1">
      <alignment horizontal="right"/>
    </xf>
    <xf numFmtId="0" fontId="5" fillId="24" borderId="0" xfId="0" applyFont="1" applyFill="1" applyAlignment="1">
      <alignment horizontal="right" wrapText="1"/>
    </xf>
    <xf numFmtId="0" fontId="4" fillId="24" borderId="15" xfId="48" applyFont="1" applyFill="1" applyBorder="1" applyAlignment="1">
      <alignment horizontal="right"/>
    </xf>
    <xf numFmtId="0" fontId="5" fillId="24" borderId="2" xfId="0" applyFont="1" applyFill="1" applyBorder="1" applyAlignment="1">
      <alignment vertical="center" wrapText="1"/>
    </xf>
    <xf numFmtId="0" fontId="5" fillId="24" borderId="15" xfId="0" applyFont="1" applyFill="1" applyBorder="1" applyAlignment="1">
      <alignment horizontal="right"/>
    </xf>
    <xf numFmtId="0" fontId="5" fillId="0" borderId="1" xfId="48" applyFont="1" applyBorder="1" applyAlignment="1">
      <alignment horizontal="center" textRotation="90" wrapText="1"/>
    </xf>
    <xf numFmtId="0" fontId="5" fillId="24" borderId="1" xfId="48" applyFont="1" applyFill="1" applyBorder="1" applyAlignment="1">
      <alignment horizontal="center" textRotation="90" wrapText="1"/>
    </xf>
    <xf numFmtId="0" fontId="5" fillId="0" borderId="1" xfId="0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8" fillId="0" borderId="1" xfId="0" applyFont="1" applyBorder="1" applyAlignment="1">
      <alignment vertical="center" wrapText="1"/>
    </xf>
    <xf numFmtId="0" fontId="4" fillId="0" borderId="1" xfId="48" applyFont="1" applyBorder="1" applyAlignment="1">
      <alignment horizontal="center" textRotation="90" wrapText="1"/>
    </xf>
    <xf numFmtId="0" fontId="0" fillId="24" borderId="0" xfId="0" applyFill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4" fillId="24" borderId="1" xfId="1" applyFont="1" applyFill="1" applyBorder="1" applyAlignment="1">
      <alignment horizontal="left" vertical="center" indent="1"/>
    </xf>
    <xf numFmtId="0" fontId="7" fillId="24" borderId="1" xfId="1" applyFont="1" applyFill="1" applyBorder="1" applyAlignment="1">
      <alignment horizontal="left" vertical="center"/>
    </xf>
    <xf numFmtId="0" fontId="1" fillId="24" borderId="1" xfId="1" applyFill="1" applyBorder="1" applyAlignment="1">
      <alignment vertical="center"/>
    </xf>
    <xf numFmtId="0" fontId="5" fillId="24" borderId="2" xfId="0" applyFont="1" applyFill="1" applyBorder="1" applyAlignment="1">
      <alignment horizontal="center" vertical="center" wrapText="1"/>
    </xf>
    <xf numFmtId="0" fontId="7" fillId="24" borderId="2" xfId="1" applyFont="1" applyFill="1" applyBorder="1" applyAlignment="1">
      <alignment horizontal="left" vertical="center"/>
    </xf>
    <xf numFmtId="0" fontId="5" fillId="24" borderId="2" xfId="0" applyFont="1" applyFill="1" applyBorder="1" applyAlignment="1">
      <alignment horizontal="left" vertical="center" wrapText="1"/>
    </xf>
    <xf numFmtId="0" fontId="4" fillId="24" borderId="2" xfId="2" applyFill="1" applyBorder="1" applyAlignment="1">
      <alignment horizontal="center" vertical="center"/>
    </xf>
    <xf numFmtId="0" fontId="2" fillId="24" borderId="1" xfId="2" applyFont="1" applyFill="1" applyBorder="1" applyAlignment="1">
      <alignment horizontal="center" vertical="center"/>
    </xf>
    <xf numFmtId="0" fontId="54" fillId="0" borderId="1" xfId="0" applyFont="1" applyBorder="1" applyAlignment="1">
      <alignment horizontal="center" vertical="center"/>
    </xf>
    <xf numFmtId="0" fontId="55" fillId="26" borderId="1" xfId="0" applyFont="1" applyFill="1" applyBorder="1" applyAlignment="1">
      <alignment horizontal="left" vertical="center" wrapText="1"/>
    </xf>
    <xf numFmtId="0" fontId="53" fillId="26" borderId="1" xfId="0" applyFont="1" applyFill="1" applyBorder="1" applyAlignment="1">
      <alignment horizontal="left" vertical="center" wrapText="1"/>
    </xf>
    <xf numFmtId="0" fontId="6" fillId="24" borderId="1" xfId="0" applyFont="1" applyFill="1" applyBorder="1" applyAlignment="1">
      <alignment horizontal="left" vertical="center" wrapText="1"/>
    </xf>
    <xf numFmtId="0" fontId="37" fillId="24" borderId="1" xfId="2" applyFont="1" applyFill="1" applyBorder="1" applyAlignment="1">
      <alignment vertical="center" wrapText="1"/>
    </xf>
    <xf numFmtId="0" fontId="2" fillId="24" borderId="1" xfId="0" applyFont="1" applyFill="1" applyBorder="1" applyAlignment="1">
      <alignment horizontal="center" textRotation="90" wrapText="1"/>
    </xf>
    <xf numFmtId="0" fontId="2" fillId="24" borderId="1" xfId="2" applyFont="1" applyFill="1" applyBorder="1" applyAlignment="1">
      <alignment horizontal="center" vertical="center" wrapText="1"/>
    </xf>
    <xf numFmtId="0" fontId="2" fillId="24" borderId="1" xfId="0" applyFont="1" applyFill="1" applyBorder="1" applyAlignment="1">
      <alignment horizontal="center" vertical="center" wrapText="1"/>
    </xf>
    <xf numFmtId="0" fontId="6" fillId="24" borderId="1" xfId="2" applyFont="1" applyFill="1" applyBorder="1" applyAlignment="1">
      <alignment horizontal="left" vertical="center" wrapText="1"/>
    </xf>
    <xf numFmtId="0" fontId="6" fillId="24" borderId="1" xfId="0" applyFont="1" applyFill="1" applyBorder="1" applyAlignment="1">
      <alignment wrapText="1"/>
    </xf>
    <xf numFmtId="0" fontId="6" fillId="24" borderId="1" xfId="0" applyFont="1" applyFill="1" applyBorder="1" applyAlignment="1">
      <alignment horizontal="center" vertical="center" wrapText="1"/>
    </xf>
    <xf numFmtId="0" fontId="3" fillId="24" borderId="2" xfId="1" applyFont="1" applyFill="1" applyBorder="1" applyAlignment="1">
      <alignment horizontal="center" vertical="center"/>
    </xf>
    <xf numFmtId="0" fontId="3" fillId="24" borderId="1" xfId="1" applyFont="1" applyFill="1" applyBorder="1" applyAlignment="1">
      <alignment vertical="center"/>
    </xf>
    <xf numFmtId="0" fontId="2" fillId="24" borderId="2" xfId="1" applyFont="1" applyFill="1" applyBorder="1" applyAlignment="1">
      <alignment horizontal="center" vertical="center"/>
    </xf>
    <xf numFmtId="0" fontId="3" fillId="24" borderId="1" xfId="1" applyFont="1" applyFill="1" applyBorder="1" applyAlignment="1">
      <alignment horizontal="center" vertical="center"/>
    </xf>
    <xf numFmtId="0" fontId="2" fillId="0" borderId="1" xfId="0" applyFont="1" applyBorder="1"/>
    <xf numFmtId="0" fontId="2" fillId="24" borderId="1" xfId="0" applyFont="1" applyFill="1" applyBorder="1" applyAlignment="1">
      <alignment horizontal="center" vertical="center"/>
    </xf>
    <xf numFmtId="0" fontId="2" fillId="24" borderId="26" xfId="0" applyFont="1" applyFill="1" applyBorder="1" applyAlignment="1">
      <alignment horizontal="center" vertical="center"/>
    </xf>
    <xf numFmtId="0" fontId="1" fillId="24" borderId="1" xfId="1" applyFill="1" applyBorder="1" applyAlignment="1">
      <alignment horizontal="left" vertical="center"/>
    </xf>
    <xf numFmtId="0" fontId="55" fillId="26" borderId="0" xfId="0" applyFont="1" applyFill="1" applyAlignment="1">
      <alignment horizontal="left" vertical="top" wrapText="1"/>
    </xf>
    <xf numFmtId="0" fontId="56" fillId="26" borderId="33" xfId="0" applyFont="1" applyFill="1" applyBorder="1" applyAlignment="1">
      <alignment horizontal="center" textRotation="90" wrapText="1"/>
    </xf>
    <xf numFmtId="0" fontId="56" fillId="26" borderId="35" xfId="0" applyFont="1" applyFill="1" applyBorder="1" applyAlignment="1">
      <alignment horizontal="center" textRotation="90" wrapText="1"/>
    </xf>
    <xf numFmtId="0" fontId="56" fillId="26" borderId="37" xfId="0" applyFont="1" applyFill="1" applyBorder="1" applyAlignment="1">
      <alignment horizontal="center" vertical="center" wrapText="1"/>
    </xf>
    <xf numFmtId="0" fontId="56" fillId="26" borderId="38" xfId="0" applyFont="1" applyFill="1" applyBorder="1" applyAlignment="1">
      <alignment horizontal="center" vertical="center" wrapText="1"/>
    </xf>
    <xf numFmtId="0" fontId="55" fillId="26" borderId="39" xfId="0" applyFont="1" applyFill="1" applyBorder="1" applyAlignment="1">
      <alignment horizontal="left" vertical="center" wrapText="1"/>
    </xf>
    <xf numFmtId="0" fontId="53" fillId="26" borderId="41" xfId="0" applyFont="1" applyFill="1" applyBorder="1" applyAlignment="1">
      <alignment horizontal="right" vertical="top" wrapText="1"/>
    </xf>
    <xf numFmtId="0" fontId="55" fillId="26" borderId="42" xfId="0" applyFont="1" applyFill="1" applyBorder="1" applyAlignment="1">
      <alignment horizontal="left" vertical="center" wrapText="1"/>
    </xf>
    <xf numFmtId="0" fontId="55" fillId="26" borderId="42" xfId="0" applyFont="1" applyFill="1" applyBorder="1" applyAlignment="1">
      <alignment horizontal="center" vertical="center" wrapText="1"/>
    </xf>
    <xf numFmtId="0" fontId="55" fillId="26" borderId="45" xfId="0" applyFont="1" applyFill="1" applyBorder="1" applyAlignment="1">
      <alignment horizontal="left" vertical="center" wrapText="1"/>
    </xf>
    <xf numFmtId="0" fontId="55" fillId="26" borderId="45" xfId="0" applyFont="1" applyFill="1" applyBorder="1" applyAlignment="1">
      <alignment horizontal="center" vertical="center" wrapText="1"/>
    </xf>
    <xf numFmtId="0" fontId="59" fillId="26" borderId="42" xfId="0" applyFont="1" applyFill="1" applyBorder="1" applyAlignment="1">
      <alignment horizontal="left" vertical="center" wrapText="1"/>
    </xf>
    <xf numFmtId="0" fontId="59" fillId="26" borderId="1" xfId="0" applyFont="1" applyFill="1" applyBorder="1" applyAlignment="1">
      <alignment horizontal="right" vertical="center" wrapText="1"/>
    </xf>
    <xf numFmtId="3" fontId="56" fillId="26" borderId="42" xfId="0" applyNumberFormat="1" applyFont="1" applyFill="1" applyBorder="1" applyAlignment="1">
      <alignment horizontal="center" vertical="center" wrapText="1"/>
    </xf>
    <xf numFmtId="3" fontId="56" fillId="26" borderId="44" xfId="0" applyNumberFormat="1" applyFont="1" applyFill="1" applyBorder="1" applyAlignment="1">
      <alignment horizontal="center" vertical="center" wrapText="1"/>
    </xf>
    <xf numFmtId="3" fontId="57" fillId="26" borderId="1" xfId="0" applyNumberFormat="1" applyFont="1" applyFill="1" applyBorder="1" applyAlignment="1">
      <alignment horizontal="center" vertical="top" wrapText="1"/>
    </xf>
    <xf numFmtId="3" fontId="56" fillId="26" borderId="45" xfId="0" applyNumberFormat="1" applyFont="1" applyFill="1" applyBorder="1" applyAlignment="1">
      <alignment horizontal="center" vertical="center" wrapText="1"/>
    </xf>
    <xf numFmtId="3" fontId="56" fillId="26" borderId="47" xfId="0" applyNumberFormat="1" applyFont="1" applyFill="1" applyBorder="1" applyAlignment="1">
      <alignment horizontal="center" vertical="center" wrapText="1"/>
    </xf>
    <xf numFmtId="3" fontId="56" fillId="26" borderId="39" xfId="0" applyNumberFormat="1" applyFont="1" applyFill="1" applyBorder="1" applyAlignment="1">
      <alignment horizontal="center" vertical="center" wrapText="1"/>
    </xf>
    <xf numFmtId="3" fontId="56" fillId="26" borderId="40" xfId="0" applyNumberFormat="1" applyFont="1" applyFill="1" applyBorder="1" applyAlignment="1">
      <alignment horizontal="center" vertical="center" wrapText="1"/>
    </xf>
    <xf numFmtId="3" fontId="56" fillId="26" borderId="1" xfId="0" applyNumberFormat="1" applyFont="1" applyFill="1" applyBorder="1" applyAlignment="1">
      <alignment horizontal="center" vertical="center" wrapText="1"/>
    </xf>
    <xf numFmtId="3" fontId="56" fillId="26" borderId="46" xfId="0" applyNumberFormat="1" applyFont="1" applyFill="1" applyBorder="1" applyAlignment="1">
      <alignment horizontal="center" vertical="center" wrapText="1"/>
    </xf>
    <xf numFmtId="3" fontId="56" fillId="26" borderId="48" xfId="0" applyNumberFormat="1" applyFont="1" applyFill="1" applyBorder="1" applyAlignment="1">
      <alignment horizontal="center" vertical="center" wrapText="1"/>
    </xf>
    <xf numFmtId="3" fontId="56" fillId="26" borderId="49" xfId="0" applyNumberFormat="1" applyFont="1" applyFill="1" applyBorder="1" applyAlignment="1">
      <alignment horizontal="center" vertical="center" wrapText="1"/>
    </xf>
    <xf numFmtId="3" fontId="56" fillId="26" borderId="2" xfId="0" applyNumberFormat="1" applyFont="1" applyFill="1" applyBorder="1" applyAlignment="1">
      <alignment horizontal="center" vertical="center" wrapText="1"/>
    </xf>
    <xf numFmtId="3" fontId="57" fillId="26" borderId="1" xfId="0" applyNumberFormat="1" applyFont="1" applyFill="1" applyBorder="1" applyAlignment="1">
      <alignment horizontal="center" vertical="center" wrapText="1"/>
    </xf>
    <xf numFmtId="3" fontId="57" fillId="26" borderId="42" xfId="0" applyNumberFormat="1" applyFont="1" applyFill="1" applyBorder="1" applyAlignment="1">
      <alignment horizontal="right" vertical="center" wrapText="1"/>
    </xf>
    <xf numFmtId="3" fontId="57" fillId="26" borderId="43" xfId="0" applyNumberFormat="1" applyFont="1" applyFill="1" applyBorder="1" applyAlignment="1">
      <alignment horizontal="right" vertical="center" wrapText="1"/>
    </xf>
    <xf numFmtId="3" fontId="57" fillId="26" borderId="42" xfId="0" applyNumberFormat="1" applyFont="1" applyFill="1" applyBorder="1" applyAlignment="1">
      <alignment horizontal="center" vertical="center" wrapText="1"/>
    </xf>
    <xf numFmtId="3" fontId="57" fillId="26" borderId="44" xfId="0" applyNumberFormat="1" applyFont="1" applyFill="1" applyBorder="1" applyAlignment="1">
      <alignment horizontal="center" vertical="center" wrapText="1"/>
    </xf>
    <xf numFmtId="165" fontId="2" fillId="24" borderId="1" xfId="0" applyNumberFormat="1" applyFont="1" applyFill="1" applyBorder="1" applyAlignment="1">
      <alignment horizontal="center" vertical="center"/>
    </xf>
    <xf numFmtId="165" fontId="53" fillId="26" borderId="1" xfId="0" applyNumberFormat="1" applyFont="1" applyFill="1" applyBorder="1" applyAlignment="1">
      <alignment horizontal="center" vertical="center" wrapText="1"/>
    </xf>
    <xf numFmtId="0" fontId="7" fillId="24" borderId="0" xfId="1" applyFont="1" applyFill="1" applyAlignment="1">
      <alignment horizontal="right" vertical="top"/>
    </xf>
    <xf numFmtId="0" fontId="5" fillId="24" borderId="1" xfId="2" applyFont="1" applyFill="1" applyBorder="1" applyAlignment="1">
      <alignment horizontal="left" vertical="center" wrapText="1"/>
    </xf>
    <xf numFmtId="0" fontId="38" fillId="0" borderId="1" xfId="0" applyFont="1" applyBorder="1"/>
    <xf numFmtId="0" fontId="4" fillId="24" borderId="1" xfId="0" applyFont="1" applyFill="1" applyBorder="1" applyAlignment="1">
      <alignment horizontal="center" vertical="center" textRotation="90"/>
    </xf>
    <xf numFmtId="165" fontId="2" fillId="24" borderId="0" xfId="0" applyNumberFormat="1" applyFont="1" applyFill="1" applyAlignment="1">
      <alignment vertical="center"/>
    </xf>
    <xf numFmtId="0" fontId="52" fillId="0" borderId="0" xfId="1" applyFont="1" applyAlignment="1">
      <alignment vertical="center"/>
    </xf>
    <xf numFmtId="0" fontId="2" fillId="24" borderId="1" xfId="0" applyFont="1" applyFill="1" applyBorder="1" applyAlignment="1">
      <alignment vertical="center" wrapText="1"/>
    </xf>
    <xf numFmtId="0" fontId="3" fillId="24" borderId="1" xfId="0" applyFont="1" applyFill="1" applyBorder="1" applyAlignment="1">
      <alignment vertical="center" wrapText="1"/>
    </xf>
    <xf numFmtId="0" fontId="3" fillId="24" borderId="1" xfId="0" applyFont="1" applyFill="1" applyBorder="1" applyAlignment="1">
      <alignment horizontal="center" vertical="center" wrapText="1"/>
    </xf>
    <xf numFmtId="0" fontId="62" fillId="24" borderId="1" xfId="1" applyFont="1" applyFill="1" applyBorder="1" applyAlignment="1">
      <alignment vertical="center"/>
    </xf>
    <xf numFmtId="3" fontId="55" fillId="26" borderId="1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0" fontId="55" fillId="26" borderId="1" xfId="0" applyFont="1" applyFill="1" applyBorder="1" applyAlignment="1">
      <alignment horizontal="center" vertical="top" wrapText="1"/>
    </xf>
    <xf numFmtId="0" fontId="4" fillId="24" borderId="0" xfId="0" applyFont="1" applyFill="1" applyAlignment="1">
      <alignment horizontal="left" vertical="center"/>
    </xf>
    <xf numFmtId="0" fontId="9" fillId="24" borderId="0" xfId="0" applyFont="1" applyFill="1" applyAlignment="1">
      <alignment horizontal="left" vertical="center" wrapText="1"/>
    </xf>
    <xf numFmtId="0" fontId="40" fillId="24" borderId="0" xfId="48" applyFont="1" applyFill="1" applyAlignment="1">
      <alignment horizontal="left" vertical="center" wrapText="1"/>
    </xf>
    <xf numFmtId="0" fontId="54" fillId="24" borderId="1" xfId="2" applyFont="1" applyFill="1" applyBorder="1" applyAlignment="1">
      <alignment horizontal="left" vertical="center" wrapText="1"/>
    </xf>
    <xf numFmtId="0" fontId="12" fillId="24" borderId="0" xfId="1" applyFont="1" applyFill="1" applyAlignment="1">
      <alignment horizontal="left" vertical="center"/>
    </xf>
    <xf numFmtId="0" fontId="6" fillId="24" borderId="0" xfId="0" applyFont="1" applyFill="1" applyAlignment="1">
      <alignment horizontal="left" vertical="center" wrapText="1"/>
    </xf>
    <xf numFmtId="0" fontId="3" fillId="24" borderId="1" xfId="2" applyFont="1" applyFill="1" applyBorder="1" applyAlignment="1">
      <alignment horizontal="center" vertical="center" wrapText="1"/>
    </xf>
    <xf numFmtId="0" fontId="7" fillId="24" borderId="1" xfId="0" quotePrefix="1" applyFont="1" applyFill="1" applyBorder="1" applyAlignment="1">
      <alignment horizontal="center" vertical="center"/>
    </xf>
    <xf numFmtId="0" fontId="3" fillId="24" borderId="1" xfId="0" applyFont="1" applyFill="1" applyBorder="1" applyAlignment="1">
      <alignment horizontal="center" vertical="center"/>
    </xf>
    <xf numFmtId="0" fontId="7" fillId="24" borderId="0" xfId="48" applyFont="1" applyFill="1" applyAlignment="1">
      <alignment horizontal="right" vertical="top"/>
    </xf>
    <xf numFmtId="0" fontId="34" fillId="0" borderId="0" xfId="0" applyFont="1" applyAlignment="1">
      <alignment horizontal="center"/>
    </xf>
    <xf numFmtId="0" fontId="34" fillId="0" borderId="0" xfId="0" applyFont="1"/>
    <xf numFmtId="0" fontId="33" fillId="0" borderId="0" xfId="0" applyFont="1" applyAlignment="1">
      <alignment horizontal="center" vertical="center"/>
    </xf>
    <xf numFmtId="0" fontId="10" fillId="0" borderId="0" xfId="48" applyFont="1" applyAlignment="1">
      <alignment horizontal="center" vertical="top" wrapText="1"/>
    </xf>
    <xf numFmtId="0" fontId="41" fillId="0" borderId="0" xfId="48" applyFont="1" applyAlignment="1">
      <alignment vertical="top" wrapText="1"/>
    </xf>
    <xf numFmtId="0" fontId="33" fillId="0" borderId="0" xfId="0" applyFont="1" applyAlignment="1">
      <alignment horizontal="center" vertical="top" wrapText="1"/>
    </xf>
    <xf numFmtId="0" fontId="3" fillId="0" borderId="15" xfId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34" fillId="0" borderId="50" xfId="0" applyFont="1" applyBorder="1" applyAlignment="1">
      <alignment horizontal="left" vertical="center"/>
    </xf>
    <xf numFmtId="0" fontId="10" fillId="0" borderId="0" xfId="1" applyFont="1" applyAlignment="1">
      <alignment horizontal="left" vertical="top"/>
    </xf>
    <xf numFmtId="0" fontId="10" fillId="0" borderId="0" xfId="1" applyFont="1"/>
    <xf numFmtId="0" fontId="10" fillId="0" borderId="0" xfId="1" applyFont="1" applyAlignment="1">
      <alignment vertical="center"/>
    </xf>
    <xf numFmtId="0" fontId="12" fillId="0" borderId="0" xfId="1" applyFont="1"/>
    <xf numFmtId="0" fontId="2" fillId="0" borderId="0" xfId="0" applyFont="1" applyAlignment="1">
      <alignment vertical="center" wrapText="1"/>
    </xf>
    <xf numFmtId="0" fontId="3" fillId="24" borderId="15" xfId="1" applyFont="1" applyFill="1" applyBorder="1" applyAlignment="1">
      <alignment horizontal="left" vertical="center"/>
    </xf>
    <xf numFmtId="0" fontId="3" fillId="24" borderId="0" xfId="1" applyFont="1" applyFill="1" applyAlignment="1">
      <alignment vertical="center"/>
    </xf>
    <xf numFmtId="0" fontId="2" fillId="24" borderId="15" xfId="48" applyFont="1" applyFill="1" applyBorder="1" applyAlignment="1">
      <alignment horizontal="right"/>
    </xf>
    <xf numFmtId="0" fontId="6" fillId="24" borderId="51" xfId="2" applyFont="1" applyFill="1" applyBorder="1" applyAlignment="1">
      <alignment horizontal="left" vertical="center" wrapText="1"/>
    </xf>
    <xf numFmtId="0" fontId="6" fillId="24" borderId="50" xfId="0" applyFont="1" applyFill="1" applyBorder="1" applyAlignment="1">
      <alignment horizontal="left" vertical="center" wrapText="1"/>
    </xf>
    <xf numFmtId="0" fontId="2" fillId="0" borderId="50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6" fillId="24" borderId="50" xfId="0" applyFont="1" applyFill="1" applyBorder="1" applyAlignment="1">
      <alignment vertical="center" wrapText="1"/>
    </xf>
    <xf numFmtId="0" fontId="6" fillId="24" borderId="0" xfId="0" applyFont="1" applyFill="1" applyAlignment="1">
      <alignment horizontal="center" vertical="center" wrapText="1"/>
    </xf>
    <xf numFmtId="0" fontId="2" fillId="24" borderId="0" xfId="2" applyFont="1" applyFill="1" applyAlignment="1">
      <alignment horizontal="center" vertical="center" wrapText="1"/>
    </xf>
    <xf numFmtId="0" fontId="6" fillId="24" borderId="0" xfId="0" applyFont="1" applyFill="1" applyAlignment="1">
      <alignment wrapText="1"/>
    </xf>
    <xf numFmtId="0" fontId="64" fillId="24" borderId="0" xfId="1" applyFont="1" applyFill="1" applyAlignment="1">
      <alignment horizontal="left" vertical="top" wrapText="1"/>
    </xf>
    <xf numFmtId="0" fontId="8" fillId="24" borderId="0" xfId="1" applyFont="1" applyFill="1" applyAlignment="1">
      <alignment vertical="top"/>
    </xf>
    <xf numFmtId="0" fontId="66" fillId="24" borderId="0" xfId="0" applyFont="1" applyFill="1" applyAlignment="1">
      <alignment vertical="center" wrapText="1"/>
    </xf>
    <xf numFmtId="0" fontId="4" fillId="24" borderId="51" xfId="0" applyFont="1" applyFill="1" applyBorder="1" applyAlignment="1">
      <alignment wrapText="1"/>
    </xf>
    <xf numFmtId="0" fontId="4" fillId="24" borderId="52" xfId="0" applyFont="1" applyFill="1" applyBorder="1" applyAlignment="1">
      <alignment wrapText="1"/>
    </xf>
    <xf numFmtId="0" fontId="5" fillId="24" borderId="51" xfId="2" applyFont="1" applyFill="1" applyBorder="1" applyAlignment="1">
      <alignment vertical="center" wrapText="1"/>
    </xf>
    <xf numFmtId="0" fontId="5" fillId="24" borderId="52" xfId="2" applyFont="1" applyFill="1" applyBorder="1" applyAlignment="1">
      <alignment vertical="center" wrapText="1"/>
    </xf>
    <xf numFmtId="0" fontId="4" fillId="24" borderId="50" xfId="2" applyFill="1" applyBorder="1" applyAlignment="1">
      <alignment horizontal="center" textRotation="90"/>
    </xf>
    <xf numFmtId="0" fontId="2" fillId="24" borderId="1" xfId="0" applyFont="1" applyFill="1" applyBorder="1" applyAlignment="1">
      <alignment vertical="center"/>
    </xf>
    <xf numFmtId="0" fontId="9" fillId="0" borderId="0" xfId="0" applyFont="1"/>
    <xf numFmtId="0" fontId="7" fillId="0" borderId="0" xfId="48" applyFont="1" applyAlignment="1">
      <alignment horizontal="right" vertical="top"/>
    </xf>
    <xf numFmtId="0" fontId="40" fillId="0" borderId="0" xfId="48" applyFont="1" applyAlignment="1">
      <alignment horizontal="center" vertical="center" wrapText="1"/>
    </xf>
    <xf numFmtId="0" fontId="7" fillId="0" borderId="15" xfId="1" applyFont="1" applyBorder="1"/>
    <xf numFmtId="0" fontId="0" fillId="0" borderId="15" xfId="0" applyBorder="1"/>
    <xf numFmtId="0" fontId="5" fillId="0" borderId="15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textRotation="90" wrapText="1"/>
    </xf>
    <xf numFmtId="0" fontId="4" fillId="0" borderId="50" xfId="0" applyFont="1" applyBorder="1" applyAlignment="1">
      <alignment horizontal="center" textRotation="90" wrapText="1"/>
    </xf>
    <xf numFmtId="0" fontId="4" fillId="0" borderId="1" xfId="0" quotePrefix="1" applyFont="1" applyBorder="1" applyAlignment="1">
      <alignment horizontal="center" vertical="center"/>
    </xf>
    <xf numFmtId="0" fontId="7" fillId="0" borderId="50" xfId="0" applyFont="1" applyBorder="1" applyAlignment="1">
      <alignment vertical="center" wrapText="1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indent="1"/>
    </xf>
    <xf numFmtId="0" fontId="37" fillId="0" borderId="50" xfId="1" applyFont="1" applyBorder="1" applyAlignment="1">
      <alignment vertical="center" wrapText="1"/>
    </xf>
    <xf numFmtId="0" fontId="61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vertical="center"/>
    </xf>
    <xf numFmtId="0" fontId="51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 wrapText="1" indent="1"/>
    </xf>
    <xf numFmtId="0" fontId="51" fillId="0" borderId="1" xfId="1" applyFont="1" applyBorder="1" applyAlignment="1">
      <alignment horizontal="center" vertical="center" wrapText="1"/>
    </xf>
    <xf numFmtId="0" fontId="12" fillId="0" borderId="54" xfId="1" applyFont="1" applyBorder="1" applyAlignment="1">
      <alignment vertical="center"/>
    </xf>
    <xf numFmtId="0" fontId="4" fillId="0" borderId="4" xfId="0" quotePrefix="1" applyFont="1" applyBorder="1" applyAlignment="1">
      <alignment horizontal="center" vertical="center"/>
    </xf>
    <xf numFmtId="0" fontId="1" fillId="0" borderId="0" xfId="1"/>
    <xf numFmtId="0" fontId="12" fillId="0" borderId="0" xfId="1" applyFont="1" applyAlignment="1">
      <alignment horizontal="center"/>
    </xf>
    <xf numFmtId="0" fontId="12" fillId="0" borderId="0" xfId="1" applyFont="1" applyAlignment="1">
      <alignment horizontal="left"/>
    </xf>
    <xf numFmtId="0" fontId="4" fillId="0" borderId="0" xfId="1" applyFont="1"/>
    <xf numFmtId="0" fontId="4" fillId="0" borderId="0" xfId="48" quotePrefix="1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38" fillId="0" borderId="0" xfId="0" applyFont="1"/>
    <xf numFmtId="0" fontId="4" fillId="0" borderId="0" xfId="48" applyFont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0" fontId="32" fillId="0" borderId="0" xfId="48" applyFont="1"/>
    <xf numFmtId="0" fontId="12" fillId="0" borderId="0" xfId="1" applyFont="1" applyAlignment="1">
      <alignment vertical="center"/>
    </xf>
    <xf numFmtId="0" fontId="42" fillId="0" borderId="0" xfId="1" applyFont="1" applyAlignment="1">
      <alignment horizontal="left" vertical="center"/>
    </xf>
    <xf numFmtId="0" fontId="10" fillId="0" borderId="0" xfId="0" applyFont="1"/>
    <xf numFmtId="0" fontId="4" fillId="0" borderId="0" xfId="1" applyFont="1" applyAlignment="1">
      <alignment horizontal="left"/>
    </xf>
    <xf numFmtId="0" fontId="4" fillId="0" borderId="0" xfId="1" applyFont="1" applyAlignment="1">
      <alignment horizontal="left" vertical="center"/>
    </xf>
    <xf numFmtId="0" fontId="4" fillId="0" borderId="0" xfId="48" applyFont="1"/>
    <xf numFmtId="0" fontId="6" fillId="0" borderId="0" xfId="0" applyFont="1" applyAlignment="1">
      <alignment vertical="center" wrapText="1"/>
    </xf>
    <xf numFmtId="0" fontId="2" fillId="0" borderId="0" xfId="1" applyFont="1"/>
    <xf numFmtId="166" fontId="4" fillId="0" borderId="0" xfId="2" applyNumberFormat="1" applyAlignment="1">
      <alignment vertical="center"/>
    </xf>
    <xf numFmtId="166" fontId="4" fillId="24" borderId="0" xfId="0" applyNumberFormat="1" applyFont="1" applyFill="1" applyAlignment="1">
      <alignment vertical="center"/>
    </xf>
    <xf numFmtId="0" fontId="2" fillId="0" borderId="1" xfId="0" applyFont="1" applyBorder="1" applyAlignment="1">
      <alignment horizontal="center" textRotation="90" wrapText="1"/>
    </xf>
    <xf numFmtId="0" fontId="7" fillId="27" borderId="50" xfId="0" applyFont="1" applyFill="1" applyBorder="1" applyAlignment="1">
      <alignment vertical="center" wrapText="1"/>
    </xf>
    <xf numFmtId="0" fontId="4" fillId="27" borderId="1" xfId="0" quotePrefix="1" applyFont="1" applyFill="1" applyBorder="1" applyAlignment="1">
      <alignment horizontal="center" vertical="center"/>
    </xf>
    <xf numFmtId="0" fontId="32" fillId="27" borderId="1" xfId="0" applyFont="1" applyFill="1" applyBorder="1" applyAlignment="1">
      <alignment horizontal="center" vertical="center"/>
    </xf>
    <xf numFmtId="0" fontId="0" fillId="27" borderId="0" xfId="0" applyFill="1"/>
    <xf numFmtId="0" fontId="4" fillId="27" borderId="1" xfId="0" applyFont="1" applyFill="1" applyBorder="1" applyAlignment="1">
      <alignment horizontal="left" vertical="center" wrapText="1" indent="1"/>
    </xf>
    <xf numFmtId="0" fontId="32" fillId="27" borderId="1" xfId="0" applyFont="1" applyFill="1" applyBorder="1" applyAlignment="1">
      <alignment horizontal="center" vertical="center" wrapText="1"/>
    </xf>
    <xf numFmtId="0" fontId="51" fillId="27" borderId="1" xfId="0" applyFont="1" applyFill="1" applyBorder="1" applyAlignment="1">
      <alignment horizontal="center" vertical="center"/>
    </xf>
    <xf numFmtId="166" fontId="0" fillId="27" borderId="0" xfId="0" applyNumberFormat="1" applyFill="1"/>
    <xf numFmtId="0" fontId="4" fillId="27" borderId="50" xfId="0" applyFont="1" applyFill="1" applyBorder="1" applyAlignment="1">
      <alignment horizontal="left" vertical="center" wrapText="1" indent="1"/>
    </xf>
    <xf numFmtId="0" fontId="5" fillId="28" borderId="1" xfId="0" applyFont="1" applyFill="1" applyBorder="1" applyAlignment="1">
      <alignment horizontal="left" vertical="center" indent="1"/>
    </xf>
    <xf numFmtId="0" fontId="4" fillId="28" borderId="1" xfId="0" quotePrefix="1" applyFont="1" applyFill="1" applyBorder="1" applyAlignment="1">
      <alignment horizontal="center" vertical="center"/>
    </xf>
    <xf numFmtId="0" fontId="32" fillId="28" borderId="1" xfId="0" applyFont="1" applyFill="1" applyBorder="1" applyAlignment="1">
      <alignment horizontal="center" vertical="center"/>
    </xf>
    <xf numFmtId="0" fontId="32" fillId="28" borderId="1" xfId="0" applyFont="1" applyFill="1" applyBorder="1" applyAlignment="1">
      <alignment horizontal="center" vertical="center" wrapText="1"/>
    </xf>
    <xf numFmtId="0" fontId="0" fillId="28" borderId="0" xfId="0" applyFill="1"/>
    <xf numFmtId="0" fontId="4" fillId="28" borderId="1" xfId="0" quotePrefix="1" applyFont="1" applyFill="1" applyBorder="1" applyAlignment="1">
      <alignment horizontal="left" vertical="center" wrapText="1" indent="1"/>
    </xf>
    <xf numFmtId="0" fontId="4" fillId="28" borderId="1" xfId="0" applyFont="1" applyFill="1" applyBorder="1" applyAlignment="1">
      <alignment horizontal="left" vertical="center" wrapText="1" indent="1"/>
    </xf>
    <xf numFmtId="166" fontId="0" fillId="28" borderId="0" xfId="0" applyNumberFormat="1" applyFill="1"/>
    <xf numFmtId="0" fontId="4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4" borderId="1" xfId="1" applyFill="1" applyBorder="1" applyAlignment="1">
      <alignment vertical="center"/>
    </xf>
    <xf numFmtId="0" fontId="4" fillId="24" borderId="1" xfId="1" applyFont="1" applyFill="1" applyBorder="1" applyAlignment="1">
      <alignment horizontal="left" vertical="center" indent="1"/>
    </xf>
    <xf numFmtId="0" fontId="7" fillId="24" borderId="1" xfId="1" applyFont="1" applyFill="1" applyBorder="1" applyAlignment="1">
      <alignment horizontal="left" vertical="center"/>
    </xf>
    <xf numFmtId="0" fontId="4" fillId="24" borderId="26" xfId="0" applyFont="1" applyFill="1" applyBorder="1" applyAlignment="1">
      <alignment horizontal="center" vertical="center" wrapText="1"/>
    </xf>
    <xf numFmtId="0" fontId="4" fillId="0" borderId="1" xfId="48" applyFont="1" applyBorder="1" applyAlignment="1">
      <alignment horizontal="center" vertical="center" wrapText="1"/>
    </xf>
    <xf numFmtId="0" fontId="5" fillId="24" borderId="2" xfId="0" applyFont="1" applyFill="1" applyBorder="1" applyAlignment="1">
      <alignment horizontal="center" vertical="center" wrapText="1"/>
    </xf>
    <xf numFmtId="0" fontId="5" fillId="24" borderId="11" xfId="0" applyFont="1" applyFill="1" applyBorder="1" applyAlignment="1">
      <alignment horizontal="center" vertical="center" wrapText="1"/>
    </xf>
    <xf numFmtId="0" fontId="7" fillId="24" borderId="2" xfId="1" applyFont="1" applyFill="1" applyBorder="1" applyAlignment="1">
      <alignment horizontal="left" vertical="center"/>
    </xf>
    <xf numFmtId="0" fontId="7" fillId="24" borderId="11" xfId="1" applyFont="1" applyFill="1" applyBorder="1" applyAlignment="1">
      <alignment horizontal="left" vertical="center"/>
    </xf>
    <xf numFmtId="0" fontId="4" fillId="0" borderId="4" xfId="48" applyFont="1" applyBorder="1" applyAlignment="1">
      <alignment horizontal="center" vertical="center" wrapText="1"/>
    </xf>
    <xf numFmtId="0" fontId="5" fillId="0" borderId="1" xfId="48" applyFont="1" applyBorder="1" applyAlignment="1">
      <alignment horizontal="center" vertical="center" wrapText="1"/>
    </xf>
    <xf numFmtId="0" fontId="5" fillId="0" borderId="2" xfId="48" applyFont="1" applyBorder="1" applyAlignment="1">
      <alignment horizontal="center" vertical="center" wrapText="1"/>
    </xf>
    <xf numFmtId="0" fontId="5" fillId="0" borderId="3" xfId="48" applyFont="1" applyBorder="1" applyAlignment="1">
      <alignment horizontal="center" vertical="center" wrapText="1"/>
    </xf>
    <xf numFmtId="0" fontId="5" fillId="0" borderId="11" xfId="48" applyFont="1" applyBorder="1" applyAlignment="1">
      <alignment horizontal="center" vertical="center" wrapText="1"/>
    </xf>
    <xf numFmtId="0" fontId="5" fillId="0" borderId="1" xfId="48" applyFont="1" applyBorder="1" applyAlignment="1">
      <alignment horizontal="center" textRotation="90" wrapText="1"/>
    </xf>
    <xf numFmtId="0" fontId="4" fillId="0" borderId="1" xfId="48" applyFont="1" applyBorder="1" applyAlignment="1">
      <alignment horizontal="center" textRotation="90" wrapText="1"/>
    </xf>
    <xf numFmtId="0" fontId="4" fillId="0" borderId="2" xfId="48" applyFont="1" applyBorder="1" applyAlignment="1">
      <alignment horizontal="center" textRotation="90" wrapText="1"/>
    </xf>
    <xf numFmtId="0" fontId="4" fillId="0" borderId="7" xfId="48" applyFont="1" applyBorder="1" applyAlignment="1">
      <alignment horizontal="center" textRotation="90" wrapText="1"/>
    </xf>
    <xf numFmtId="0" fontId="4" fillId="0" borderId="12" xfId="48" applyFont="1" applyBorder="1" applyAlignment="1">
      <alignment horizontal="center" textRotation="90" wrapText="1"/>
    </xf>
    <xf numFmtId="0" fontId="4" fillId="0" borderId="27" xfId="0" applyFont="1" applyBorder="1" applyAlignment="1">
      <alignment horizontal="center" textRotation="90" wrapText="1"/>
    </xf>
    <xf numFmtId="0" fontId="4" fillId="0" borderId="5" xfId="0" applyFont="1" applyBorder="1" applyAlignment="1">
      <alignment horizontal="center" textRotation="90" wrapText="1"/>
    </xf>
    <xf numFmtId="0" fontId="4" fillId="0" borderId="6" xfId="0" applyFont="1" applyBorder="1" applyAlignment="1">
      <alignment horizontal="center" textRotation="90" wrapText="1"/>
    </xf>
    <xf numFmtId="0" fontId="41" fillId="24" borderId="0" xfId="48" applyFont="1" applyFill="1" applyAlignment="1">
      <alignment horizontal="right" vertical="top"/>
    </xf>
    <xf numFmtId="0" fontId="7" fillId="24" borderId="28" xfId="1" applyFont="1" applyFill="1" applyBorder="1" applyAlignment="1">
      <alignment horizontal="left" vertical="center"/>
    </xf>
    <xf numFmtId="0" fontId="7" fillId="24" borderId="29" xfId="1" applyFont="1" applyFill="1" applyBorder="1" applyAlignment="1">
      <alignment horizontal="left" vertical="center"/>
    </xf>
    <xf numFmtId="0" fontId="41" fillId="24" borderId="0" xfId="48" applyFont="1" applyFill="1" applyAlignment="1">
      <alignment horizontal="center" vertical="center" wrapText="1"/>
    </xf>
    <xf numFmtId="0" fontId="4" fillId="24" borderId="27" xfId="0" applyFont="1" applyFill="1" applyBorder="1" applyAlignment="1">
      <alignment horizontal="center" textRotation="90" wrapText="1"/>
    </xf>
    <xf numFmtId="0" fontId="4" fillId="24" borderId="5" xfId="0" applyFont="1" applyFill="1" applyBorder="1" applyAlignment="1">
      <alignment horizontal="center" textRotation="90" wrapText="1"/>
    </xf>
    <xf numFmtId="0" fontId="4" fillId="24" borderId="6" xfId="0" applyFont="1" applyFill="1" applyBorder="1" applyAlignment="1">
      <alignment horizontal="center" textRotation="90" wrapText="1"/>
    </xf>
    <xf numFmtId="0" fontId="43" fillId="24" borderId="0" xfId="0" applyFont="1" applyFill="1" applyAlignment="1">
      <alignment horizontal="right" vertical="center"/>
    </xf>
    <xf numFmtId="0" fontId="4" fillId="24" borderId="0" xfId="48" applyFont="1" applyFill="1" applyAlignment="1">
      <alignment horizontal="left" vertical="center" wrapText="1"/>
    </xf>
    <xf numFmtId="0" fontId="4" fillId="24" borderId="0" xfId="48" applyFont="1" applyFill="1" applyAlignment="1">
      <alignment horizontal="center" vertical="center" wrapText="1"/>
    </xf>
    <xf numFmtId="0" fontId="41" fillId="24" borderId="0" xfId="0" applyFont="1" applyFill="1" applyAlignment="1">
      <alignment horizontal="center" vertical="center" wrapText="1"/>
    </xf>
    <xf numFmtId="0" fontId="4" fillId="24" borderId="3" xfId="1" applyFont="1" applyFill="1" applyBorder="1" applyAlignment="1">
      <alignment horizontal="center" vertical="center" wrapText="1"/>
    </xf>
    <xf numFmtId="0" fontId="4" fillId="24" borderId="11" xfId="1" applyFont="1" applyFill="1" applyBorder="1" applyAlignment="1">
      <alignment horizontal="center" vertical="center" wrapText="1"/>
    </xf>
    <xf numFmtId="0" fontId="4" fillId="24" borderId="25" xfId="1" applyFont="1" applyFill="1" applyBorder="1" applyAlignment="1">
      <alignment horizontal="center" textRotation="90" wrapText="1"/>
    </xf>
    <xf numFmtId="0" fontId="4" fillId="24" borderId="12" xfId="1" applyFont="1" applyFill="1" applyBorder="1" applyAlignment="1">
      <alignment horizontal="center" textRotation="90" wrapText="1"/>
    </xf>
    <xf numFmtId="0" fontId="4" fillId="24" borderId="1" xfId="0" applyFont="1" applyFill="1" applyBorder="1" applyAlignment="1">
      <alignment horizontal="center" vertical="center" wrapText="1"/>
    </xf>
    <xf numFmtId="0" fontId="4" fillId="24" borderId="7" xfId="0" applyFont="1" applyFill="1" applyBorder="1" applyAlignment="1">
      <alignment horizontal="center" vertical="center" wrapText="1"/>
    </xf>
    <xf numFmtId="0" fontId="4" fillId="24" borderId="9" xfId="0" applyFont="1" applyFill="1" applyBorder="1" applyAlignment="1">
      <alignment horizontal="center" vertical="center" wrapText="1"/>
    </xf>
    <xf numFmtId="0" fontId="4" fillId="24" borderId="12" xfId="0" applyFont="1" applyFill="1" applyBorder="1" applyAlignment="1">
      <alignment horizontal="center" vertical="center" wrapText="1"/>
    </xf>
    <xf numFmtId="0" fontId="4" fillId="24" borderId="7" xfId="1" applyFont="1" applyFill="1" applyBorder="1" applyAlignment="1">
      <alignment horizontal="center" textRotation="90" wrapText="1"/>
    </xf>
    <xf numFmtId="0" fontId="4" fillId="24" borderId="9" xfId="1" applyFont="1" applyFill="1" applyBorder="1" applyAlignment="1">
      <alignment horizontal="center" textRotation="90" wrapText="1"/>
    </xf>
    <xf numFmtId="0" fontId="4" fillId="24" borderId="1" xfId="1" applyFont="1" applyFill="1" applyBorder="1" applyAlignment="1">
      <alignment horizontal="center" textRotation="90"/>
    </xf>
    <xf numFmtId="0" fontId="4" fillId="24" borderId="1" xfId="0" applyFont="1" applyFill="1" applyBorder="1" applyAlignment="1">
      <alignment horizontal="left" vertical="center" wrapText="1" indent="1"/>
    </xf>
    <xf numFmtId="0" fontId="7" fillId="24" borderId="1" xfId="0" applyFont="1" applyFill="1" applyBorder="1" applyAlignment="1">
      <alignment vertical="center" wrapText="1"/>
    </xf>
    <xf numFmtId="0" fontId="5" fillId="24" borderId="2" xfId="0" applyFont="1" applyFill="1" applyBorder="1" applyAlignment="1">
      <alignment horizontal="left" vertical="center" wrapText="1"/>
    </xf>
    <xf numFmtId="0" fontId="5" fillId="24" borderId="3" xfId="0" applyFont="1" applyFill="1" applyBorder="1" applyAlignment="1">
      <alignment horizontal="left" vertical="center" wrapText="1"/>
    </xf>
    <xf numFmtId="0" fontId="41" fillId="24" borderId="0" xfId="48" applyFont="1" applyFill="1" applyAlignment="1">
      <alignment horizontal="center" vertical="top" wrapText="1"/>
    </xf>
    <xf numFmtId="0" fontId="4" fillId="24" borderId="3" xfId="1" applyFont="1" applyFill="1" applyBorder="1" applyAlignment="1">
      <alignment horizontal="center" vertical="center"/>
    </xf>
    <xf numFmtId="0" fontId="5" fillId="24" borderId="7" xfId="2" applyFont="1" applyFill="1" applyBorder="1" applyAlignment="1">
      <alignment horizontal="center" textRotation="90" wrapText="1"/>
    </xf>
    <xf numFmtId="0" fontId="5" fillId="24" borderId="9" xfId="2" applyFont="1" applyFill="1" applyBorder="1" applyAlignment="1">
      <alignment horizontal="center" textRotation="90" wrapText="1"/>
    </xf>
    <xf numFmtId="0" fontId="5" fillId="24" borderId="12" xfId="2" applyFont="1" applyFill="1" applyBorder="1" applyAlignment="1">
      <alignment horizontal="center" textRotation="90" wrapText="1"/>
    </xf>
    <xf numFmtId="0" fontId="4" fillId="24" borderId="1" xfId="2" applyFill="1" applyBorder="1" applyAlignment="1">
      <alignment horizontal="center" textRotation="90"/>
    </xf>
    <xf numFmtId="0" fontId="4" fillId="24" borderId="11" xfId="1" applyFont="1" applyFill="1" applyBorder="1" applyAlignment="1">
      <alignment horizontal="center" vertical="center"/>
    </xf>
    <xf numFmtId="0" fontId="4" fillId="24" borderId="1" xfId="1" applyFont="1" applyFill="1" applyBorder="1" applyAlignment="1">
      <alignment horizontal="center" vertical="center"/>
    </xf>
    <xf numFmtId="0" fontId="4" fillId="24" borderId="4" xfId="0" applyFont="1" applyFill="1" applyBorder="1" applyAlignment="1">
      <alignment horizontal="center" vertical="center" wrapText="1"/>
    </xf>
    <xf numFmtId="0" fontId="5" fillId="24" borderId="2" xfId="2" applyFont="1" applyFill="1" applyBorder="1" applyAlignment="1">
      <alignment horizontal="center" vertical="center" wrapText="1"/>
    </xf>
    <xf numFmtId="0" fontId="5" fillId="24" borderId="3" xfId="2" applyFont="1" applyFill="1" applyBorder="1" applyAlignment="1">
      <alignment horizontal="center" vertical="center" wrapText="1"/>
    </xf>
    <xf numFmtId="0" fontId="5" fillId="24" borderId="11" xfId="2" applyFont="1" applyFill="1" applyBorder="1" applyAlignment="1">
      <alignment horizontal="center" vertical="center" wrapText="1"/>
    </xf>
    <xf numFmtId="0" fontId="40" fillId="24" borderId="0" xfId="48" applyFont="1" applyFill="1" applyAlignment="1">
      <alignment horizontal="center" vertical="center" wrapText="1"/>
    </xf>
    <xf numFmtId="0" fontId="5" fillId="24" borderId="1" xfId="2" applyFont="1" applyFill="1" applyBorder="1" applyAlignment="1">
      <alignment horizontal="center" vertical="center" wrapText="1"/>
    </xf>
    <xf numFmtId="0" fontId="4" fillId="24" borderId="4" xfId="2" applyFill="1" applyBorder="1" applyAlignment="1">
      <alignment horizontal="center" textRotation="90"/>
    </xf>
    <xf numFmtId="0" fontId="4" fillId="24" borderId="6" xfId="2" applyFill="1" applyBorder="1" applyAlignment="1">
      <alignment horizontal="center" textRotation="90"/>
    </xf>
    <xf numFmtId="0" fontId="4" fillId="24" borderId="9" xfId="2" applyFill="1" applyBorder="1" applyAlignment="1">
      <alignment horizontal="center" textRotation="90"/>
    </xf>
    <xf numFmtId="0" fontId="4" fillId="24" borderId="12" xfId="2" applyFill="1" applyBorder="1" applyAlignment="1">
      <alignment horizontal="center" textRotation="90"/>
    </xf>
    <xf numFmtId="0" fontId="5" fillId="24" borderId="30" xfId="2" applyFont="1" applyFill="1" applyBorder="1" applyAlignment="1">
      <alignment horizontal="center" vertical="center" wrapText="1"/>
    </xf>
    <xf numFmtId="0" fontId="5" fillId="24" borderId="29" xfId="2" applyFont="1" applyFill="1" applyBorder="1" applyAlignment="1">
      <alignment horizontal="center" vertical="center" wrapText="1"/>
    </xf>
    <xf numFmtId="0" fontId="4" fillId="24" borderId="26" xfId="2" applyFill="1" applyBorder="1" applyAlignment="1">
      <alignment horizontal="center" textRotation="90"/>
    </xf>
    <xf numFmtId="0" fontId="4" fillId="24" borderId="27" xfId="2" applyFill="1" applyBorder="1" applyAlignment="1">
      <alignment horizontal="center" textRotation="90"/>
    </xf>
    <xf numFmtId="0" fontId="4" fillId="24" borderId="5" xfId="2" applyFill="1" applyBorder="1" applyAlignment="1">
      <alignment horizontal="center" textRotation="90"/>
    </xf>
    <xf numFmtId="0" fontId="4" fillId="24" borderId="7" xfId="2" applyFill="1" applyBorder="1" applyAlignment="1">
      <alignment horizontal="center" textRotation="90"/>
    </xf>
    <xf numFmtId="0" fontId="4" fillId="24" borderId="30" xfId="0" applyFont="1" applyFill="1" applyBorder="1" applyAlignment="1">
      <alignment horizontal="center" wrapText="1"/>
    </xf>
    <xf numFmtId="0" fontId="4" fillId="24" borderId="29" xfId="0" applyFont="1" applyFill="1" applyBorder="1" applyAlignment="1">
      <alignment horizontal="center" wrapText="1"/>
    </xf>
    <xf numFmtId="0" fontId="4" fillId="24" borderId="25" xfId="0" applyFont="1" applyFill="1" applyBorder="1" applyAlignment="1">
      <alignment horizontal="center" textRotation="90" wrapText="1"/>
    </xf>
    <xf numFmtId="0" fontId="4" fillId="24" borderId="12" xfId="0" applyFont="1" applyFill="1" applyBorder="1" applyAlignment="1">
      <alignment horizontal="center" textRotation="90" wrapText="1"/>
    </xf>
    <xf numFmtId="0" fontId="4" fillId="24" borderId="3" xfId="0" applyFont="1" applyFill="1" applyBorder="1" applyAlignment="1">
      <alignment horizontal="center" vertical="center" wrapText="1"/>
    </xf>
    <xf numFmtId="0" fontId="4" fillId="24" borderId="11" xfId="0" applyFont="1" applyFill="1" applyBorder="1" applyAlignment="1">
      <alignment horizontal="center" vertical="center" wrapText="1"/>
    </xf>
    <xf numFmtId="0" fontId="4" fillId="24" borderId="25" xfId="0" applyFont="1" applyFill="1" applyBorder="1" applyAlignment="1">
      <alignment horizontal="center" textRotation="90"/>
    </xf>
    <xf numFmtId="0" fontId="4" fillId="24" borderId="9" xfId="0" applyFont="1" applyFill="1" applyBorder="1" applyAlignment="1">
      <alignment horizontal="center" textRotation="90"/>
    </xf>
    <xf numFmtId="0" fontId="4" fillId="24" borderId="12" xfId="0" applyFont="1" applyFill="1" applyBorder="1" applyAlignment="1">
      <alignment horizontal="center" textRotation="90"/>
    </xf>
    <xf numFmtId="0" fontId="60" fillId="26" borderId="0" xfId="0" applyFont="1" applyFill="1" applyAlignment="1">
      <alignment horizontal="center" vertical="center" wrapText="1"/>
    </xf>
    <xf numFmtId="0" fontId="59" fillId="26" borderId="0" xfId="0" applyFont="1" applyFill="1" applyAlignment="1">
      <alignment horizontal="center" vertical="top" wrapText="1"/>
    </xf>
    <xf numFmtId="0" fontId="56" fillId="26" borderId="34" xfId="0" applyFont="1" applyFill="1" applyBorder="1" applyAlignment="1">
      <alignment horizontal="center" vertical="center" wrapText="1"/>
    </xf>
    <xf numFmtId="0" fontId="56" fillId="26" borderId="33" xfId="0" applyFont="1" applyFill="1" applyBorder="1" applyAlignment="1">
      <alignment horizontal="center" textRotation="90" wrapText="1"/>
    </xf>
    <xf numFmtId="0" fontId="63" fillId="26" borderId="0" xfId="0" applyFont="1" applyFill="1" applyAlignment="1">
      <alignment horizontal="left" vertical="top" wrapText="1"/>
    </xf>
    <xf numFmtId="0" fontId="56" fillId="26" borderId="33" xfId="0" applyFont="1" applyFill="1" applyBorder="1" applyAlignment="1">
      <alignment horizontal="center" vertical="center" wrapText="1"/>
    </xf>
    <xf numFmtId="0" fontId="58" fillId="26" borderId="33" xfId="0" applyFont="1" applyFill="1" applyBorder="1" applyAlignment="1">
      <alignment horizontal="center" textRotation="90" wrapText="1"/>
    </xf>
    <xf numFmtId="0" fontId="55" fillId="26" borderId="45" xfId="0" applyFont="1" applyFill="1" applyBorder="1" applyAlignment="1">
      <alignment horizontal="left" vertical="center" wrapText="1"/>
    </xf>
    <xf numFmtId="0" fontId="55" fillId="26" borderId="39" xfId="0" applyFont="1" applyFill="1" applyBorder="1" applyAlignment="1">
      <alignment horizontal="left" vertical="center" wrapText="1"/>
    </xf>
    <xf numFmtId="0" fontId="56" fillId="26" borderId="37" xfId="0" applyFont="1" applyFill="1" applyBorder="1" applyAlignment="1">
      <alignment horizontal="center" vertical="center" wrapText="1"/>
    </xf>
    <xf numFmtId="0" fontId="59" fillId="26" borderId="42" xfId="0" applyFont="1" applyFill="1" applyBorder="1" applyAlignment="1">
      <alignment horizontal="left" vertical="center" wrapText="1"/>
    </xf>
    <xf numFmtId="0" fontId="59" fillId="26" borderId="1" xfId="0" applyFont="1" applyFill="1" applyBorder="1" applyAlignment="1">
      <alignment horizontal="left" vertical="center" wrapText="1"/>
    </xf>
    <xf numFmtId="0" fontId="55" fillId="26" borderId="42" xfId="0" applyFont="1" applyFill="1" applyBorder="1" applyAlignment="1">
      <alignment horizontal="left" vertical="center" wrapText="1"/>
    </xf>
    <xf numFmtId="0" fontId="55" fillId="26" borderId="1" xfId="0" applyFont="1" applyFill="1" applyBorder="1" applyAlignment="1">
      <alignment horizontal="left" vertical="center" wrapText="1"/>
    </xf>
    <xf numFmtId="0" fontId="56" fillId="26" borderId="35" xfId="0" applyFont="1" applyFill="1" applyBorder="1" applyAlignment="1">
      <alignment horizontal="center" vertical="center" wrapText="1"/>
    </xf>
    <xf numFmtId="0" fontId="56" fillId="26" borderId="36" xfId="0" applyFont="1" applyFill="1" applyBorder="1" applyAlignment="1">
      <alignment horizontal="center" vertical="center" wrapText="1"/>
    </xf>
    <xf numFmtId="0" fontId="7" fillId="24" borderId="0" xfId="48" applyFont="1" applyFill="1" applyAlignment="1">
      <alignment horizontal="right" vertical="top"/>
    </xf>
    <xf numFmtId="0" fontId="7" fillId="24" borderId="0" xfId="48" applyFont="1" applyFill="1" applyAlignment="1">
      <alignment horizontal="right" vertical="top" wrapText="1"/>
    </xf>
    <xf numFmtId="0" fontId="4" fillId="24" borderId="1" xfId="0" applyFont="1" applyFill="1" applyBorder="1" applyAlignment="1">
      <alignment horizontal="center" vertical="center"/>
    </xf>
    <xf numFmtId="0" fontId="4" fillId="24" borderId="1" xfId="0" applyFont="1" applyFill="1" applyBorder="1"/>
    <xf numFmtId="0" fontId="4" fillId="24" borderId="50" xfId="0" applyFont="1" applyFill="1" applyBorder="1" applyAlignment="1">
      <alignment horizontal="center" vertical="center"/>
    </xf>
    <xf numFmtId="0" fontId="4" fillId="24" borderId="53" xfId="0" applyFont="1" applyFill="1" applyBorder="1" applyAlignment="1">
      <alignment horizontal="center" textRotation="90"/>
    </xf>
    <xf numFmtId="0" fontId="4" fillId="24" borderId="51" xfId="0" applyFont="1" applyFill="1" applyBorder="1" applyAlignment="1">
      <alignment horizontal="center" wrapText="1"/>
    </xf>
    <xf numFmtId="0" fontId="5" fillId="24" borderId="53" xfId="2" applyFont="1" applyFill="1" applyBorder="1" applyAlignment="1">
      <alignment horizontal="center" textRotation="90" wrapText="1"/>
    </xf>
    <xf numFmtId="0" fontId="4" fillId="24" borderId="4" xfId="0" applyFont="1" applyFill="1" applyBorder="1" applyAlignment="1">
      <alignment horizontal="center" vertical="center"/>
    </xf>
    <xf numFmtId="0" fontId="4" fillId="24" borderId="5" xfId="0" applyFont="1" applyFill="1" applyBorder="1" applyAlignment="1">
      <alignment horizontal="center" vertical="center"/>
    </xf>
    <xf numFmtId="0" fontId="4" fillId="24" borderId="6" xfId="0" applyFont="1" applyFill="1" applyBorder="1" applyAlignment="1">
      <alignment horizontal="center" vertical="center"/>
    </xf>
    <xf numFmtId="0" fontId="5" fillId="24" borderId="4" xfId="2" applyFont="1" applyFill="1" applyBorder="1" applyAlignment="1">
      <alignment horizontal="center" vertical="center" wrapText="1"/>
    </xf>
    <xf numFmtId="0" fontId="4" fillId="24" borderId="53" xfId="0" applyFont="1" applyFill="1" applyBorder="1" applyAlignment="1">
      <alignment horizontal="center" textRotation="90" wrapText="1"/>
    </xf>
    <xf numFmtId="0" fontId="4" fillId="24" borderId="51" xfId="0" applyFont="1" applyFill="1" applyBorder="1" applyAlignment="1">
      <alignment horizontal="center" vertical="center" wrapText="1"/>
    </xf>
    <xf numFmtId="0" fontId="4" fillId="24" borderId="52" xfId="0" applyFont="1" applyFill="1" applyBorder="1" applyAlignment="1">
      <alignment horizontal="center" vertical="center" wrapText="1"/>
    </xf>
    <xf numFmtId="0" fontId="4" fillId="24" borderId="3" xfId="2" applyFill="1" applyBorder="1" applyAlignment="1">
      <alignment horizontal="center" vertical="center"/>
    </xf>
    <xf numFmtId="0" fontId="4" fillId="24" borderId="11" xfId="2" applyFill="1" applyBorder="1" applyAlignment="1">
      <alignment horizontal="center" vertical="center"/>
    </xf>
    <xf numFmtId="0" fontId="41" fillId="0" borderId="0" xfId="2" applyFont="1" applyAlignment="1">
      <alignment horizontal="right" vertical="center"/>
    </xf>
    <xf numFmtId="0" fontId="4" fillId="24" borderId="1" xfId="2" applyFill="1" applyBorder="1" applyAlignment="1">
      <alignment horizontal="center" textRotation="90" wrapText="1"/>
    </xf>
    <xf numFmtId="0" fontId="7" fillId="24" borderId="3" xfId="2" applyFont="1" applyFill="1" applyBorder="1" applyAlignment="1">
      <alignment horizontal="center" vertical="center"/>
    </xf>
    <xf numFmtId="0" fontId="7" fillId="24" borderId="11" xfId="2" applyFont="1" applyFill="1" applyBorder="1" applyAlignment="1">
      <alignment horizontal="center" vertical="center"/>
    </xf>
    <xf numFmtId="0" fontId="4" fillId="24" borderId="25" xfId="2" applyFill="1" applyBorder="1" applyAlignment="1">
      <alignment horizontal="center" textRotation="90"/>
    </xf>
    <xf numFmtId="0" fontId="4" fillId="24" borderId="2" xfId="2" applyFill="1" applyBorder="1" applyAlignment="1">
      <alignment horizontal="left" vertical="center" wrapText="1" indent="1"/>
    </xf>
    <xf numFmtId="0" fontId="4" fillId="24" borderId="3" xfId="2" applyFill="1" applyBorder="1" applyAlignment="1">
      <alignment horizontal="left" vertical="center" wrapText="1" indent="1"/>
    </xf>
    <xf numFmtId="0" fontId="7" fillId="24" borderId="2" xfId="1" applyFont="1" applyFill="1" applyBorder="1" applyAlignment="1">
      <alignment horizontal="left" vertical="center" wrapText="1"/>
    </xf>
    <xf numFmtId="0" fontId="7" fillId="24" borderId="3" xfId="1" applyFont="1" applyFill="1" applyBorder="1" applyAlignment="1">
      <alignment horizontal="left" vertical="center" wrapText="1"/>
    </xf>
    <xf numFmtId="0" fontId="37" fillId="24" borderId="2" xfId="2" applyFont="1" applyFill="1" applyBorder="1" applyAlignment="1">
      <alignment horizontal="left" vertical="center" wrapText="1"/>
    </xf>
    <xf numFmtId="0" fontId="37" fillId="24" borderId="3" xfId="2" applyFont="1" applyFill="1" applyBorder="1" applyAlignment="1">
      <alignment horizontal="left" vertical="center" wrapText="1"/>
    </xf>
    <xf numFmtId="0" fontId="6" fillId="24" borderId="4" xfId="0" applyFont="1" applyFill="1" applyBorder="1" applyAlignment="1">
      <alignment horizontal="left" vertical="center" wrapText="1"/>
    </xf>
    <xf numFmtId="0" fontId="6" fillId="24" borderId="5" xfId="0" applyFont="1" applyFill="1" applyBorder="1" applyAlignment="1">
      <alignment horizontal="left" vertical="center" wrapText="1"/>
    </xf>
    <xf numFmtId="0" fontId="6" fillId="24" borderId="6" xfId="0" applyFont="1" applyFill="1" applyBorder="1" applyAlignment="1">
      <alignment horizontal="left" vertical="center" wrapText="1"/>
    </xf>
    <xf numFmtId="0" fontId="6" fillId="24" borderId="4" xfId="0" applyFont="1" applyFill="1" applyBorder="1" applyAlignment="1">
      <alignment horizontal="center" textRotation="90" wrapText="1"/>
    </xf>
    <xf numFmtId="0" fontId="6" fillId="24" borderId="5" xfId="0" applyFont="1" applyFill="1" applyBorder="1" applyAlignment="1">
      <alignment horizontal="center" textRotation="90" wrapText="1"/>
    </xf>
    <xf numFmtId="0" fontId="6" fillId="24" borderId="6" xfId="0" applyFont="1" applyFill="1" applyBorder="1" applyAlignment="1">
      <alignment horizontal="center" textRotation="90" wrapText="1"/>
    </xf>
    <xf numFmtId="0" fontId="6" fillId="24" borderId="4" xfId="2" applyFont="1" applyFill="1" applyBorder="1" applyAlignment="1">
      <alignment horizontal="center" vertical="center" wrapText="1"/>
    </xf>
    <xf numFmtId="0" fontId="6" fillId="24" borderId="5" xfId="2" applyFont="1" applyFill="1" applyBorder="1" applyAlignment="1">
      <alignment horizontal="center" vertical="center" wrapText="1"/>
    </xf>
    <xf numFmtId="0" fontId="6" fillId="24" borderId="6" xfId="2" applyFont="1" applyFill="1" applyBorder="1" applyAlignment="1">
      <alignment horizontal="center" vertical="center" wrapText="1"/>
    </xf>
    <xf numFmtId="0" fontId="2" fillId="24" borderId="53" xfId="0" applyFont="1" applyFill="1" applyBorder="1" applyAlignment="1">
      <alignment horizontal="center" textRotation="90" wrapText="1"/>
    </xf>
    <xf numFmtId="0" fontId="2" fillId="24" borderId="9" xfId="0" applyFont="1" applyFill="1" applyBorder="1" applyAlignment="1">
      <alignment horizontal="center" textRotation="90" wrapText="1"/>
    </xf>
    <xf numFmtId="0" fontId="2" fillId="24" borderId="12" xfId="0" applyFont="1" applyFill="1" applyBorder="1" applyAlignment="1">
      <alignment horizontal="center" textRotation="90" wrapText="1"/>
    </xf>
    <xf numFmtId="0" fontId="2" fillId="24" borderId="51" xfId="0" applyFont="1" applyFill="1" applyBorder="1" applyAlignment="1">
      <alignment horizontal="center" vertical="center"/>
    </xf>
    <xf numFmtId="0" fontId="2" fillId="24" borderId="52" xfId="0" applyFont="1" applyFill="1" applyBorder="1" applyAlignment="1">
      <alignment horizontal="center" vertical="center"/>
    </xf>
    <xf numFmtId="0" fontId="2" fillId="24" borderId="4" xfId="0" applyFont="1" applyFill="1" applyBorder="1" applyAlignment="1">
      <alignment horizontal="center" textRotation="90" wrapText="1"/>
    </xf>
    <xf numFmtId="0" fontId="2" fillId="24" borderId="6" xfId="0" applyFont="1" applyFill="1" applyBorder="1" applyAlignment="1">
      <alignment horizontal="center" textRotation="90" wrapText="1"/>
    </xf>
    <xf numFmtId="0" fontId="2" fillId="24" borderId="51" xfId="0" applyFont="1" applyFill="1" applyBorder="1" applyAlignment="1">
      <alignment horizontal="center" vertical="center" wrapText="1"/>
    </xf>
    <xf numFmtId="0" fontId="2" fillId="24" borderId="5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6" fillId="24" borderId="50" xfId="2" applyFont="1" applyFill="1" applyBorder="1" applyAlignment="1">
      <alignment horizontal="center" vertical="center" wrapText="1"/>
    </xf>
    <xf numFmtId="0" fontId="6" fillId="24" borderId="51" xfId="2" applyFont="1" applyFill="1" applyBorder="1" applyAlignment="1">
      <alignment horizontal="center" vertical="center" wrapText="1"/>
    </xf>
    <xf numFmtId="0" fontId="6" fillId="24" borderId="52" xfId="2" applyFont="1" applyFill="1" applyBorder="1" applyAlignment="1">
      <alignment horizontal="center" vertical="center" wrapText="1"/>
    </xf>
    <xf numFmtId="0" fontId="6" fillId="24" borderId="4" xfId="0" applyFont="1" applyFill="1" applyBorder="1" applyAlignment="1">
      <alignment horizontal="center" vertical="center" textRotation="90"/>
    </xf>
    <xf numFmtId="0" fontId="6" fillId="24" borderId="5" xfId="0" applyFont="1" applyFill="1" applyBorder="1" applyAlignment="1">
      <alignment horizontal="center" vertical="center" textRotation="90"/>
    </xf>
    <xf numFmtId="0" fontId="6" fillId="24" borderId="6" xfId="0" applyFont="1" applyFill="1" applyBorder="1" applyAlignment="1">
      <alignment horizontal="center" vertical="center" textRotation="90"/>
    </xf>
    <xf numFmtId="0" fontId="6" fillId="24" borderId="4" xfId="0" applyFont="1" applyFill="1" applyBorder="1" applyAlignment="1">
      <alignment horizontal="center" vertical="center" textRotation="90" wrapText="1"/>
    </xf>
    <xf numFmtId="0" fontId="6" fillId="24" borderId="5" xfId="0" applyFont="1" applyFill="1" applyBorder="1" applyAlignment="1">
      <alignment horizontal="center" vertical="center" textRotation="90" wrapText="1"/>
    </xf>
    <xf numFmtId="0" fontId="6" fillId="24" borderId="6" xfId="0" applyFont="1" applyFill="1" applyBorder="1" applyAlignment="1">
      <alignment horizontal="center" vertical="center" textRotation="90" wrapText="1"/>
    </xf>
    <xf numFmtId="0" fontId="38" fillId="24" borderId="0" xfId="0" applyFont="1" applyFill="1" applyAlignment="1">
      <alignment horizontal="center" vertical="center" wrapText="1"/>
    </xf>
    <xf numFmtId="0" fontId="9" fillId="24" borderId="0" xfId="0" applyFont="1" applyFill="1" applyAlignment="1">
      <alignment horizontal="center" vertical="center" wrapText="1"/>
    </xf>
    <xf numFmtId="0" fontId="4" fillId="24" borderId="0" xfId="0" applyFont="1" applyFill="1" applyAlignment="1">
      <alignment horizontal="right" vertical="top" wrapText="1"/>
    </xf>
    <xf numFmtId="0" fontId="5" fillId="24" borderId="25" xfId="2" applyFont="1" applyFill="1" applyBorder="1" applyAlignment="1">
      <alignment horizontal="center" textRotation="90" wrapText="1"/>
    </xf>
    <xf numFmtId="0" fontId="5" fillId="24" borderId="27" xfId="2" applyFont="1" applyFill="1" applyBorder="1" applyAlignment="1">
      <alignment horizontal="center" vertical="center" wrapText="1"/>
    </xf>
    <xf numFmtId="0" fontId="5" fillId="24" borderId="26" xfId="2" applyFont="1" applyFill="1" applyBorder="1" applyAlignment="1">
      <alignment horizontal="center" vertical="center" wrapText="1"/>
    </xf>
    <xf numFmtId="0" fontId="41" fillId="24" borderId="0" xfId="48" applyFont="1" applyFill="1" applyAlignment="1">
      <alignment horizontal="right" vertical="top" wrapText="1"/>
    </xf>
    <xf numFmtId="0" fontId="4" fillId="24" borderId="9" xfId="0" applyFont="1" applyFill="1" applyBorder="1" applyAlignment="1">
      <alignment horizontal="center" textRotation="90" wrapText="1"/>
    </xf>
    <xf numFmtId="0" fontId="4" fillId="24" borderId="25" xfId="0" applyFont="1" applyFill="1" applyBorder="1" applyAlignment="1">
      <alignment horizontal="center" vertical="center"/>
    </xf>
    <xf numFmtId="0" fontId="4" fillId="24" borderId="9" xfId="0" applyFont="1" applyFill="1" applyBorder="1" applyAlignment="1">
      <alignment horizontal="center" vertical="center"/>
    </xf>
    <xf numFmtId="0" fontId="4" fillId="24" borderId="12" xfId="0" applyFont="1" applyFill="1" applyBorder="1" applyAlignment="1">
      <alignment horizontal="center" vertical="center"/>
    </xf>
    <xf numFmtId="0" fontId="4" fillId="24" borderId="26" xfId="0" applyFont="1" applyFill="1" applyBorder="1" applyAlignment="1">
      <alignment horizontal="center" vertical="center"/>
    </xf>
    <xf numFmtId="0" fontId="4" fillId="24" borderId="30" xfId="0" applyFont="1" applyFill="1" applyBorder="1" applyAlignment="1">
      <alignment horizontal="center"/>
    </xf>
    <xf numFmtId="0" fontId="4" fillId="24" borderId="29" xfId="0" applyFont="1" applyFill="1" applyBorder="1" applyAlignment="1">
      <alignment horizontal="center"/>
    </xf>
    <xf numFmtId="0" fontId="5" fillId="24" borderId="4" xfId="0" applyFont="1" applyFill="1" applyBorder="1" applyAlignment="1">
      <alignment horizontal="center" vertical="center" wrapText="1"/>
    </xf>
    <xf numFmtId="0" fontId="5" fillId="24" borderId="5" xfId="0" applyFont="1" applyFill="1" applyBorder="1" applyAlignment="1">
      <alignment horizontal="center" vertical="center" wrapText="1"/>
    </xf>
    <xf numFmtId="0" fontId="5" fillId="24" borderId="6" xfId="0" applyFont="1" applyFill="1" applyBorder="1" applyAlignment="1">
      <alignment horizontal="center" vertical="center" wrapText="1"/>
    </xf>
    <xf numFmtId="0" fontId="5" fillId="24" borderId="25" xfId="0" applyFont="1" applyFill="1" applyBorder="1" applyAlignment="1">
      <alignment horizontal="center" textRotation="90" wrapText="1"/>
    </xf>
    <xf numFmtId="0" fontId="5" fillId="24" borderId="9" xfId="0" applyFont="1" applyFill="1" applyBorder="1" applyAlignment="1">
      <alignment horizontal="center" textRotation="90" wrapText="1"/>
    </xf>
    <xf numFmtId="0" fontId="5" fillId="24" borderId="12" xfId="0" applyFont="1" applyFill="1" applyBorder="1" applyAlignment="1">
      <alignment horizontal="center" textRotation="90" wrapText="1"/>
    </xf>
    <xf numFmtId="0" fontId="5" fillId="24" borderId="4" xfId="0" applyFont="1" applyFill="1" applyBorder="1" applyAlignment="1">
      <alignment horizontal="center" vertical="center"/>
    </xf>
    <xf numFmtId="0" fontId="5" fillId="24" borderId="5" xfId="0" applyFont="1" applyFill="1" applyBorder="1" applyAlignment="1">
      <alignment horizontal="center" vertical="center"/>
    </xf>
    <xf numFmtId="0" fontId="5" fillId="24" borderId="6" xfId="0" applyFont="1" applyFill="1" applyBorder="1" applyAlignment="1">
      <alignment horizontal="center" vertical="center"/>
    </xf>
    <xf numFmtId="0" fontId="5" fillId="24" borderId="5" xfId="2" applyFont="1" applyFill="1" applyBorder="1" applyAlignment="1">
      <alignment horizontal="center" vertical="center" wrapText="1"/>
    </xf>
    <xf numFmtId="0" fontId="5" fillId="24" borderId="6" xfId="2" applyFont="1" applyFill="1" applyBorder="1" applyAlignment="1">
      <alignment horizontal="center" vertical="center" wrapText="1"/>
    </xf>
    <xf numFmtId="0" fontId="5" fillId="24" borderId="1" xfId="0" applyFont="1" applyFill="1" applyBorder="1" applyAlignment="1">
      <alignment horizontal="center" textRotation="90" wrapText="1"/>
    </xf>
    <xf numFmtId="0" fontId="5" fillId="24" borderId="5" xfId="0" applyFont="1" applyFill="1" applyBorder="1" applyAlignment="1">
      <alignment horizontal="left" vertical="center" wrapText="1"/>
    </xf>
    <xf numFmtId="0" fontId="5" fillId="24" borderId="6" xfId="0" applyFont="1" applyFill="1" applyBorder="1" applyAlignment="1">
      <alignment horizontal="left" vertical="center" wrapText="1"/>
    </xf>
    <xf numFmtId="0" fontId="4" fillId="24" borderId="1" xfId="0" applyFont="1" applyFill="1" applyBorder="1" applyAlignment="1">
      <alignment horizontal="center" textRotation="90" wrapText="1"/>
    </xf>
    <xf numFmtId="0" fontId="4" fillId="24" borderId="28" xfId="0" applyFont="1" applyFill="1" applyBorder="1" applyAlignment="1">
      <alignment horizontal="center" vertical="center"/>
    </xf>
    <xf numFmtId="0" fontId="4" fillId="24" borderId="30" xfId="0" applyFont="1" applyFill="1" applyBorder="1" applyAlignment="1">
      <alignment horizontal="center" vertical="center"/>
    </xf>
    <xf numFmtId="0" fontId="7" fillId="24" borderId="28" xfId="0" applyFont="1" applyFill="1" applyBorder="1" applyAlignment="1">
      <alignment horizontal="center" vertical="center"/>
    </xf>
    <xf numFmtId="0" fontId="7" fillId="24" borderId="30" xfId="0" applyFont="1" applyFill="1" applyBorder="1" applyAlignment="1">
      <alignment horizontal="center" vertical="center"/>
    </xf>
    <xf numFmtId="0" fontId="5" fillId="24" borderId="1" xfId="0" applyFont="1" applyFill="1" applyBorder="1" applyAlignment="1">
      <alignment horizontal="center" vertical="center" wrapText="1"/>
    </xf>
    <xf numFmtId="0" fontId="5" fillId="24" borderId="27" xfId="0" applyFont="1" applyFill="1" applyBorder="1" applyAlignment="1">
      <alignment horizontal="center" vertical="center"/>
    </xf>
    <xf numFmtId="0" fontId="5" fillId="24" borderId="27" xfId="0" applyFont="1" applyFill="1" applyBorder="1" applyAlignment="1">
      <alignment horizontal="center" vertical="center" wrapText="1"/>
    </xf>
    <xf numFmtId="0" fontId="4" fillId="24" borderId="2" xfId="0" applyFont="1" applyFill="1" applyBorder="1" applyAlignment="1">
      <alignment horizontal="center" vertical="center"/>
    </xf>
    <xf numFmtId="0" fontId="4" fillId="24" borderId="11" xfId="0" applyFont="1" applyFill="1" applyBorder="1" applyAlignment="1">
      <alignment horizontal="center" vertical="center"/>
    </xf>
    <xf numFmtId="0" fontId="7" fillId="24" borderId="2" xfId="0" applyFont="1" applyFill="1" applyBorder="1" applyAlignment="1">
      <alignment horizontal="center" vertical="center"/>
    </xf>
    <xf numFmtId="0" fontId="7" fillId="24" borderId="11" xfId="0" applyFont="1" applyFill="1" applyBorder="1" applyAlignment="1">
      <alignment horizontal="center" vertical="center"/>
    </xf>
    <xf numFmtId="0" fontId="5" fillId="24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textRotation="90" wrapText="1"/>
    </xf>
    <xf numFmtId="0" fontId="5" fillId="0" borderId="6" xfId="0" applyFont="1" applyBorder="1" applyAlignment="1">
      <alignment horizontal="center" textRotation="90" wrapText="1"/>
    </xf>
    <xf numFmtId="0" fontId="4" fillId="0" borderId="4" xfId="0" applyFont="1" applyBorder="1" applyAlignment="1">
      <alignment horizontal="center" textRotation="90" wrapText="1"/>
    </xf>
    <xf numFmtId="0" fontId="10" fillId="24" borderId="0" xfId="48" applyFont="1" applyFill="1" applyAlignment="1">
      <alignment horizontal="right" vertical="top" wrapText="1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textRotation="90" wrapText="1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textRotation="90" wrapText="1"/>
    </xf>
    <xf numFmtId="0" fontId="2" fillId="0" borderId="6" xfId="0" applyFont="1" applyBorder="1" applyAlignment="1">
      <alignment horizontal="center" textRotation="90" wrapText="1"/>
    </xf>
    <xf numFmtId="0" fontId="3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4" borderId="0" xfId="1" applyFont="1" applyFill="1" applyAlignment="1">
      <alignment horizontal="right"/>
    </xf>
    <xf numFmtId="0" fontId="41" fillId="24" borderId="0" xfId="1" applyFont="1" applyFill="1" applyAlignment="1">
      <alignment horizontal="center" wrapText="1"/>
    </xf>
    <xf numFmtId="0" fontId="4" fillId="24" borderId="2" xfId="2" applyFill="1" applyBorder="1" applyAlignment="1">
      <alignment horizontal="left" vertical="center" indent="1"/>
    </xf>
    <xf numFmtId="0" fontId="4" fillId="24" borderId="11" xfId="2" applyFill="1" applyBorder="1" applyAlignment="1">
      <alignment horizontal="left" vertical="center" indent="1"/>
    </xf>
    <xf numFmtId="0" fontId="4" fillId="24" borderId="1" xfId="2" applyFill="1" applyBorder="1" applyAlignment="1">
      <alignment horizontal="center" vertical="center"/>
    </xf>
    <xf numFmtId="0" fontId="7" fillId="24" borderId="2" xfId="2" applyFont="1" applyFill="1" applyBorder="1" applyAlignment="1">
      <alignment horizontal="left" vertical="center"/>
    </xf>
    <xf numFmtId="0" fontId="7" fillId="24" borderId="11" xfId="2" applyFont="1" applyFill="1" applyBorder="1" applyAlignment="1">
      <alignment horizontal="left" vertical="center"/>
    </xf>
    <xf numFmtId="0" fontId="4" fillId="24" borderId="1" xfId="2" applyFill="1" applyBorder="1" applyAlignment="1">
      <alignment horizontal="center" vertical="center" wrapText="1"/>
    </xf>
    <xf numFmtId="0" fontId="4" fillId="24" borderId="4" xfId="2" applyFill="1" applyBorder="1" applyAlignment="1">
      <alignment horizontal="center" vertical="center"/>
    </xf>
    <xf numFmtId="0" fontId="4" fillId="24" borderId="9" xfId="2" applyFill="1" applyBorder="1" applyAlignment="1">
      <alignment horizontal="center" vertical="center"/>
    </xf>
    <xf numFmtId="0" fontId="4" fillId="24" borderId="12" xfId="2" applyFill="1" applyBorder="1" applyAlignment="1">
      <alignment horizontal="center" vertical="center"/>
    </xf>
    <xf numFmtId="0" fontId="0" fillId="0" borderId="6" xfId="0" applyBorder="1"/>
    <xf numFmtId="0" fontId="4" fillId="24" borderId="2" xfId="0" applyFont="1" applyFill="1" applyBorder="1" applyAlignment="1">
      <alignment horizontal="center" textRotation="90" wrapText="1"/>
    </xf>
    <xf numFmtId="0" fontId="4" fillId="24" borderId="0" xfId="1" applyFont="1" applyFill="1" applyAlignment="1">
      <alignment horizontal="center" vertical="center" wrapText="1"/>
    </xf>
    <xf numFmtId="0" fontId="5" fillId="24" borderId="0" xfId="0" applyFont="1" applyFill="1" applyAlignment="1">
      <alignment horizontal="right"/>
    </xf>
    <xf numFmtId="0" fontId="4" fillId="24" borderId="7" xfId="0" applyFont="1" applyFill="1" applyBorder="1" applyAlignment="1">
      <alignment horizontal="center" textRotation="90" wrapText="1"/>
    </xf>
    <xf numFmtId="0" fontId="0" fillId="0" borderId="9" xfId="0" applyBorder="1"/>
    <xf numFmtId="0" fontId="0" fillId="0" borderId="12" xfId="0" applyBorder="1"/>
    <xf numFmtId="0" fontId="7" fillId="24" borderId="2" xfId="2" applyFont="1" applyFill="1" applyBorder="1" applyAlignment="1">
      <alignment horizontal="left" vertical="center" wrapText="1"/>
    </xf>
    <xf numFmtId="0" fontId="7" fillId="24" borderId="11" xfId="2" applyFont="1" applyFill="1" applyBorder="1" applyAlignment="1">
      <alignment horizontal="left" vertical="center" wrapText="1"/>
    </xf>
    <xf numFmtId="0" fontId="4" fillId="24" borderId="29" xfId="0" applyFont="1" applyFill="1" applyBorder="1" applyAlignment="1">
      <alignment horizontal="center" vertical="center"/>
    </xf>
    <xf numFmtId="0" fontId="7" fillId="24" borderId="28" xfId="0" applyFont="1" applyFill="1" applyBorder="1" applyAlignment="1">
      <alignment horizontal="left" vertical="center"/>
    </xf>
    <xf numFmtId="0" fontId="7" fillId="24" borderId="30" xfId="0" applyFont="1" applyFill="1" applyBorder="1" applyAlignment="1">
      <alignment horizontal="left" vertical="center"/>
    </xf>
    <xf numFmtId="0" fontId="7" fillId="24" borderId="29" xfId="0" applyFont="1" applyFill="1" applyBorder="1" applyAlignment="1">
      <alignment horizontal="left" vertical="center"/>
    </xf>
    <xf numFmtId="0" fontId="4" fillId="24" borderId="31" xfId="0" applyFont="1" applyFill="1" applyBorder="1" applyAlignment="1">
      <alignment horizontal="center" vertical="center"/>
    </xf>
    <xf numFmtId="0" fontId="4" fillId="24" borderId="32" xfId="0" applyFont="1" applyFill="1" applyBorder="1" applyAlignment="1">
      <alignment horizontal="center" vertical="center"/>
    </xf>
    <xf numFmtId="0" fontId="4" fillId="24" borderId="0" xfId="0" applyFont="1" applyFill="1" applyAlignment="1">
      <alignment horizontal="center" vertical="center"/>
    </xf>
    <xf numFmtId="0" fontId="4" fillId="24" borderId="10" xfId="0" applyFont="1" applyFill="1" applyBorder="1" applyAlignment="1">
      <alignment horizontal="center" vertical="center"/>
    </xf>
    <xf numFmtId="0" fontId="4" fillId="24" borderId="15" xfId="0" applyFont="1" applyFill="1" applyBorder="1" applyAlignment="1">
      <alignment horizontal="center" vertical="center"/>
    </xf>
    <xf numFmtId="0" fontId="4" fillId="24" borderId="13" xfId="0" applyFont="1" applyFill="1" applyBorder="1" applyAlignment="1">
      <alignment horizontal="center" vertical="center"/>
    </xf>
    <xf numFmtId="0" fontId="4" fillId="24" borderId="3" xfId="0" applyFont="1" applyFill="1" applyBorder="1" applyAlignment="1">
      <alignment horizontal="center" vertical="center"/>
    </xf>
    <xf numFmtId="0" fontId="7" fillId="24" borderId="2" xfId="0" applyFont="1" applyFill="1" applyBorder="1" applyAlignment="1">
      <alignment horizontal="left" vertical="center" wrapText="1"/>
    </xf>
    <xf numFmtId="0" fontId="7" fillId="24" borderId="3" xfId="0" applyFont="1" applyFill="1" applyBorder="1" applyAlignment="1">
      <alignment horizontal="left" vertical="center" wrapText="1"/>
    </xf>
    <xf numFmtId="0" fontId="7" fillId="24" borderId="11" xfId="0" applyFont="1" applyFill="1" applyBorder="1" applyAlignment="1">
      <alignment horizontal="left" vertical="center" wrapText="1"/>
    </xf>
    <xf numFmtId="0" fontId="4" fillId="24" borderId="2" xfId="0" applyFont="1" applyFill="1" applyBorder="1" applyAlignment="1">
      <alignment horizontal="left" vertical="center" wrapText="1" indent="1"/>
    </xf>
    <xf numFmtId="0" fontId="4" fillId="24" borderId="3" xfId="0" applyFont="1" applyFill="1" applyBorder="1" applyAlignment="1">
      <alignment horizontal="left" vertical="center" wrapText="1" indent="1"/>
    </xf>
    <xf numFmtId="0" fontId="4" fillId="24" borderId="11" xfId="0" applyFont="1" applyFill="1" applyBorder="1" applyAlignment="1">
      <alignment horizontal="left" vertical="center" wrapText="1" indent="1"/>
    </xf>
    <xf numFmtId="0" fontId="4" fillId="24" borderId="28" xfId="0" applyFont="1" applyFill="1" applyBorder="1" applyAlignment="1">
      <alignment horizontal="left" vertical="center" indent="1"/>
    </xf>
    <xf numFmtId="0" fontId="4" fillId="24" borderId="30" xfId="0" applyFont="1" applyFill="1" applyBorder="1" applyAlignment="1">
      <alignment horizontal="left" vertical="center" indent="1"/>
    </xf>
    <xf numFmtId="0" fontId="4" fillId="24" borderId="29" xfId="0" applyFont="1" applyFill="1" applyBorder="1" applyAlignment="1">
      <alignment horizontal="left" vertical="center" indent="1"/>
    </xf>
    <xf numFmtId="0" fontId="4" fillId="24" borderId="28" xfId="0" applyFont="1" applyFill="1" applyBorder="1" applyAlignment="1">
      <alignment horizontal="left" vertical="center" wrapText="1" indent="1"/>
    </xf>
    <xf numFmtId="0" fontId="4" fillId="24" borderId="30" xfId="0" applyFont="1" applyFill="1" applyBorder="1" applyAlignment="1">
      <alignment horizontal="left" vertical="center" wrapText="1" indent="1"/>
    </xf>
    <xf numFmtId="0" fontId="4" fillId="24" borderId="29" xfId="0" applyFont="1" applyFill="1" applyBorder="1" applyAlignment="1">
      <alignment horizontal="left" vertical="center" wrapText="1" indent="1"/>
    </xf>
    <xf numFmtId="0" fontId="4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textRotation="90" wrapText="1"/>
    </xf>
    <xf numFmtId="0" fontId="5" fillId="0" borderId="12" xfId="0" applyFont="1" applyBorder="1" applyAlignment="1">
      <alignment horizontal="center" textRotation="90" wrapText="1"/>
    </xf>
    <xf numFmtId="0" fontId="5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41" fillId="0" borderId="0" xfId="48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textRotation="90" wrapText="1"/>
    </xf>
    <xf numFmtId="0" fontId="4" fillId="0" borderId="9" xfId="0" applyFont="1" applyBorder="1" applyAlignment="1">
      <alignment horizontal="center" textRotation="90" wrapText="1"/>
    </xf>
    <xf numFmtId="0" fontId="4" fillId="0" borderId="12" xfId="0" applyFont="1" applyBorder="1" applyAlignment="1">
      <alignment horizontal="center" textRotation="90" wrapText="1"/>
    </xf>
    <xf numFmtId="0" fontId="4" fillId="0" borderId="1" xfId="0" applyFont="1" applyBorder="1" applyAlignment="1">
      <alignment horizontal="center" textRotation="90" wrapText="1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</cellXfs>
  <cellStyles count="50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Explanatory Text 2" xfId="31" xr:uid="{00000000-0005-0000-0000-00001B000000}"/>
    <cellStyle name="Good 2" xfId="32" xr:uid="{00000000-0005-0000-0000-00001C000000}"/>
    <cellStyle name="Heading 1 2" xfId="33" xr:uid="{00000000-0005-0000-0000-00001D000000}"/>
    <cellStyle name="Heading 2 2" xfId="34" xr:uid="{00000000-0005-0000-0000-00001E000000}"/>
    <cellStyle name="Heading 3 2" xfId="35" xr:uid="{00000000-0005-0000-0000-00001F000000}"/>
    <cellStyle name="Heading 4 2" xfId="36" xr:uid="{00000000-0005-0000-0000-000020000000}"/>
    <cellStyle name="Input 2" xfId="37" xr:uid="{00000000-0005-0000-0000-000021000000}"/>
    <cellStyle name="Linked Cell 2" xfId="38" xr:uid="{00000000-0005-0000-0000-000022000000}"/>
    <cellStyle name="Neutral 2" xfId="39" xr:uid="{00000000-0005-0000-0000-000023000000}"/>
    <cellStyle name="Normal" xfId="0" builtinId="0"/>
    <cellStyle name="Normal 106 2" xfId="48" xr:uid="{00000000-0005-0000-0000-000025000000}"/>
    <cellStyle name="Normal 2" xfId="1" xr:uid="{00000000-0005-0000-0000-000026000000}"/>
    <cellStyle name="Normal 2 2" xfId="47" xr:uid="{00000000-0005-0000-0000-000027000000}"/>
    <cellStyle name="Normal 2 3" xfId="49" xr:uid="{8C600082-6C6B-4D8B-B6B2-A820C24817E7}"/>
    <cellStyle name="Normal 3" xfId="2" xr:uid="{00000000-0005-0000-0000-000028000000}"/>
    <cellStyle name="Normal 3 2" xfId="45" xr:uid="{00000000-0005-0000-0000-000029000000}"/>
    <cellStyle name="Normal 4" xfId="3" xr:uid="{00000000-0005-0000-0000-00002A000000}"/>
    <cellStyle name="Normal 4 2" xfId="46" xr:uid="{00000000-0005-0000-0000-00002B000000}"/>
    <cellStyle name="Note 2" xfId="40" xr:uid="{00000000-0005-0000-0000-00002C000000}"/>
    <cellStyle name="Output 2" xfId="41" xr:uid="{00000000-0005-0000-0000-00002D000000}"/>
    <cellStyle name="Title 2" xfId="42" xr:uid="{00000000-0005-0000-0000-00002E000000}"/>
    <cellStyle name="Total 2" xfId="43" xr:uid="{00000000-0005-0000-0000-00002F000000}"/>
    <cellStyle name="Warning Text 2" xfId="44" xr:uid="{00000000-0005-0000-0000-000030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47625</xdr:rowOff>
    </xdr:from>
    <xdr:to>
      <xdr:col>0</xdr:col>
      <xdr:colOff>0</xdr:colOff>
      <xdr:row>5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7625"/>
          <a:ext cx="0" cy="523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n-MN" sz="11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БАЙГУУЛЛАГА</a:t>
          </a:r>
        </a:p>
        <a:p>
          <a:pPr algn="ctr" rtl="0">
            <a:defRPr sz="1000"/>
          </a:pPr>
          <a:r>
            <a:rPr lang="mn-MN" sz="11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1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(</a:t>
          </a:r>
          <a:r>
            <a:rPr lang="mn-MN" sz="11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өмчийн</a:t>
          </a:r>
          <a:r>
            <a:rPr lang="mn-MN" sz="1100" b="0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хэлбэр, ангилал, хэв шинж</a:t>
          </a:r>
          <a:r>
            <a:rPr lang="en-US" sz="11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)</a:t>
          </a:r>
          <a:endParaRPr lang="mn-MN" sz="11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r>
            <a:rPr lang="mn-MN" sz="11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.……../……</a:t>
          </a:r>
          <a:r>
            <a:rPr lang="en-US" sz="1100" b="0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</a:t>
          </a:r>
          <a:r>
            <a:rPr lang="mn-MN" sz="11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оны хичээлийн жил</a:t>
          </a:r>
        </a:p>
      </xdr:txBody>
    </xdr:sp>
    <xdr:clientData/>
  </xdr:twoCellAnchor>
  <xdr:twoCellAnchor>
    <xdr:from>
      <xdr:col>0</xdr:col>
      <xdr:colOff>1</xdr:colOff>
      <xdr:row>0</xdr:row>
      <xdr:rowOff>33618</xdr:rowOff>
    </xdr:from>
    <xdr:to>
      <xdr:col>6</xdr:col>
      <xdr:colOff>56029</xdr:colOff>
      <xdr:row>1</xdr:row>
      <xdr:rowOff>380999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B3E99CD8-5CE9-45B7-BADB-C90F038AD60A}"/>
            </a:ext>
          </a:extLst>
        </xdr:cNvPr>
        <xdr:cNvSpPr/>
      </xdr:nvSpPr>
      <xdr:spPr>
        <a:xfrm>
          <a:off x="1" y="33618"/>
          <a:ext cx="2756646" cy="694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1000">
              <a:solidFill>
                <a:sysClr val="windowText" lastClr="000000"/>
              </a:solidFill>
              <a:effectLst/>
              <a:latin typeface="Arial" pitchFamily="34" charset="0"/>
              <a:ea typeface="Times New Roman"/>
              <a:cs typeface="Arial" pitchFamily="34" charset="0"/>
            </a:rPr>
            <a:t>Үндэсний статистикийн хорооны даргын 2022 оны 08 сарын 30-ны өдрийн А/137 тоот тушаалаар батлав.</a:t>
          </a:r>
          <a:endParaRPr lang="en-US" sz="1000">
            <a:solidFill>
              <a:sysClr val="windowText" lastClr="000000"/>
            </a:solidFill>
            <a:effectLst/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twoCellAnchor>
  <xdr:twoCellAnchor>
    <xdr:from>
      <xdr:col>0</xdr:col>
      <xdr:colOff>537882</xdr:colOff>
      <xdr:row>50</xdr:row>
      <xdr:rowOff>33615</xdr:rowOff>
    </xdr:from>
    <xdr:to>
      <xdr:col>17</xdr:col>
      <xdr:colOff>280147</xdr:colOff>
      <xdr:row>56</xdr:row>
      <xdr:rowOff>56029</xdr:rowOff>
    </xdr:to>
    <xdr:grpSp>
      <xdr:nvGrpSpPr>
        <xdr:cNvPr id="8" name="Group 1">
          <a:extLst>
            <a:ext uri="{FF2B5EF4-FFF2-40B4-BE49-F238E27FC236}">
              <a16:creationId xmlns:a16="http://schemas.microsoft.com/office/drawing/2014/main" id="{51F776DB-C763-4433-AF7A-153284C5E801}"/>
            </a:ext>
          </a:extLst>
        </xdr:cNvPr>
        <xdr:cNvGrpSpPr>
          <a:grpSpLocks/>
        </xdr:cNvGrpSpPr>
      </xdr:nvGrpSpPr>
      <xdr:grpSpPr bwMode="auto">
        <a:xfrm>
          <a:off x="537882" y="13021233"/>
          <a:ext cx="7687236" cy="1456767"/>
          <a:chOff x="1053352" y="4063134"/>
          <a:chExt cx="2104564" cy="558455"/>
        </a:xfrm>
      </xdr:grpSpPr>
      <xdr:sp macro="" textlink="">
        <xdr:nvSpPr>
          <xdr:cNvPr id="9" name="Text Box 8">
            <a:extLst>
              <a:ext uri="{FF2B5EF4-FFF2-40B4-BE49-F238E27FC236}">
                <a16:creationId xmlns:a16="http://schemas.microsoft.com/office/drawing/2014/main" id="{D31170A7-7DA3-4E7C-5365-E507BA044037}"/>
              </a:ext>
            </a:extLst>
          </xdr:cNvPr>
          <xdr:cNvSpPr txBox="1">
            <a:spLocks noChangeArrowheads="1"/>
          </xdr:cNvSpPr>
        </xdr:nvSpPr>
        <xdr:spPr bwMode="auto">
          <a:xfrm flipH="1">
            <a:off x="1053352" y="4215673"/>
            <a:ext cx="271798" cy="19710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ctr" upright="1"/>
          <a:lstStyle/>
          <a:p>
            <a:pPr algn="ctr"/>
            <a:r>
              <a:rPr lang="en-US" sz="1000">
                <a:latin typeface="Arial" pitchFamily="34" charset="0"/>
                <a:ea typeface="+mn-ea"/>
                <a:cs typeface="Arial" pitchFamily="34" charset="0"/>
              </a:rPr>
              <a:t>Тамг</a:t>
            </a:r>
            <a:r>
              <a:rPr lang="mn-MN" sz="1000">
                <a:latin typeface="Arial" pitchFamily="34" charset="0"/>
                <a:ea typeface="+mn-ea"/>
                <a:cs typeface="Arial" pitchFamily="34" charset="0"/>
              </a:rPr>
              <a:t>а</a:t>
            </a:r>
            <a:endParaRPr lang="en-US" sz="1000">
              <a:latin typeface="Arial" pitchFamily="34" charset="0"/>
              <a:ea typeface="+mn-ea"/>
              <a:cs typeface="Arial" pitchFamily="34" charset="0"/>
            </a:endParaRPr>
          </a:p>
          <a:p>
            <a:pPr algn="ctr"/>
            <a:r>
              <a:rPr lang="en-US" sz="1000">
                <a:latin typeface="Arial" pitchFamily="34" charset="0"/>
                <a:ea typeface="+mn-ea"/>
                <a:cs typeface="Arial" pitchFamily="34" charset="0"/>
              </a:rPr>
              <a:t>тэмдэг</a:t>
            </a:r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37831878-AEA9-D9E2-85A1-4B769B4261D1}"/>
              </a:ext>
            </a:extLst>
          </xdr:cNvPr>
          <xdr:cNvSpPr txBox="1"/>
        </xdr:nvSpPr>
        <xdr:spPr>
          <a:xfrm>
            <a:off x="1419905" y="4063134"/>
            <a:ext cx="1738011" cy="55845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Тайлан хянасан:          БНБТГ-ын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 дарга                 П.Оюунаа            </a:t>
            </a:r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.............................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    </a:t>
            </a:r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                                     /Албан тушаал/                        /Нэр/                     /Гарын үсэг/</a:t>
            </a:r>
          </a:p>
          <a:p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Тайлан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 гаргаж нэгтгэсэн:  Ахлах шинжээч                 Д.Анхзаяа          ..............................</a:t>
            </a: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                                            </a:t>
            </a:r>
            <a:r>
              <a:rPr lang="mn-MN" sz="10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/Албан тушаал/               /Нэр/                    /Гарын үсэг/</a:t>
            </a:r>
            <a:endParaRPr lang="en-US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2024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оны 10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сарын 23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өдөр </a:t>
            </a:r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7</xdr:col>
      <xdr:colOff>403412</xdr:colOff>
      <xdr:row>3</xdr:row>
      <xdr:rowOff>38098</xdr:rowOff>
    </xdr:from>
    <xdr:to>
      <xdr:col>18</xdr:col>
      <xdr:colOff>45757</xdr:colOff>
      <xdr:row>6</xdr:row>
      <xdr:rowOff>78440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16B27E3F-6EBE-4F79-81D4-6DAAB79FF564}"/>
            </a:ext>
          </a:extLst>
        </xdr:cNvPr>
        <xdr:cNvSpPr txBox="1">
          <a:spLocks noChangeArrowheads="1"/>
        </xdr:cNvSpPr>
      </xdr:nvSpPr>
      <xdr:spPr bwMode="auto">
        <a:xfrm>
          <a:off x="3518647" y="1225922"/>
          <a:ext cx="4203139" cy="82475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1.Боловсролын ерөнхий газар жил бүрийн 10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дугаар сарын 25-ны өдрийн дотор Боловсролын асуудал эрхэлсэн төрийн захиргааны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төв байгууллагад цахим шуудан болон маягтаар ирүүлнэ.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2.Боловсролын асуудал эрхэлсэн төрийн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захиргааны төв байгууллага нь жил бүрийн 11 сарын 05-ны дотор Үндэсний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статистикийн хороонд цахим шуудан болон маягтаар ирүүлнэ.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78</xdr:row>
      <xdr:rowOff>0</xdr:rowOff>
    </xdr:from>
    <xdr:to>
      <xdr:col>0</xdr:col>
      <xdr:colOff>485775</xdr:colOff>
      <xdr:row>78</xdr:row>
      <xdr:rowOff>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>
          <a:spLocks noChangeShapeType="1"/>
        </xdr:cNvSpPr>
      </xdr:nvSpPr>
      <xdr:spPr bwMode="auto">
        <a:xfrm>
          <a:off x="485775" y="8172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8</xdr:row>
      <xdr:rowOff>0</xdr:rowOff>
    </xdr:from>
    <xdr:to>
      <xdr:col>19</xdr:col>
      <xdr:colOff>0</xdr:colOff>
      <xdr:row>8</xdr:row>
      <xdr:rowOff>0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 txBox="1">
          <a:spLocks noChangeArrowheads="1"/>
        </xdr:cNvSpPr>
      </xdr:nvSpPr>
      <xdr:spPr bwMode="auto">
        <a:xfrm>
          <a:off x="6677025" y="2381250"/>
          <a:ext cx="13430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ÒÌ  Ìàÿãò ÄÁ-2</a:t>
          </a:r>
        </a:p>
        <a:p>
          <a:pPr algn="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                                                                                           ªì÷èéí á¿õ òºðëèéí èõ ñóðãóóëü, êîëëåæèóä õàðüÿà ñóðãóóëü íýã á¿ðýýð ãàðãàæ, íýãòãýýä</a:t>
          </a:r>
        </a:p>
        <a:p>
          <a:pPr algn="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 10-ð ñàðûí 10-íä Ãß-íä, ßàì 10-ð ñàðûí 25-íä ¯íäýñíèé ñòàòèñòèêèéí ãàçàðò èð¿¿ëíý.</a:t>
          </a:r>
        </a:p>
      </xdr:txBody>
    </xdr:sp>
    <xdr:clientData/>
  </xdr:twoCellAnchor>
  <xdr:twoCellAnchor>
    <xdr:from>
      <xdr:col>0</xdr:col>
      <xdr:colOff>485775</xdr:colOff>
      <xdr:row>78</xdr:row>
      <xdr:rowOff>0</xdr:rowOff>
    </xdr:from>
    <xdr:to>
      <xdr:col>0</xdr:col>
      <xdr:colOff>485775</xdr:colOff>
      <xdr:row>78</xdr:row>
      <xdr:rowOff>0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>
          <a:spLocks noChangeShapeType="1"/>
        </xdr:cNvSpPr>
      </xdr:nvSpPr>
      <xdr:spPr bwMode="auto">
        <a:xfrm>
          <a:off x="485775" y="8172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447675</xdr:colOff>
      <xdr:row>4</xdr:row>
      <xdr:rowOff>79375</xdr:rowOff>
    </xdr:from>
    <xdr:to>
      <xdr:col>17</xdr:col>
      <xdr:colOff>251603</xdr:colOff>
      <xdr:row>6</xdr:row>
      <xdr:rowOff>233632</xdr:rowOff>
    </xdr:to>
    <xdr:sp macro="" textlink="">
      <xdr:nvSpPr>
        <xdr:cNvPr id="2" name="TextBox 10">
          <a:extLst>
            <a:ext uri="{FF2B5EF4-FFF2-40B4-BE49-F238E27FC236}">
              <a16:creationId xmlns:a16="http://schemas.microsoft.com/office/drawing/2014/main" id="{E915B8B2-DC4D-4F89-A201-5A25FB06CE76}"/>
            </a:ext>
          </a:extLst>
        </xdr:cNvPr>
        <xdr:cNvSpPr txBox="1">
          <a:spLocks noChangeArrowheads="1"/>
        </xdr:cNvSpPr>
      </xdr:nvSpPr>
      <xdr:spPr bwMode="auto">
        <a:xfrm>
          <a:off x="6926472" y="1391309"/>
          <a:ext cx="5015721" cy="864139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1.Боловсролын ерөнхий газар жил бүрийн 10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дугаар сарын 25</a:t>
          </a:r>
          <a:r>
            <a:rPr lang="mn-MN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, 3 дугаар сарын 25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-ны өдрийн дотор Боловсролын асуудал эрхэлсэн төрийн захиргааны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төв байгууллагад цахим шуудан болон маягтаар ирүүлнэ.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lnSpc>
              <a:spcPts val="11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2.Боловсролын асуудал эрхэлсэн төрийн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захиргааны төв байгууллага нь жил бүрийн 11 сарын 05</a:t>
          </a:r>
          <a:r>
            <a:rPr lang="mn-MN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, 4 дүгээр сарын 01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-н</a:t>
          </a:r>
          <a:r>
            <a:rPr lang="mn-MN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ий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дотор Үндэсний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статистикийн хороонд цахим шуудан болон маягтаар ирүүлнэ.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1330857</xdr:colOff>
      <xdr:row>2</xdr:row>
      <xdr:rowOff>140075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420BD436-F3C9-4971-B00A-50A97749DC0C}"/>
            </a:ext>
          </a:extLst>
        </xdr:cNvPr>
        <xdr:cNvSpPr/>
      </xdr:nvSpPr>
      <xdr:spPr>
        <a:xfrm>
          <a:off x="0" y="0"/>
          <a:ext cx="2499017" cy="66125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1000">
              <a:solidFill>
                <a:sysClr val="windowText" lastClr="000000"/>
              </a:solidFill>
              <a:effectLst/>
              <a:latin typeface="Arial" pitchFamily="34" charset="0"/>
              <a:ea typeface="Times New Roman"/>
              <a:cs typeface="Arial" pitchFamily="34" charset="0"/>
            </a:rPr>
            <a:t>Үндэсний статистикийн хорооны даргын 2022 оны 08 сарын 30-ны өдрийн А/137 тоот тушаалаар батлав.</a:t>
          </a:r>
          <a:endParaRPr lang="en-US" sz="1000">
            <a:solidFill>
              <a:sysClr val="windowText" lastClr="000000"/>
            </a:solidFill>
            <a:effectLst/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twoCellAnchor>
  <xdr:twoCellAnchor>
    <xdr:from>
      <xdr:col>1</xdr:col>
      <xdr:colOff>1967901</xdr:colOff>
      <xdr:row>105</xdr:row>
      <xdr:rowOff>26957</xdr:rowOff>
    </xdr:from>
    <xdr:to>
      <xdr:col>12</xdr:col>
      <xdr:colOff>268856</xdr:colOff>
      <xdr:row>112</xdr:row>
      <xdr:rowOff>164619</xdr:rowOff>
    </xdr:to>
    <xdr:grpSp>
      <xdr:nvGrpSpPr>
        <xdr:cNvPr id="4" name="Group 1">
          <a:extLst>
            <a:ext uri="{FF2B5EF4-FFF2-40B4-BE49-F238E27FC236}">
              <a16:creationId xmlns:a16="http://schemas.microsoft.com/office/drawing/2014/main" id="{BEE41379-CB39-419B-A5FE-EFE6924317DB}"/>
            </a:ext>
          </a:extLst>
        </xdr:cNvPr>
        <xdr:cNvGrpSpPr>
          <a:grpSpLocks/>
        </xdr:cNvGrpSpPr>
      </xdr:nvGrpSpPr>
      <xdr:grpSpPr bwMode="auto">
        <a:xfrm>
          <a:off x="3136061" y="31980636"/>
          <a:ext cx="6972300" cy="1638299"/>
          <a:chOff x="1053352" y="4050248"/>
          <a:chExt cx="1968039" cy="555485"/>
        </a:xfrm>
      </xdr:grpSpPr>
      <xdr:sp macro="" textlink="">
        <xdr:nvSpPr>
          <xdr:cNvPr id="5" name="Text Box 8">
            <a:extLst>
              <a:ext uri="{FF2B5EF4-FFF2-40B4-BE49-F238E27FC236}">
                <a16:creationId xmlns:a16="http://schemas.microsoft.com/office/drawing/2014/main" id="{3EE8C723-8216-C76F-B57B-10FD5CA452F8}"/>
              </a:ext>
            </a:extLst>
          </xdr:cNvPr>
          <xdr:cNvSpPr txBox="1">
            <a:spLocks noChangeArrowheads="1"/>
          </xdr:cNvSpPr>
        </xdr:nvSpPr>
        <xdr:spPr bwMode="auto">
          <a:xfrm flipH="1">
            <a:off x="1053352" y="4215673"/>
            <a:ext cx="271798" cy="19710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ctr" upright="1"/>
          <a:lstStyle/>
          <a:p>
            <a:pPr algn="ctr"/>
            <a:r>
              <a:rPr lang="en-US" sz="1000">
                <a:latin typeface="Arial" pitchFamily="34" charset="0"/>
                <a:ea typeface="+mn-ea"/>
                <a:cs typeface="Arial" pitchFamily="34" charset="0"/>
              </a:rPr>
              <a:t>Тамг</a:t>
            </a:r>
            <a:r>
              <a:rPr lang="mn-MN" sz="1000">
                <a:latin typeface="Arial" pitchFamily="34" charset="0"/>
                <a:ea typeface="+mn-ea"/>
                <a:cs typeface="Arial" pitchFamily="34" charset="0"/>
              </a:rPr>
              <a:t>а</a:t>
            </a:r>
            <a:endParaRPr lang="en-US" sz="1000">
              <a:latin typeface="Arial" pitchFamily="34" charset="0"/>
              <a:ea typeface="+mn-ea"/>
              <a:cs typeface="Arial" pitchFamily="34" charset="0"/>
            </a:endParaRPr>
          </a:p>
          <a:p>
            <a:pPr algn="ctr"/>
            <a:r>
              <a:rPr lang="en-US" sz="1000">
                <a:latin typeface="Arial" pitchFamily="34" charset="0"/>
                <a:ea typeface="+mn-ea"/>
                <a:cs typeface="Arial" pitchFamily="34" charset="0"/>
              </a:rPr>
              <a:t>тэмдэг</a:t>
            </a:r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CCAE4A81-AFF9-3F28-17D7-1B26B59F5A5A}"/>
              </a:ext>
            </a:extLst>
          </xdr:cNvPr>
          <xdr:cNvSpPr txBox="1"/>
        </xdr:nvSpPr>
        <xdr:spPr>
          <a:xfrm>
            <a:off x="1419905" y="4050248"/>
            <a:ext cx="1601486" cy="55548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Тайлан хянасан:             БНБТГ-ын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 дарга                 П.Оюунаа            </a:t>
            </a:r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.............................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    </a:t>
            </a:r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                                          /Албан тушаал/                        /Нэр/                     /Гарын үсэг/</a:t>
            </a:r>
          </a:p>
          <a:p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Тайлан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 гаргаж нэгтгэсэн:   Ахлах шинжээч                 Д.Анхзаяа          ..............................</a:t>
            </a: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                                            </a:t>
            </a:r>
            <a:r>
              <a:rPr lang="mn-MN" sz="10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/Албан тушаал/               /Нэр/                    /Гарын үсэг/</a:t>
            </a:r>
            <a:endParaRPr lang="en-US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2024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оны 10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сарын 30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өдөр </a:t>
            </a:r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5</xdr:row>
      <xdr:rowOff>57150</xdr:rowOff>
    </xdr:from>
    <xdr:to>
      <xdr:col>14</xdr:col>
      <xdr:colOff>459441</xdr:colOff>
      <xdr:row>8</xdr:row>
      <xdr:rowOff>69850</xdr:rowOff>
    </xdr:to>
    <xdr:sp macro="" textlink="">
      <xdr:nvSpPr>
        <xdr:cNvPr id="2" name="TextBox 7">
          <a:extLst>
            <a:ext uri="{FF2B5EF4-FFF2-40B4-BE49-F238E27FC236}">
              <a16:creationId xmlns:a16="http://schemas.microsoft.com/office/drawing/2014/main" id="{039916AC-73F8-483D-B52E-3BB2DA4B0087}"/>
            </a:ext>
          </a:extLst>
        </xdr:cNvPr>
        <xdr:cNvSpPr txBox="1">
          <a:spLocks noChangeArrowheads="1"/>
        </xdr:cNvSpPr>
      </xdr:nvSpPr>
      <xdr:spPr bwMode="auto">
        <a:xfrm>
          <a:off x="5029200" y="1323975"/>
          <a:ext cx="3697941" cy="822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/>
          <a:r>
            <a:rPr lang="mn-MN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1.Боловсролын ерөнхий газар жил бүрийн 10 дугаар сарын 25-ны өдрийн дотор Боловсролын асуудал эрхэлсэн төрийн захиргааны төв байгууллагад цахим шуудан болон маягтаар ирүүлнэ.</a:t>
          </a:r>
          <a:endParaRPr lang="en-US" sz="8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</a:t>
          </a:r>
          <a:r>
            <a:rPr lang="mn-MN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Боловсролын асуудал эрхэлсэн төрийн захиргааны төв байгууллага нь жил бүрийн 11 сарын </a:t>
          </a:r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0</a:t>
          </a:r>
          <a:r>
            <a:rPr lang="mn-MN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5-ны дотор Үндэсний статистикийн хороонд цахим шуудан болон маягтаар ирүүлнэ. </a:t>
          </a:r>
          <a:endParaRPr lang="en-US" sz="8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1613192</xdr:colOff>
      <xdr:row>3</xdr:row>
      <xdr:rowOff>32604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53ACF44-DDA1-4C15-B79E-5831E86C5B58}"/>
            </a:ext>
          </a:extLst>
        </xdr:cNvPr>
        <xdr:cNvSpPr/>
      </xdr:nvSpPr>
      <xdr:spPr>
        <a:xfrm>
          <a:off x="0" y="0"/>
          <a:ext cx="2499017" cy="66125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1000">
              <a:solidFill>
                <a:sysClr val="windowText" lastClr="000000"/>
              </a:solidFill>
              <a:effectLst/>
              <a:latin typeface="Arial" pitchFamily="34" charset="0"/>
              <a:ea typeface="Times New Roman"/>
              <a:cs typeface="Arial" pitchFamily="34" charset="0"/>
            </a:rPr>
            <a:t>Үндэсний статистикийн хорооны даргын 2022 оны 08 сарын 30-ны өдрийн А/137 тоот тушаалаар батлав.</a:t>
          </a:r>
          <a:endParaRPr lang="en-US" sz="1000">
            <a:solidFill>
              <a:sysClr val="windowText" lastClr="000000"/>
            </a:solidFill>
            <a:effectLst/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twoCellAnchor>
  <xdr:twoCellAnchor>
    <xdr:from>
      <xdr:col>1</xdr:col>
      <xdr:colOff>38100</xdr:colOff>
      <xdr:row>46</xdr:row>
      <xdr:rowOff>180975</xdr:rowOff>
    </xdr:from>
    <xdr:to>
      <xdr:col>13</xdr:col>
      <xdr:colOff>114300</xdr:colOff>
      <xdr:row>53</xdr:row>
      <xdr:rowOff>47624</xdr:rowOff>
    </xdr:to>
    <xdr:grpSp>
      <xdr:nvGrpSpPr>
        <xdr:cNvPr id="4" name="Group 1">
          <a:extLst>
            <a:ext uri="{FF2B5EF4-FFF2-40B4-BE49-F238E27FC236}">
              <a16:creationId xmlns:a16="http://schemas.microsoft.com/office/drawing/2014/main" id="{8B4CC1BC-1BAE-426B-806D-8965E8DEF225}"/>
            </a:ext>
          </a:extLst>
        </xdr:cNvPr>
        <xdr:cNvGrpSpPr>
          <a:grpSpLocks/>
        </xdr:cNvGrpSpPr>
      </xdr:nvGrpSpPr>
      <xdr:grpSpPr bwMode="auto">
        <a:xfrm>
          <a:off x="923925" y="11144250"/>
          <a:ext cx="6972300" cy="1638299"/>
          <a:chOff x="1053352" y="4050248"/>
          <a:chExt cx="1968039" cy="555485"/>
        </a:xfrm>
      </xdr:grpSpPr>
      <xdr:sp macro="" textlink="">
        <xdr:nvSpPr>
          <xdr:cNvPr id="5" name="Text Box 8">
            <a:extLst>
              <a:ext uri="{FF2B5EF4-FFF2-40B4-BE49-F238E27FC236}">
                <a16:creationId xmlns:a16="http://schemas.microsoft.com/office/drawing/2014/main" id="{BF699B65-D05B-D509-0AF3-AC195A242F4B}"/>
              </a:ext>
            </a:extLst>
          </xdr:cNvPr>
          <xdr:cNvSpPr txBox="1">
            <a:spLocks noChangeArrowheads="1"/>
          </xdr:cNvSpPr>
        </xdr:nvSpPr>
        <xdr:spPr bwMode="auto">
          <a:xfrm flipH="1">
            <a:off x="1053352" y="4215673"/>
            <a:ext cx="271798" cy="19710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ctr" upright="1"/>
          <a:lstStyle/>
          <a:p>
            <a:pPr algn="ctr"/>
            <a:r>
              <a:rPr lang="en-US" sz="1000">
                <a:latin typeface="Arial" pitchFamily="34" charset="0"/>
                <a:ea typeface="+mn-ea"/>
                <a:cs typeface="Arial" pitchFamily="34" charset="0"/>
              </a:rPr>
              <a:t>Тамг</a:t>
            </a:r>
            <a:r>
              <a:rPr lang="mn-MN" sz="1000">
                <a:latin typeface="Arial" pitchFamily="34" charset="0"/>
                <a:ea typeface="+mn-ea"/>
                <a:cs typeface="Arial" pitchFamily="34" charset="0"/>
              </a:rPr>
              <a:t>а</a:t>
            </a:r>
            <a:endParaRPr lang="en-US" sz="1000">
              <a:latin typeface="Arial" pitchFamily="34" charset="0"/>
              <a:ea typeface="+mn-ea"/>
              <a:cs typeface="Arial" pitchFamily="34" charset="0"/>
            </a:endParaRPr>
          </a:p>
          <a:p>
            <a:pPr algn="ctr"/>
            <a:r>
              <a:rPr lang="en-US" sz="1000">
                <a:latin typeface="Arial" pitchFamily="34" charset="0"/>
                <a:ea typeface="+mn-ea"/>
                <a:cs typeface="Arial" pitchFamily="34" charset="0"/>
              </a:rPr>
              <a:t>тэмдэг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EDFADD1D-8E27-E0AB-DE9F-0C5289D58229}"/>
              </a:ext>
            </a:extLst>
          </xdr:cNvPr>
          <xdr:cNvSpPr txBox="1"/>
        </xdr:nvSpPr>
        <xdr:spPr>
          <a:xfrm>
            <a:off x="1419905" y="4050248"/>
            <a:ext cx="1601486" cy="55548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Тайлан хянасан:             БНБТГ-ын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 дарга                 П.Оюунаа            </a:t>
            </a:r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.............................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    </a:t>
            </a:r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                                          /Албан тушаал/                        /Нэр/                     /Гарын үсэг/</a:t>
            </a:r>
          </a:p>
          <a:p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Тайлан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 гаргаж нэгтгэсэн:   Ахлах шинжээч                 Д.Анхзаяа          ..............................</a:t>
            </a: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                                            </a:t>
            </a:r>
            <a:r>
              <a:rPr lang="mn-MN" sz="10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/Албан тушаал/               /Нэр/                    /Гарын үсэг/</a:t>
            </a:r>
            <a:endParaRPr lang="en-US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2024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оны 10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сарын 30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өдөр </a:t>
            </a:r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1155992</xdr:colOff>
      <xdr:row>3</xdr:row>
      <xdr:rowOff>118329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77AC61C-9944-41D6-9E8F-852DC54421E7}"/>
            </a:ext>
          </a:extLst>
        </xdr:cNvPr>
        <xdr:cNvSpPr/>
      </xdr:nvSpPr>
      <xdr:spPr>
        <a:xfrm>
          <a:off x="0" y="0"/>
          <a:ext cx="2489492" cy="67077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1000">
              <a:solidFill>
                <a:sysClr val="windowText" lastClr="000000"/>
              </a:solidFill>
              <a:effectLst/>
              <a:latin typeface="Arial" pitchFamily="34" charset="0"/>
              <a:ea typeface="Times New Roman"/>
              <a:cs typeface="Arial" pitchFamily="34" charset="0"/>
            </a:rPr>
            <a:t>Үндэсний статистикийн хорооны даргын 2022 оны 08 сарын 30-ны өдрийн А/137 тоот тушаалаар батлав.</a:t>
          </a:r>
          <a:endParaRPr lang="en-US" sz="1000">
            <a:solidFill>
              <a:sysClr val="windowText" lastClr="000000"/>
            </a:solidFill>
            <a:effectLst/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twoCellAnchor>
  <xdr:twoCellAnchor>
    <xdr:from>
      <xdr:col>10</xdr:col>
      <xdr:colOff>323850</xdr:colOff>
      <xdr:row>5</xdr:row>
      <xdr:rowOff>28575</xdr:rowOff>
    </xdr:from>
    <xdr:to>
      <xdr:col>20</xdr:col>
      <xdr:colOff>588029</xdr:colOff>
      <xdr:row>8</xdr:row>
      <xdr:rowOff>152400</xdr:rowOff>
    </xdr:to>
    <xdr:sp macro="" textlink="">
      <xdr:nvSpPr>
        <xdr:cNvPr id="3" name="TextBox 7">
          <a:extLst>
            <a:ext uri="{FF2B5EF4-FFF2-40B4-BE49-F238E27FC236}">
              <a16:creationId xmlns:a16="http://schemas.microsoft.com/office/drawing/2014/main" id="{478F754D-F1BA-4F4F-9452-1ED49981F678}"/>
            </a:ext>
          </a:extLst>
        </xdr:cNvPr>
        <xdr:cNvSpPr txBox="1">
          <a:spLocks noChangeArrowheads="1"/>
        </xdr:cNvSpPr>
      </xdr:nvSpPr>
      <xdr:spPr bwMode="auto">
        <a:xfrm>
          <a:off x="5962650" y="1019175"/>
          <a:ext cx="4226579" cy="838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marL="0" indent="0" algn="l" rtl="0">
            <a:defRPr sz="1000"/>
          </a:pPr>
          <a:r>
            <a:rPr lang="mn-MN" sz="800" b="0" i="0" u="none" strike="noStrike" baseline="0">
              <a:solidFill>
                <a:srgbClr val="000000"/>
              </a:solidFill>
              <a:latin typeface="Arial Cyr"/>
              <a:ea typeface="+mn-ea"/>
              <a:cs typeface="Arial Cyr"/>
            </a:rPr>
            <a:t>1.Боловсролын ерөнхий газар жил бүрийн 10 дугаар сарын 25-ны өдрийн дотор Боловсролын асуудал эрхэлсэн төрийн захиргааны төв байгууллагад цахим шуудан болон маягтаар ирүүлнэ.</a:t>
          </a:r>
          <a:endParaRPr lang="en-US" sz="800" b="0" i="0" u="none" strike="noStrike" baseline="0">
            <a:solidFill>
              <a:srgbClr val="000000"/>
            </a:solidFill>
            <a:latin typeface="Arial Cyr"/>
            <a:ea typeface="+mn-ea"/>
            <a:cs typeface="Arial Cyr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 Cyr"/>
              <a:ea typeface="+mn-ea"/>
              <a:cs typeface="Arial Cyr"/>
            </a:rPr>
            <a:t>2.</a:t>
          </a:r>
          <a:r>
            <a:rPr lang="mn-MN" sz="800" b="0" i="0" u="none" strike="noStrike" baseline="0">
              <a:solidFill>
                <a:srgbClr val="000000"/>
              </a:solidFill>
              <a:latin typeface="Arial Cyr"/>
              <a:ea typeface="+mn-ea"/>
              <a:cs typeface="Arial Cyr"/>
            </a:rPr>
            <a:t>Боловсролын асуудал эрхэлсэн төрийн захиргааны төв байгууллага нь жил бүрийн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ea typeface="+mn-ea"/>
              <a:cs typeface="Arial Cyr"/>
            </a:rPr>
            <a:t>11</a:t>
          </a:r>
          <a:r>
            <a:rPr lang="mn-MN" sz="800" b="0" i="0" u="none" strike="noStrike" baseline="0">
              <a:solidFill>
                <a:srgbClr val="000000"/>
              </a:solidFill>
              <a:latin typeface="Arial Cyr"/>
              <a:ea typeface="+mn-ea"/>
              <a:cs typeface="Arial Cyr"/>
            </a:rPr>
            <a:t> сарын 25-ны дотор Үндэсний статистикийн хороонд цахим шуудан болон маягтаар ирүүлнэ. </a:t>
          </a:r>
          <a:endParaRPr lang="en-US" sz="800" b="0" i="0" u="none" strike="noStrike" baseline="0">
            <a:solidFill>
              <a:srgbClr val="000000"/>
            </a:solidFill>
            <a:latin typeface="Arial Cyr"/>
            <a:ea typeface="+mn-ea"/>
            <a:cs typeface="Arial Cyr"/>
          </a:endParaRPr>
        </a:p>
        <a:p>
          <a:pPr marL="0" indent="0"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 Cyr"/>
            <a:ea typeface="+mn-ea"/>
            <a:cs typeface="Arial Cyr"/>
          </a:endParaRPr>
        </a:p>
      </xdr:txBody>
    </xdr:sp>
    <xdr:clientData/>
  </xdr:twoCellAnchor>
  <xdr:twoCellAnchor>
    <xdr:from>
      <xdr:col>1</xdr:col>
      <xdr:colOff>704850</xdr:colOff>
      <xdr:row>52</xdr:row>
      <xdr:rowOff>161925</xdr:rowOff>
    </xdr:from>
    <xdr:to>
      <xdr:col>19</xdr:col>
      <xdr:colOff>209550</xdr:colOff>
      <xdr:row>61</xdr:row>
      <xdr:rowOff>171449</xdr:rowOff>
    </xdr:to>
    <xdr:grpSp>
      <xdr:nvGrpSpPr>
        <xdr:cNvPr id="4" name="Group 1">
          <a:extLst>
            <a:ext uri="{FF2B5EF4-FFF2-40B4-BE49-F238E27FC236}">
              <a16:creationId xmlns:a16="http://schemas.microsoft.com/office/drawing/2014/main" id="{1A611E4A-A849-43C4-A53B-AFBF13106D8B}"/>
            </a:ext>
          </a:extLst>
        </xdr:cNvPr>
        <xdr:cNvGrpSpPr>
          <a:grpSpLocks/>
        </xdr:cNvGrpSpPr>
      </xdr:nvGrpSpPr>
      <xdr:grpSpPr bwMode="auto">
        <a:xfrm>
          <a:off x="2038350" y="13296900"/>
          <a:ext cx="7162800" cy="1638299"/>
          <a:chOff x="1053352" y="4050248"/>
          <a:chExt cx="1968039" cy="555485"/>
        </a:xfrm>
      </xdr:grpSpPr>
      <xdr:sp macro="" textlink="">
        <xdr:nvSpPr>
          <xdr:cNvPr id="5" name="Text Box 8">
            <a:extLst>
              <a:ext uri="{FF2B5EF4-FFF2-40B4-BE49-F238E27FC236}">
                <a16:creationId xmlns:a16="http://schemas.microsoft.com/office/drawing/2014/main" id="{C0F08A70-82B4-AE74-544A-B7E473588889}"/>
              </a:ext>
            </a:extLst>
          </xdr:cNvPr>
          <xdr:cNvSpPr txBox="1">
            <a:spLocks noChangeArrowheads="1"/>
          </xdr:cNvSpPr>
        </xdr:nvSpPr>
        <xdr:spPr bwMode="auto">
          <a:xfrm flipH="1">
            <a:off x="1053352" y="4215673"/>
            <a:ext cx="271798" cy="19710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ctr" upright="1"/>
          <a:lstStyle/>
          <a:p>
            <a:pPr algn="ctr"/>
            <a:r>
              <a:rPr lang="en-US" sz="1000">
                <a:latin typeface="Arial" pitchFamily="34" charset="0"/>
                <a:ea typeface="+mn-ea"/>
                <a:cs typeface="Arial" pitchFamily="34" charset="0"/>
              </a:rPr>
              <a:t>Тамг</a:t>
            </a:r>
            <a:r>
              <a:rPr lang="mn-MN" sz="1000">
                <a:latin typeface="Arial" pitchFamily="34" charset="0"/>
                <a:ea typeface="+mn-ea"/>
                <a:cs typeface="Arial" pitchFamily="34" charset="0"/>
              </a:rPr>
              <a:t>а</a:t>
            </a:r>
            <a:endParaRPr lang="en-US" sz="1000">
              <a:latin typeface="Arial" pitchFamily="34" charset="0"/>
              <a:ea typeface="+mn-ea"/>
              <a:cs typeface="Arial" pitchFamily="34" charset="0"/>
            </a:endParaRPr>
          </a:p>
          <a:p>
            <a:pPr algn="ctr"/>
            <a:r>
              <a:rPr lang="en-US" sz="1000">
                <a:latin typeface="Arial" pitchFamily="34" charset="0"/>
                <a:ea typeface="+mn-ea"/>
                <a:cs typeface="Arial" pitchFamily="34" charset="0"/>
              </a:rPr>
              <a:t>тэмдэг</a:t>
            </a:r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88FC73FB-84F4-E27F-1E33-0823B22A2A45}"/>
              </a:ext>
            </a:extLst>
          </xdr:cNvPr>
          <xdr:cNvSpPr txBox="1"/>
        </xdr:nvSpPr>
        <xdr:spPr>
          <a:xfrm>
            <a:off x="1419905" y="4050248"/>
            <a:ext cx="1601486" cy="55548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Тайлан хянасан:             БНБТГ-ын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 дарга                 П.Оюунаа            </a:t>
            </a:r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.............................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    </a:t>
            </a:r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                                          /Албан тушаал/                        /Нэр/                     /Гарын үсэг/</a:t>
            </a:r>
          </a:p>
          <a:p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Тайлан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 гаргаж нэгтгэсэн:   Ахлах шинжээч                 Д.Анхзаяа          ..............................</a:t>
            </a: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                                            </a:t>
            </a:r>
            <a:r>
              <a:rPr lang="mn-MN" sz="10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/Албан тушаал/               /Нэр/                    /Гарын үсэг/</a:t>
            </a:r>
            <a:endParaRPr lang="en-US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2024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оны 10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сарын 30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өдөр </a:t>
            </a:r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124619</xdr:colOff>
      <xdr:row>4</xdr:row>
      <xdr:rowOff>136922</xdr:rowOff>
    </xdr:from>
    <xdr:to>
      <xdr:col>18</xdr:col>
      <xdr:colOff>315773</xdr:colOff>
      <xdr:row>8</xdr:row>
      <xdr:rowOff>146447</xdr:rowOff>
    </xdr:to>
    <xdr:sp macro="" textlink="">
      <xdr:nvSpPr>
        <xdr:cNvPr id="2" name="TextBox 7">
          <a:extLst>
            <a:ext uri="{FF2B5EF4-FFF2-40B4-BE49-F238E27FC236}">
              <a16:creationId xmlns:a16="http://schemas.microsoft.com/office/drawing/2014/main" id="{7B4DBC37-B628-4967-B4FF-AF59F1F9ED2C}"/>
            </a:ext>
          </a:extLst>
        </xdr:cNvPr>
        <xdr:cNvSpPr txBox="1">
          <a:spLocks noChangeArrowheads="1"/>
        </xdr:cNvSpPr>
      </xdr:nvSpPr>
      <xdr:spPr bwMode="auto">
        <a:xfrm>
          <a:off x="4688682" y="1327547"/>
          <a:ext cx="3683654" cy="85288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/>
          <a:r>
            <a:rPr lang="mn-MN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1.Боловсролын ерөнхий газар жил бүрийн 10 дугаар сарын 25-ны өдрийн дотор Боловсролын асуудал эрхэлсэн төрийн захиргааны төв байгууллагад цахим шуудан болон маягтаар ирүүлнэ.</a:t>
          </a:r>
          <a:endParaRPr lang="en-US" sz="8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</a:t>
          </a:r>
          <a:r>
            <a:rPr lang="mn-MN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Боловсролын асуудал эрхэлсэн төрийн захиргааны төв байгууллага нь жил бүрийн 11 сарын </a:t>
          </a:r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0</a:t>
          </a:r>
          <a:r>
            <a:rPr lang="mn-MN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5-ны дотор Үндэсний статистикийн хороонд цахим шуудан болон маягтаар ирүүлнэ. </a:t>
          </a:r>
          <a:endParaRPr lang="en-US" sz="8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108242</xdr:colOff>
      <xdr:row>2</xdr:row>
      <xdr:rowOff>185004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5CB4118F-2E72-4B7F-8A28-5DBC3234604F}"/>
            </a:ext>
          </a:extLst>
        </xdr:cNvPr>
        <xdr:cNvSpPr/>
      </xdr:nvSpPr>
      <xdr:spPr>
        <a:xfrm>
          <a:off x="0" y="0"/>
          <a:ext cx="2499017" cy="66125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1000">
              <a:solidFill>
                <a:sysClr val="windowText" lastClr="000000"/>
              </a:solidFill>
              <a:effectLst/>
              <a:latin typeface="Arial" pitchFamily="34" charset="0"/>
              <a:ea typeface="Times New Roman"/>
              <a:cs typeface="Arial" pitchFamily="34" charset="0"/>
            </a:rPr>
            <a:t>Үндэсний статистикийн хорооны даргын 2022 оны 08 сарын 30-ны өдрийн А/137 тоот тушаалаар батлав.</a:t>
          </a:r>
          <a:endParaRPr lang="en-US" sz="1000">
            <a:solidFill>
              <a:sysClr val="windowText" lastClr="000000"/>
            </a:solidFill>
            <a:effectLst/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twoCellAnchor>
  <xdr:twoCellAnchor>
    <xdr:from>
      <xdr:col>0</xdr:col>
      <xdr:colOff>277813</xdr:colOff>
      <xdr:row>39</xdr:row>
      <xdr:rowOff>79375</xdr:rowOff>
    </xdr:from>
    <xdr:to>
      <xdr:col>16</xdr:col>
      <xdr:colOff>66675</xdr:colOff>
      <xdr:row>46</xdr:row>
      <xdr:rowOff>169861</xdr:rowOff>
    </xdr:to>
    <xdr:grpSp>
      <xdr:nvGrpSpPr>
        <xdr:cNvPr id="5" name="Group 1">
          <a:extLst>
            <a:ext uri="{FF2B5EF4-FFF2-40B4-BE49-F238E27FC236}">
              <a16:creationId xmlns:a16="http://schemas.microsoft.com/office/drawing/2014/main" id="{81743C2D-AD25-411B-9D07-DA81BB766180}"/>
            </a:ext>
          </a:extLst>
        </xdr:cNvPr>
        <xdr:cNvGrpSpPr>
          <a:grpSpLocks/>
        </xdr:cNvGrpSpPr>
      </xdr:nvGrpSpPr>
      <xdr:grpSpPr bwMode="auto">
        <a:xfrm>
          <a:off x="277813" y="10388203"/>
          <a:ext cx="6972300" cy="1638299"/>
          <a:chOff x="1053352" y="4050248"/>
          <a:chExt cx="1968039" cy="555485"/>
        </a:xfrm>
      </xdr:grpSpPr>
      <xdr:sp macro="" textlink="">
        <xdr:nvSpPr>
          <xdr:cNvPr id="6" name="Text Box 8">
            <a:extLst>
              <a:ext uri="{FF2B5EF4-FFF2-40B4-BE49-F238E27FC236}">
                <a16:creationId xmlns:a16="http://schemas.microsoft.com/office/drawing/2014/main" id="{9B903351-BF95-D858-0E79-F6390352B6AE}"/>
              </a:ext>
            </a:extLst>
          </xdr:cNvPr>
          <xdr:cNvSpPr txBox="1">
            <a:spLocks noChangeArrowheads="1"/>
          </xdr:cNvSpPr>
        </xdr:nvSpPr>
        <xdr:spPr bwMode="auto">
          <a:xfrm flipH="1">
            <a:off x="1053352" y="4215673"/>
            <a:ext cx="271798" cy="19710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ctr" upright="1"/>
          <a:lstStyle/>
          <a:p>
            <a:pPr algn="ctr"/>
            <a:r>
              <a:rPr lang="en-US" sz="1000">
                <a:latin typeface="Arial" pitchFamily="34" charset="0"/>
                <a:ea typeface="+mn-ea"/>
                <a:cs typeface="Arial" pitchFamily="34" charset="0"/>
              </a:rPr>
              <a:t>Тамг</a:t>
            </a:r>
            <a:r>
              <a:rPr lang="mn-MN" sz="1000">
                <a:latin typeface="Arial" pitchFamily="34" charset="0"/>
                <a:ea typeface="+mn-ea"/>
                <a:cs typeface="Arial" pitchFamily="34" charset="0"/>
              </a:rPr>
              <a:t>а</a:t>
            </a:r>
            <a:endParaRPr lang="en-US" sz="1000">
              <a:latin typeface="Arial" pitchFamily="34" charset="0"/>
              <a:ea typeface="+mn-ea"/>
              <a:cs typeface="Arial" pitchFamily="34" charset="0"/>
            </a:endParaRPr>
          </a:p>
          <a:p>
            <a:pPr algn="ctr"/>
            <a:r>
              <a:rPr lang="en-US" sz="1000">
                <a:latin typeface="Arial" pitchFamily="34" charset="0"/>
                <a:ea typeface="+mn-ea"/>
                <a:cs typeface="Arial" pitchFamily="34" charset="0"/>
              </a:rPr>
              <a:t>тэмдэг</a:t>
            </a:r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75EFBFE1-DB1B-3B6E-F402-3A938533122A}"/>
              </a:ext>
            </a:extLst>
          </xdr:cNvPr>
          <xdr:cNvSpPr txBox="1"/>
        </xdr:nvSpPr>
        <xdr:spPr>
          <a:xfrm>
            <a:off x="1419905" y="4050248"/>
            <a:ext cx="1601486" cy="55548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Тайлан хянасан:             БНБТГ-ын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 дарга                 П.Оюунаа            </a:t>
            </a:r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.............................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    </a:t>
            </a:r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                                          /Албан тушаал/                        /Нэр/                     /Гарын үсэг/</a:t>
            </a:r>
          </a:p>
          <a:p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Тайлан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 гаргаж нэгтгэсэн:   Ахлах шинжээч                 Д.Анхзаяа          ..............................</a:t>
            </a: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                                            </a:t>
            </a:r>
            <a:r>
              <a:rPr lang="mn-MN" sz="10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/Албан тушаал/               /Нэр/                    /Гарын үсэг/</a:t>
            </a:r>
            <a:endParaRPr lang="en-US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2024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оны 10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сарын 30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өдөр </a:t>
            </a:r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298173</xdr:colOff>
      <xdr:row>4</xdr:row>
      <xdr:rowOff>66261</xdr:rowOff>
    </xdr:from>
    <xdr:to>
      <xdr:col>18</xdr:col>
      <xdr:colOff>309940</xdr:colOff>
      <xdr:row>7</xdr:row>
      <xdr:rowOff>77029</xdr:rowOff>
    </xdr:to>
    <xdr:sp macro="" textlink="">
      <xdr:nvSpPr>
        <xdr:cNvPr id="2" name="TextBox 7">
          <a:extLst>
            <a:ext uri="{FF2B5EF4-FFF2-40B4-BE49-F238E27FC236}">
              <a16:creationId xmlns:a16="http://schemas.microsoft.com/office/drawing/2014/main" id="{DAF30615-8327-4027-A90D-CECEF25EB168}"/>
            </a:ext>
          </a:extLst>
        </xdr:cNvPr>
        <xdr:cNvSpPr txBox="1">
          <a:spLocks noChangeArrowheads="1"/>
        </xdr:cNvSpPr>
      </xdr:nvSpPr>
      <xdr:spPr bwMode="auto">
        <a:xfrm>
          <a:off x="4878456" y="1275522"/>
          <a:ext cx="3664397" cy="88872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/>
          <a:r>
            <a:rPr lang="mn-MN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1.Боловсролын ерөнхий газар жил бүрийн 10 дугаар сарын 25-ны өдрийн дотор Боловсролын асуудал эрхэлсэн төрийн захиргааны төв байгууллагад цахим шуудан болон маягтаар ирүүлнэ.</a:t>
          </a:r>
          <a:endParaRPr lang="en-US" sz="8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</a:t>
          </a:r>
          <a:r>
            <a:rPr lang="mn-MN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Боловсролын асуудал эрхэлсэн төрийн захиргааны төв байгууллага нь жил бүрийн 11 сарын </a:t>
          </a:r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0</a:t>
          </a:r>
          <a:r>
            <a:rPr lang="mn-MN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5-ны дотор Үндэсний статистикийн хороонд цахим шуудан болон маягтаар ирүүлнэ. </a:t>
          </a:r>
          <a:endParaRPr lang="en-US" sz="8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49696</xdr:colOff>
      <xdr:row>0</xdr:row>
      <xdr:rowOff>24848</xdr:rowOff>
    </xdr:from>
    <xdr:to>
      <xdr:col>4</xdr:col>
      <xdr:colOff>70971</xdr:colOff>
      <xdr:row>2</xdr:row>
      <xdr:rowOff>56624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E71E0E3-70ED-430F-B7FE-BD681CB15B2B}"/>
            </a:ext>
          </a:extLst>
        </xdr:cNvPr>
        <xdr:cNvSpPr/>
      </xdr:nvSpPr>
      <xdr:spPr>
        <a:xfrm>
          <a:off x="49696" y="24848"/>
          <a:ext cx="2489492" cy="66125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1000">
              <a:solidFill>
                <a:sysClr val="windowText" lastClr="000000"/>
              </a:solidFill>
              <a:effectLst/>
              <a:latin typeface="Arial" pitchFamily="34" charset="0"/>
              <a:ea typeface="Times New Roman"/>
              <a:cs typeface="Arial" pitchFamily="34" charset="0"/>
            </a:rPr>
            <a:t>Үндэсний статистикийн хорооны даргын 2022 оны 08 сарын 30-ны өдрийн А/137 тоот тушаалаар батлав.</a:t>
          </a:r>
          <a:endParaRPr lang="en-US" sz="1000">
            <a:solidFill>
              <a:sysClr val="windowText" lastClr="000000"/>
            </a:solidFill>
            <a:effectLst/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twoCellAnchor>
  <xdr:twoCellAnchor>
    <xdr:from>
      <xdr:col>1</xdr:col>
      <xdr:colOff>57979</xdr:colOff>
      <xdr:row>53</xdr:row>
      <xdr:rowOff>49691</xdr:rowOff>
    </xdr:from>
    <xdr:to>
      <xdr:col>17</xdr:col>
      <xdr:colOff>6627</xdr:colOff>
      <xdr:row>59</xdr:row>
      <xdr:rowOff>82822</xdr:rowOff>
    </xdr:to>
    <xdr:grpSp>
      <xdr:nvGrpSpPr>
        <xdr:cNvPr id="4" name="Group 1">
          <a:extLst>
            <a:ext uri="{FF2B5EF4-FFF2-40B4-BE49-F238E27FC236}">
              <a16:creationId xmlns:a16="http://schemas.microsoft.com/office/drawing/2014/main" id="{D728ACCC-4610-4A4C-A634-369BBDF5EBC4}"/>
            </a:ext>
          </a:extLst>
        </xdr:cNvPr>
        <xdr:cNvGrpSpPr>
          <a:grpSpLocks/>
        </xdr:cNvGrpSpPr>
      </xdr:nvGrpSpPr>
      <xdr:grpSpPr bwMode="auto">
        <a:xfrm>
          <a:off x="861392" y="14809300"/>
          <a:ext cx="6972300" cy="1424609"/>
          <a:chOff x="1053352" y="4050248"/>
          <a:chExt cx="1968039" cy="483031"/>
        </a:xfrm>
      </xdr:grpSpPr>
      <xdr:sp macro="" textlink="">
        <xdr:nvSpPr>
          <xdr:cNvPr id="5" name="Text Box 8">
            <a:extLst>
              <a:ext uri="{FF2B5EF4-FFF2-40B4-BE49-F238E27FC236}">
                <a16:creationId xmlns:a16="http://schemas.microsoft.com/office/drawing/2014/main" id="{E7E305EE-1986-08D0-B58B-75FFA61ED401}"/>
              </a:ext>
            </a:extLst>
          </xdr:cNvPr>
          <xdr:cNvSpPr txBox="1">
            <a:spLocks noChangeArrowheads="1"/>
          </xdr:cNvSpPr>
        </xdr:nvSpPr>
        <xdr:spPr bwMode="auto">
          <a:xfrm flipH="1">
            <a:off x="1053352" y="4215673"/>
            <a:ext cx="271798" cy="19710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ctr" upright="1"/>
          <a:lstStyle/>
          <a:p>
            <a:pPr algn="ctr"/>
            <a:r>
              <a:rPr lang="en-US" sz="1000">
                <a:latin typeface="Arial" pitchFamily="34" charset="0"/>
                <a:ea typeface="+mn-ea"/>
                <a:cs typeface="Arial" pitchFamily="34" charset="0"/>
              </a:rPr>
              <a:t>Тамг</a:t>
            </a:r>
            <a:r>
              <a:rPr lang="mn-MN" sz="1000">
                <a:latin typeface="Arial" pitchFamily="34" charset="0"/>
                <a:ea typeface="+mn-ea"/>
                <a:cs typeface="Arial" pitchFamily="34" charset="0"/>
              </a:rPr>
              <a:t>а</a:t>
            </a:r>
            <a:endParaRPr lang="en-US" sz="1000">
              <a:latin typeface="Arial" pitchFamily="34" charset="0"/>
              <a:ea typeface="+mn-ea"/>
              <a:cs typeface="Arial" pitchFamily="34" charset="0"/>
            </a:endParaRPr>
          </a:p>
          <a:p>
            <a:pPr algn="ctr"/>
            <a:r>
              <a:rPr lang="en-US" sz="1000">
                <a:latin typeface="Arial" pitchFamily="34" charset="0"/>
                <a:ea typeface="+mn-ea"/>
                <a:cs typeface="Arial" pitchFamily="34" charset="0"/>
              </a:rPr>
              <a:t>тэмдэг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7DA4E0C9-AFD8-A59D-B756-07479EE20922}"/>
              </a:ext>
            </a:extLst>
          </xdr:cNvPr>
          <xdr:cNvSpPr txBox="1"/>
        </xdr:nvSpPr>
        <xdr:spPr>
          <a:xfrm>
            <a:off x="1419905" y="4050248"/>
            <a:ext cx="1601486" cy="48303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Тайлан хянасан:             БНБТГ-ын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 дарга                 П.Оюунаа            </a:t>
            </a:r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.............................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    </a:t>
            </a:r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                                          /Албан тушаал/                        /Нэр/                     /Гарын үсэг/</a:t>
            </a:r>
          </a:p>
          <a:p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Тайлан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 гаргаж нэгтгэсэн:   Ахлах шинжээч                 Д.Анхзаяа          ..............................</a:t>
            </a: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                                            </a:t>
            </a:r>
            <a:r>
              <a:rPr lang="mn-MN" sz="10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/Албан тушаал/               /Нэр/                    /Гарын үсэг/</a:t>
            </a:r>
            <a:endParaRPr lang="en-US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2024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оны 10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сарын 30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өдөр </a:t>
            </a:r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219076</xdr:colOff>
      <xdr:row>5</xdr:row>
      <xdr:rowOff>85725</xdr:rowOff>
    </xdr:from>
    <xdr:to>
      <xdr:col>22</xdr:col>
      <xdr:colOff>333376</xdr:colOff>
      <xdr:row>9</xdr:row>
      <xdr:rowOff>19050</xdr:rowOff>
    </xdr:to>
    <xdr:sp macro="" textlink="">
      <xdr:nvSpPr>
        <xdr:cNvPr id="2" name="TextBox 7">
          <a:extLst>
            <a:ext uri="{FF2B5EF4-FFF2-40B4-BE49-F238E27FC236}">
              <a16:creationId xmlns:a16="http://schemas.microsoft.com/office/drawing/2014/main" id="{52BF308E-0DA1-49B4-B4E5-C199B694FC08}"/>
            </a:ext>
          </a:extLst>
        </xdr:cNvPr>
        <xdr:cNvSpPr txBox="1">
          <a:spLocks noChangeArrowheads="1"/>
        </xdr:cNvSpPr>
      </xdr:nvSpPr>
      <xdr:spPr bwMode="auto">
        <a:xfrm>
          <a:off x="6696076" y="1352550"/>
          <a:ext cx="459105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/>
          <a:r>
            <a:rPr lang="mn-MN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1.Боловсролын ерөнхий газар жил бүрийн 10 дугаар сарын 25-ны өдрийн дотор Боловсролын асуудал эрхэлсэн төрийн захиргааны төв байгууллагад цахим шуудан болон маягтаар ирүүлнэ.</a:t>
          </a:r>
          <a:endParaRPr lang="en-US" sz="8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</a:t>
          </a:r>
          <a:r>
            <a:rPr lang="mn-MN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Боловсролын асуудал эрхэлсэн төрийн захиргааны төв байгууллага нь жил бүрийн 11 сарын </a:t>
          </a:r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0</a:t>
          </a:r>
          <a:r>
            <a:rPr lang="mn-MN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5-ны дотор Үндэсний статистикийн хороонд цахим шуудан болон маягтаар ирүүлнэ. </a:t>
          </a:r>
          <a:endParaRPr lang="en-US" sz="8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38100</xdr:colOff>
      <xdr:row>0</xdr:row>
      <xdr:rowOff>28575</xdr:rowOff>
    </xdr:from>
    <xdr:to>
      <xdr:col>3</xdr:col>
      <xdr:colOff>79667</xdr:colOff>
      <xdr:row>1</xdr:row>
      <xdr:rowOff>247650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9EF0A035-0E64-4315-9859-704C1B8334B1}"/>
            </a:ext>
          </a:extLst>
        </xdr:cNvPr>
        <xdr:cNvSpPr/>
      </xdr:nvSpPr>
      <xdr:spPr>
        <a:xfrm>
          <a:off x="38100" y="28575"/>
          <a:ext cx="2489492" cy="476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800">
              <a:solidFill>
                <a:sysClr val="windowText" lastClr="000000"/>
              </a:solidFill>
              <a:effectLst/>
              <a:latin typeface="Arial" pitchFamily="34" charset="0"/>
              <a:ea typeface="Times New Roman"/>
              <a:cs typeface="Arial" pitchFamily="34" charset="0"/>
            </a:rPr>
            <a:t>Үндэсний статистикийн хорооны даргын 2022 оны 08 сарын 30-ны өдрийн А/137 тоот тушаалаар батлав.</a:t>
          </a:r>
          <a:endParaRPr lang="en-US" sz="800">
            <a:solidFill>
              <a:sysClr val="windowText" lastClr="000000"/>
            </a:solidFill>
            <a:effectLst/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twoCellAnchor>
  <xdr:twoCellAnchor>
    <xdr:from>
      <xdr:col>1</xdr:col>
      <xdr:colOff>146459</xdr:colOff>
      <xdr:row>63</xdr:row>
      <xdr:rowOff>196645</xdr:rowOff>
    </xdr:from>
    <xdr:to>
      <xdr:col>18</xdr:col>
      <xdr:colOff>225834</xdr:colOff>
      <xdr:row>71</xdr:row>
      <xdr:rowOff>153629</xdr:rowOff>
    </xdr:to>
    <xdr:grpSp>
      <xdr:nvGrpSpPr>
        <xdr:cNvPr id="4" name="Group 1">
          <a:extLst>
            <a:ext uri="{FF2B5EF4-FFF2-40B4-BE49-F238E27FC236}">
              <a16:creationId xmlns:a16="http://schemas.microsoft.com/office/drawing/2014/main" id="{65E15B72-65F0-442F-9492-C629C3A7FC2F}"/>
            </a:ext>
          </a:extLst>
        </xdr:cNvPr>
        <xdr:cNvGrpSpPr>
          <a:grpSpLocks/>
        </xdr:cNvGrpSpPr>
      </xdr:nvGrpSpPr>
      <xdr:grpSpPr bwMode="auto">
        <a:xfrm>
          <a:off x="1851741" y="14945032"/>
          <a:ext cx="7499658" cy="1723718"/>
          <a:chOff x="1053352" y="4050248"/>
          <a:chExt cx="1968039" cy="483031"/>
        </a:xfrm>
      </xdr:grpSpPr>
      <xdr:sp macro="" textlink="">
        <xdr:nvSpPr>
          <xdr:cNvPr id="5" name="Text Box 8">
            <a:extLst>
              <a:ext uri="{FF2B5EF4-FFF2-40B4-BE49-F238E27FC236}">
                <a16:creationId xmlns:a16="http://schemas.microsoft.com/office/drawing/2014/main" id="{DD1F4AAE-5C6D-506B-1872-101F28414BB7}"/>
              </a:ext>
            </a:extLst>
          </xdr:cNvPr>
          <xdr:cNvSpPr txBox="1">
            <a:spLocks noChangeArrowheads="1"/>
          </xdr:cNvSpPr>
        </xdr:nvSpPr>
        <xdr:spPr bwMode="auto">
          <a:xfrm flipH="1">
            <a:off x="1053352" y="4215673"/>
            <a:ext cx="271798" cy="19710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ctr" upright="1"/>
          <a:lstStyle/>
          <a:p>
            <a:pPr algn="ctr"/>
            <a:r>
              <a:rPr lang="en-US" sz="1000">
                <a:latin typeface="Arial" pitchFamily="34" charset="0"/>
                <a:ea typeface="+mn-ea"/>
                <a:cs typeface="Arial" pitchFamily="34" charset="0"/>
              </a:rPr>
              <a:t>Тамг</a:t>
            </a:r>
            <a:r>
              <a:rPr lang="mn-MN" sz="1000">
                <a:latin typeface="Arial" pitchFamily="34" charset="0"/>
                <a:ea typeface="+mn-ea"/>
                <a:cs typeface="Arial" pitchFamily="34" charset="0"/>
              </a:rPr>
              <a:t>а</a:t>
            </a:r>
            <a:endParaRPr lang="en-US" sz="1000">
              <a:latin typeface="Arial" pitchFamily="34" charset="0"/>
              <a:ea typeface="+mn-ea"/>
              <a:cs typeface="Arial" pitchFamily="34" charset="0"/>
            </a:endParaRPr>
          </a:p>
          <a:p>
            <a:pPr algn="ctr"/>
            <a:r>
              <a:rPr lang="en-US" sz="1000">
                <a:latin typeface="Arial" pitchFamily="34" charset="0"/>
                <a:ea typeface="+mn-ea"/>
                <a:cs typeface="Arial" pitchFamily="34" charset="0"/>
              </a:rPr>
              <a:t>тэмдэг</a:t>
            </a:r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EFA5BB97-4379-AD51-DF3A-298C549CA059}"/>
              </a:ext>
            </a:extLst>
          </xdr:cNvPr>
          <xdr:cNvSpPr txBox="1"/>
        </xdr:nvSpPr>
        <xdr:spPr>
          <a:xfrm>
            <a:off x="1419905" y="4050248"/>
            <a:ext cx="1601486" cy="48303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Тайлан хянасан:             БНБТГ-ын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 дарга                 П.Оюунаа            </a:t>
            </a:r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.............................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    </a:t>
            </a:r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                                          /Албан тушаал/                        /Нэр/                     /Гарын үсэг/</a:t>
            </a:r>
          </a:p>
          <a:p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Тайлан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 гаргаж нэгтгэсэн:   Ахлах шинжээч                 Д.Анхзаяа          ..............................</a:t>
            </a: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                                            </a:t>
            </a:r>
            <a:r>
              <a:rPr lang="mn-MN" sz="10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/Албан тушаал/               /Нэр/                    /Гарын үсэг/</a:t>
            </a:r>
            <a:endParaRPr lang="en-US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2024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оны 10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сарын 30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өдөр </a:t>
            </a:r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145676</xdr:colOff>
      <xdr:row>4</xdr:row>
      <xdr:rowOff>45943</xdr:rowOff>
    </xdr:from>
    <xdr:to>
      <xdr:col>23</xdr:col>
      <xdr:colOff>459440</xdr:colOff>
      <xdr:row>7</xdr:row>
      <xdr:rowOff>201706</xdr:rowOff>
    </xdr:to>
    <xdr:sp macro="" textlink="">
      <xdr:nvSpPr>
        <xdr:cNvPr id="2051" name="TextBox 10">
          <a:extLst>
            <a:ext uri="{FF2B5EF4-FFF2-40B4-BE49-F238E27FC236}">
              <a16:creationId xmlns:a16="http://schemas.microsoft.com/office/drawing/2014/main" id="{6A4EAD16-3BD3-F161-34DF-123541285786}"/>
            </a:ext>
          </a:extLst>
        </xdr:cNvPr>
        <xdr:cNvSpPr txBox="1">
          <a:spLocks noChangeArrowheads="1"/>
        </xdr:cNvSpPr>
      </xdr:nvSpPr>
      <xdr:spPr bwMode="auto">
        <a:xfrm>
          <a:off x="7283823" y="1390649"/>
          <a:ext cx="4168588" cy="895351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1.Боловсролын ерөнхий газар жил бүрийн 10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дугаар сарын 25-ны өдрийн дотор Боловсролын асуудал эрхэлсэн төрийн захиргааны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төв байгууллагад цахим шуудан болон маягтаар ирүүлнэ.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2.Боловсролын асуудал эрхэлсэн төрийн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захиргааны төв байгууллага нь жил бүрийн 11 сарын 05-ны дотор Үндэсний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статистикийн хороонд цахим шуудан болон маягтаар ирүүлнэ.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9921</xdr:colOff>
      <xdr:row>0</xdr:row>
      <xdr:rowOff>49609</xdr:rowOff>
    </xdr:from>
    <xdr:to>
      <xdr:col>5</xdr:col>
      <xdr:colOff>199486</xdr:colOff>
      <xdr:row>2</xdr:row>
      <xdr:rowOff>172874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2D14680-8148-45DE-8F1E-4050F188A1F3}"/>
            </a:ext>
          </a:extLst>
        </xdr:cNvPr>
        <xdr:cNvSpPr/>
      </xdr:nvSpPr>
      <xdr:spPr>
        <a:xfrm>
          <a:off x="9921" y="49609"/>
          <a:ext cx="2769253" cy="65904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1000">
              <a:solidFill>
                <a:sysClr val="windowText" lastClr="000000"/>
              </a:solidFill>
              <a:effectLst/>
              <a:latin typeface="Arial" pitchFamily="34" charset="0"/>
              <a:ea typeface="Times New Roman"/>
              <a:cs typeface="Arial" pitchFamily="34" charset="0"/>
            </a:rPr>
            <a:t>Үндэсний статистикийн хорооны даргын 2022 оны 08 сарын 30-ны өдрийн А/137 тоот тушаалаар батлав.</a:t>
          </a:r>
          <a:endParaRPr lang="en-US" sz="1000">
            <a:solidFill>
              <a:sysClr val="windowText" lastClr="000000"/>
            </a:solidFill>
            <a:effectLst/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twoCellAnchor>
  <xdr:twoCellAnchor>
    <xdr:from>
      <xdr:col>24</xdr:col>
      <xdr:colOff>1881187</xdr:colOff>
      <xdr:row>24</xdr:row>
      <xdr:rowOff>35718</xdr:rowOff>
    </xdr:from>
    <xdr:to>
      <xdr:col>40</xdr:col>
      <xdr:colOff>226218</xdr:colOff>
      <xdr:row>33</xdr:row>
      <xdr:rowOff>67467</xdr:rowOff>
    </xdr:to>
    <xdr:grpSp>
      <xdr:nvGrpSpPr>
        <xdr:cNvPr id="3" name="Group 1">
          <a:extLst>
            <a:ext uri="{FF2B5EF4-FFF2-40B4-BE49-F238E27FC236}">
              <a16:creationId xmlns:a16="http://schemas.microsoft.com/office/drawing/2014/main" id="{9EC7E8A9-DF1E-4A61-B525-5FE83A01D95C}"/>
            </a:ext>
          </a:extLst>
        </xdr:cNvPr>
        <xdr:cNvGrpSpPr>
          <a:grpSpLocks/>
        </xdr:cNvGrpSpPr>
      </xdr:nvGrpSpPr>
      <xdr:grpSpPr bwMode="auto">
        <a:xfrm>
          <a:off x="14868805" y="7521247"/>
          <a:ext cx="7175266" cy="1914338"/>
          <a:chOff x="1053352" y="4050248"/>
          <a:chExt cx="2104564" cy="676024"/>
        </a:xfrm>
      </xdr:grpSpPr>
      <xdr:sp macro="" textlink="">
        <xdr:nvSpPr>
          <xdr:cNvPr id="4" name="Text Box 8">
            <a:extLst>
              <a:ext uri="{FF2B5EF4-FFF2-40B4-BE49-F238E27FC236}">
                <a16:creationId xmlns:a16="http://schemas.microsoft.com/office/drawing/2014/main" id="{4F80294F-ADFF-F880-979A-78EFA173C53E}"/>
              </a:ext>
            </a:extLst>
          </xdr:cNvPr>
          <xdr:cNvSpPr txBox="1">
            <a:spLocks noChangeArrowheads="1"/>
          </xdr:cNvSpPr>
        </xdr:nvSpPr>
        <xdr:spPr bwMode="auto">
          <a:xfrm flipH="1">
            <a:off x="1053352" y="4215673"/>
            <a:ext cx="271798" cy="19710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ctr" upright="1"/>
          <a:lstStyle/>
          <a:p>
            <a:pPr algn="ctr"/>
            <a:r>
              <a:rPr lang="en-US" sz="1000">
                <a:latin typeface="Arial" pitchFamily="34" charset="0"/>
                <a:ea typeface="+mn-ea"/>
                <a:cs typeface="Arial" pitchFamily="34" charset="0"/>
              </a:rPr>
              <a:t>Тамг</a:t>
            </a:r>
            <a:r>
              <a:rPr lang="mn-MN" sz="1000">
                <a:latin typeface="Arial" pitchFamily="34" charset="0"/>
                <a:ea typeface="+mn-ea"/>
                <a:cs typeface="Arial" pitchFamily="34" charset="0"/>
              </a:rPr>
              <a:t>а</a:t>
            </a:r>
            <a:endParaRPr lang="en-US" sz="1000">
              <a:latin typeface="Arial" pitchFamily="34" charset="0"/>
              <a:ea typeface="+mn-ea"/>
              <a:cs typeface="Arial" pitchFamily="34" charset="0"/>
            </a:endParaRPr>
          </a:p>
          <a:p>
            <a:pPr algn="ctr"/>
            <a:r>
              <a:rPr lang="en-US" sz="1000">
                <a:latin typeface="Arial" pitchFamily="34" charset="0"/>
                <a:ea typeface="+mn-ea"/>
                <a:cs typeface="Arial" pitchFamily="34" charset="0"/>
              </a:rPr>
              <a:t>тэмдэг</a:t>
            </a:r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1D7D4716-7CEF-C033-30A5-B9D22754462D}"/>
              </a:ext>
            </a:extLst>
          </xdr:cNvPr>
          <xdr:cNvSpPr txBox="1"/>
        </xdr:nvSpPr>
        <xdr:spPr>
          <a:xfrm>
            <a:off x="1419905" y="4050248"/>
            <a:ext cx="1738011" cy="6760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Тайлан хянасан:          БНБТГ-ын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 дарга                 П.Оюунаа            </a:t>
            </a:r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.............................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    </a:t>
            </a:r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                                     /Албан тушаал/                        /Нэр/                     /Гарын үсэг/</a:t>
            </a:r>
          </a:p>
          <a:p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Тайлан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 гаргаж нэгтгэсэн:  Ахлах шинжээч                 Д.Анхзаяа          ..............................</a:t>
            </a: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                                            </a:t>
            </a:r>
            <a:r>
              <a:rPr lang="mn-MN" sz="10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/Албан тушаал/               /Нэр/                    /Гарын үсэг/</a:t>
            </a:r>
            <a:endParaRPr lang="en-US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2024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оны 10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сарын 23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өдөр </a:t>
            </a:r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285750</xdr:colOff>
      <xdr:row>3</xdr:row>
      <xdr:rowOff>85725</xdr:rowOff>
    </xdr:from>
    <xdr:to>
      <xdr:col>31</xdr:col>
      <xdr:colOff>314325</xdr:colOff>
      <xdr:row>6</xdr:row>
      <xdr:rowOff>38100</xdr:rowOff>
    </xdr:to>
    <xdr:sp macro="" textlink="">
      <xdr:nvSpPr>
        <xdr:cNvPr id="3073" name="TextBox 10">
          <a:extLst>
            <a:ext uri="{FF2B5EF4-FFF2-40B4-BE49-F238E27FC236}">
              <a16:creationId xmlns:a16="http://schemas.microsoft.com/office/drawing/2014/main" id="{690E5565-E208-4AF1-9675-F415B95D5270}"/>
            </a:ext>
          </a:extLst>
        </xdr:cNvPr>
        <xdr:cNvSpPr txBox="1">
          <a:spLocks noChangeArrowheads="1"/>
        </xdr:cNvSpPr>
      </xdr:nvSpPr>
      <xdr:spPr bwMode="auto">
        <a:xfrm>
          <a:off x="7762875" y="1419225"/>
          <a:ext cx="4695825" cy="1104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1.Боловсролын ерөнхий газар жил бүрийн 10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дугаар сарын 25-ны өдрийн дотор Боловсролын асуудал эрхэлсэн төрийн захиргааны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төв байгууллагад цахим шуудан болон маягтаар ирүүлнэ.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2.Боловсролын асуудал эрхэлсэн төрийн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захиргааны төв байгууллага нь жил бүрийн 11 сарын 05-ны дотор Үндэсний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статистикийн хороонд цахим шуудан болон маягтаар ирүүлнэ.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329639</xdr:colOff>
      <xdr:row>1</xdr:row>
      <xdr:rowOff>299758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2340DAB-8AEA-475E-BE35-370D71E42DDD}"/>
            </a:ext>
          </a:extLst>
        </xdr:cNvPr>
        <xdr:cNvSpPr/>
      </xdr:nvSpPr>
      <xdr:spPr>
        <a:xfrm>
          <a:off x="0" y="0"/>
          <a:ext cx="2761315" cy="6471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1000">
              <a:solidFill>
                <a:sysClr val="windowText" lastClr="000000"/>
              </a:solidFill>
              <a:effectLst/>
              <a:latin typeface="Arial" pitchFamily="34" charset="0"/>
              <a:ea typeface="Times New Roman"/>
              <a:cs typeface="Arial" pitchFamily="34" charset="0"/>
            </a:rPr>
            <a:t>Үндэсний статистикийн хорооны даргын 2022 оны 08 сарын 30-ны өдрийн А/137 тоот тушаалаар батлав.</a:t>
          </a:r>
          <a:endParaRPr lang="en-US" sz="1000">
            <a:solidFill>
              <a:sysClr val="windowText" lastClr="000000"/>
            </a:solidFill>
            <a:effectLst/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twoCellAnchor>
  <xdr:twoCellAnchor>
    <xdr:from>
      <xdr:col>4</xdr:col>
      <xdr:colOff>28575</xdr:colOff>
      <xdr:row>39</xdr:row>
      <xdr:rowOff>38100</xdr:rowOff>
    </xdr:from>
    <xdr:to>
      <xdr:col>25</xdr:col>
      <xdr:colOff>95249</xdr:colOff>
      <xdr:row>47</xdr:row>
      <xdr:rowOff>104775</xdr:rowOff>
    </xdr:to>
    <xdr:grpSp>
      <xdr:nvGrpSpPr>
        <xdr:cNvPr id="3" name="Group 1">
          <a:extLst>
            <a:ext uri="{FF2B5EF4-FFF2-40B4-BE49-F238E27FC236}">
              <a16:creationId xmlns:a16="http://schemas.microsoft.com/office/drawing/2014/main" id="{8CC5B9E3-CAAA-4CCE-AD04-E931485439F0}"/>
            </a:ext>
          </a:extLst>
        </xdr:cNvPr>
        <xdr:cNvGrpSpPr>
          <a:grpSpLocks/>
        </xdr:cNvGrpSpPr>
      </xdr:nvGrpSpPr>
      <xdr:grpSpPr bwMode="auto">
        <a:xfrm>
          <a:off x="2552700" y="10839450"/>
          <a:ext cx="7419974" cy="1695450"/>
          <a:chOff x="1053352" y="4050248"/>
          <a:chExt cx="1616554" cy="676024"/>
        </a:xfrm>
      </xdr:grpSpPr>
      <xdr:sp macro="" textlink="">
        <xdr:nvSpPr>
          <xdr:cNvPr id="4" name="Text Box 8">
            <a:extLst>
              <a:ext uri="{FF2B5EF4-FFF2-40B4-BE49-F238E27FC236}">
                <a16:creationId xmlns:a16="http://schemas.microsoft.com/office/drawing/2014/main" id="{818F66D9-6EE1-9FB6-31DF-0E67495B7577}"/>
              </a:ext>
            </a:extLst>
          </xdr:cNvPr>
          <xdr:cNvSpPr txBox="1">
            <a:spLocks noChangeArrowheads="1"/>
          </xdr:cNvSpPr>
        </xdr:nvSpPr>
        <xdr:spPr bwMode="auto">
          <a:xfrm flipH="1">
            <a:off x="1053352" y="4215673"/>
            <a:ext cx="271798" cy="19710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ctr" upright="1"/>
          <a:lstStyle/>
          <a:p>
            <a:pPr algn="ctr"/>
            <a:r>
              <a:rPr lang="en-US" sz="1000">
                <a:latin typeface="Arial" pitchFamily="34" charset="0"/>
                <a:ea typeface="+mn-ea"/>
                <a:cs typeface="Arial" pitchFamily="34" charset="0"/>
              </a:rPr>
              <a:t>Тамг</a:t>
            </a:r>
            <a:r>
              <a:rPr lang="mn-MN" sz="1000">
                <a:latin typeface="Arial" pitchFamily="34" charset="0"/>
                <a:ea typeface="+mn-ea"/>
                <a:cs typeface="Arial" pitchFamily="34" charset="0"/>
              </a:rPr>
              <a:t>а</a:t>
            </a:r>
            <a:endParaRPr lang="en-US" sz="1000">
              <a:latin typeface="Arial" pitchFamily="34" charset="0"/>
              <a:ea typeface="+mn-ea"/>
              <a:cs typeface="Arial" pitchFamily="34" charset="0"/>
            </a:endParaRPr>
          </a:p>
          <a:p>
            <a:pPr algn="ctr"/>
            <a:r>
              <a:rPr lang="en-US" sz="1000">
                <a:latin typeface="Arial" pitchFamily="34" charset="0"/>
                <a:ea typeface="+mn-ea"/>
                <a:cs typeface="Arial" pitchFamily="34" charset="0"/>
              </a:rPr>
              <a:t>тэмдэг</a:t>
            </a:r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8D9D1A32-E5D5-87A5-5136-F6E6EA43448A}"/>
              </a:ext>
            </a:extLst>
          </xdr:cNvPr>
          <xdr:cNvSpPr txBox="1"/>
        </xdr:nvSpPr>
        <xdr:spPr>
          <a:xfrm>
            <a:off x="1419905" y="4050248"/>
            <a:ext cx="1250001" cy="6760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Тайлан хянасан:          БНБТГ-ын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 дарга                 П.Оюунаа            </a:t>
            </a:r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.............................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    </a:t>
            </a:r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                                     /Албан тушаал/                        /Нэр/                     /Гарын үсэг/</a:t>
            </a:r>
          </a:p>
          <a:p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Тайлан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 гаргаж нэгтгэсэн:  Ахлах шинжээч                 Д.Анхзаяа          ..............................</a:t>
            </a: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                                            </a:t>
            </a:r>
            <a:r>
              <a:rPr lang="mn-MN" sz="10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/Албан тушаал/               /Нэр/                    /Гарын үсэг/</a:t>
            </a:r>
            <a:endParaRPr lang="en-US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2024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оны 10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сарын 23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өдөр </a:t>
            </a:r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185657</xdr:colOff>
      <xdr:row>4</xdr:row>
      <xdr:rowOff>145297</xdr:rowOff>
    </xdr:from>
    <xdr:to>
      <xdr:col>16</xdr:col>
      <xdr:colOff>310450</xdr:colOff>
      <xdr:row>7</xdr:row>
      <xdr:rowOff>371313</xdr:rowOff>
    </xdr:to>
    <xdr:sp macro="" textlink="">
      <xdr:nvSpPr>
        <xdr:cNvPr id="2" name="TextBox 10">
          <a:extLst>
            <a:ext uri="{FF2B5EF4-FFF2-40B4-BE49-F238E27FC236}">
              <a16:creationId xmlns:a16="http://schemas.microsoft.com/office/drawing/2014/main" id="{02595D87-D6BC-4D3B-8876-0DF5B3DF46B1}"/>
            </a:ext>
          </a:extLst>
        </xdr:cNvPr>
        <xdr:cNvSpPr txBox="1">
          <a:spLocks noChangeArrowheads="1"/>
        </xdr:cNvSpPr>
      </xdr:nvSpPr>
      <xdr:spPr bwMode="auto">
        <a:xfrm>
          <a:off x="2615339" y="1436822"/>
          <a:ext cx="5210175" cy="97671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1.Боловсролын ерөнхий газар жил бүрийн 10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дугаар сарын 25-ны өдрийн дотор Боловсролын асуудал эрхэлсэн төрийн захиргааны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төв байгууллагад цахим шуудан болон маягтаар ирүүлнэ.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lnSpc>
              <a:spcPts val="11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2.Боловсролын асуудал эрхэлсэн төрийн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захиргааны төв байгууллага нь жил бүрийн 11 сарын 05-ны дотор Үндэсний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статистикийн хороонд цахим шуудан болон маягтаар ирүүлнэ.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56504</xdr:colOff>
      <xdr:row>0</xdr:row>
      <xdr:rowOff>40360</xdr:rowOff>
    </xdr:from>
    <xdr:to>
      <xdr:col>4</xdr:col>
      <xdr:colOff>5950</xdr:colOff>
      <xdr:row>2</xdr:row>
      <xdr:rowOff>127501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0408E5F-331B-4473-BDA3-7D298D11BE5D}"/>
            </a:ext>
          </a:extLst>
        </xdr:cNvPr>
        <xdr:cNvSpPr/>
      </xdr:nvSpPr>
      <xdr:spPr>
        <a:xfrm>
          <a:off x="56504" y="40360"/>
          <a:ext cx="2758514" cy="65218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1000">
              <a:solidFill>
                <a:sysClr val="windowText" lastClr="000000"/>
              </a:solidFill>
              <a:effectLst/>
              <a:latin typeface="Arial" pitchFamily="34" charset="0"/>
              <a:ea typeface="Times New Roman"/>
              <a:cs typeface="Arial" pitchFamily="34" charset="0"/>
            </a:rPr>
            <a:t>Үндэсний статистикийн хорооны даргын 2022 оны 08 сарын 30-ны өдрийн А/137 тоот тушаалаар батлав.</a:t>
          </a:r>
          <a:endParaRPr lang="en-US" sz="1000">
            <a:solidFill>
              <a:sysClr val="windowText" lastClr="000000"/>
            </a:solidFill>
            <a:effectLst/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twoCellAnchor>
  <xdr:twoCellAnchor>
    <xdr:from>
      <xdr:col>0</xdr:col>
      <xdr:colOff>274450</xdr:colOff>
      <xdr:row>54</xdr:row>
      <xdr:rowOff>8076</xdr:rowOff>
    </xdr:from>
    <xdr:to>
      <xdr:col>15</xdr:col>
      <xdr:colOff>347098</xdr:colOff>
      <xdr:row>61</xdr:row>
      <xdr:rowOff>137227</xdr:rowOff>
    </xdr:to>
    <xdr:grpSp>
      <xdr:nvGrpSpPr>
        <xdr:cNvPr id="6" name="Group 1">
          <a:extLst>
            <a:ext uri="{FF2B5EF4-FFF2-40B4-BE49-F238E27FC236}">
              <a16:creationId xmlns:a16="http://schemas.microsoft.com/office/drawing/2014/main" id="{3B9DEE86-9EF8-4A17-9B00-89F80DA6958D}"/>
            </a:ext>
          </a:extLst>
        </xdr:cNvPr>
        <xdr:cNvGrpSpPr>
          <a:grpSpLocks/>
        </xdr:cNvGrpSpPr>
      </xdr:nvGrpSpPr>
      <xdr:grpSpPr bwMode="auto">
        <a:xfrm>
          <a:off x="274450" y="13084771"/>
          <a:ext cx="7103390" cy="1630549"/>
          <a:chOff x="1053352" y="4050248"/>
          <a:chExt cx="2104564" cy="555485"/>
        </a:xfrm>
      </xdr:grpSpPr>
      <xdr:sp macro="" textlink="">
        <xdr:nvSpPr>
          <xdr:cNvPr id="7" name="Text Box 8">
            <a:extLst>
              <a:ext uri="{FF2B5EF4-FFF2-40B4-BE49-F238E27FC236}">
                <a16:creationId xmlns:a16="http://schemas.microsoft.com/office/drawing/2014/main" id="{90CDFF0D-2523-5772-8D31-CC0EFC8B954F}"/>
              </a:ext>
            </a:extLst>
          </xdr:cNvPr>
          <xdr:cNvSpPr txBox="1">
            <a:spLocks noChangeArrowheads="1"/>
          </xdr:cNvSpPr>
        </xdr:nvSpPr>
        <xdr:spPr bwMode="auto">
          <a:xfrm flipH="1">
            <a:off x="1053352" y="4215673"/>
            <a:ext cx="271798" cy="19710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ctr" upright="1"/>
          <a:lstStyle/>
          <a:p>
            <a:pPr algn="ctr"/>
            <a:r>
              <a:rPr lang="en-US" sz="1000">
                <a:latin typeface="Arial" pitchFamily="34" charset="0"/>
                <a:ea typeface="+mn-ea"/>
                <a:cs typeface="Arial" pitchFamily="34" charset="0"/>
              </a:rPr>
              <a:t>Тамг</a:t>
            </a:r>
            <a:r>
              <a:rPr lang="mn-MN" sz="1000">
                <a:latin typeface="Arial" pitchFamily="34" charset="0"/>
                <a:ea typeface="+mn-ea"/>
                <a:cs typeface="Arial" pitchFamily="34" charset="0"/>
              </a:rPr>
              <a:t>а</a:t>
            </a:r>
            <a:endParaRPr lang="en-US" sz="1000">
              <a:latin typeface="Arial" pitchFamily="34" charset="0"/>
              <a:ea typeface="+mn-ea"/>
              <a:cs typeface="Arial" pitchFamily="34" charset="0"/>
            </a:endParaRPr>
          </a:p>
          <a:p>
            <a:pPr algn="ctr"/>
            <a:r>
              <a:rPr lang="en-US" sz="1000">
                <a:latin typeface="Arial" pitchFamily="34" charset="0"/>
                <a:ea typeface="+mn-ea"/>
                <a:cs typeface="Arial" pitchFamily="34" charset="0"/>
              </a:rPr>
              <a:t>тэмдэг</a:t>
            </a:r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4BE21631-EA34-ED06-06C4-2BE18A8FD983}"/>
              </a:ext>
            </a:extLst>
          </xdr:cNvPr>
          <xdr:cNvSpPr txBox="1"/>
        </xdr:nvSpPr>
        <xdr:spPr>
          <a:xfrm>
            <a:off x="1419905" y="4050248"/>
            <a:ext cx="1738011" cy="55548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Тайлан хянасан:          БНБТГ-ын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 дарга                 П.Оюунаа            </a:t>
            </a:r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.............................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    </a:t>
            </a:r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                                     /Албан тушаал/                        /Нэр/                     /Гарын үсэг/</a:t>
            </a:r>
          </a:p>
          <a:p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Тайлан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 гаргаж нэгтгэсэн:  Ахлах шинжээч                 Д.Анхзаяа          ..............................</a:t>
            </a: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                                            </a:t>
            </a:r>
            <a:r>
              <a:rPr lang="mn-MN" sz="10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/Албан тушаал/               /Нэр/                    /Гарын үсэг/</a:t>
            </a:r>
            <a:endParaRPr lang="en-US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2024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оны 10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сарын 23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өдөр </a:t>
            </a:r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485775</xdr:colOff>
      <xdr:row>4</xdr:row>
      <xdr:rowOff>190500</xdr:rowOff>
    </xdr:from>
    <xdr:to>
      <xdr:col>20</xdr:col>
      <xdr:colOff>85725</xdr:colOff>
      <xdr:row>5</xdr:row>
      <xdr:rowOff>133350</xdr:rowOff>
    </xdr:to>
    <xdr:sp macro="" textlink="">
      <xdr:nvSpPr>
        <xdr:cNvPr id="3" name="TextBox 10">
          <a:extLst>
            <a:ext uri="{FF2B5EF4-FFF2-40B4-BE49-F238E27FC236}">
              <a16:creationId xmlns:a16="http://schemas.microsoft.com/office/drawing/2014/main" id="{8811BB08-E782-4C63-920F-199B3CF4E5FB}"/>
            </a:ext>
          </a:extLst>
        </xdr:cNvPr>
        <xdr:cNvSpPr txBox="1">
          <a:spLocks noChangeArrowheads="1"/>
        </xdr:cNvSpPr>
      </xdr:nvSpPr>
      <xdr:spPr bwMode="auto">
        <a:xfrm>
          <a:off x="5334000" y="1228725"/>
          <a:ext cx="4276725" cy="9620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Cyr"/>
              <a:cs typeface="Arial Cyr"/>
            </a:rPr>
            <a:t>1.Боловсролын ерөнхий газар жил бүрийн 10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Cyr"/>
              <a:cs typeface="Arial Cyr"/>
            </a:rPr>
            <a:t>дугаар сарын 25-ны өдрийн дотор Боловсролын асуудал эрхэлсэн төрийн захиргааны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Cyr"/>
              <a:cs typeface="Arial Cyr"/>
            </a:rPr>
            <a:t>төв байгууллагад цахим шуудан болон маягтаар ирүүлнэ.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Cyr"/>
              <a:cs typeface="Arial Cyr"/>
            </a:rPr>
            <a:t>2.Боловсролын асуудал эрхэлсэн төрийн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Cyr"/>
              <a:cs typeface="Arial Cyr"/>
            </a:rPr>
            <a:t>захиргааны төв байгууллага нь жил бүрийн 11 сарын 05-ны дотор Үндэсний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Cyr"/>
              <a:cs typeface="Arial Cyr"/>
            </a:rPr>
            <a:t>статистикийн хороонд цахим шуудан болон маягтаар ирүүлнэ.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196289</xdr:colOff>
      <xdr:row>3</xdr:row>
      <xdr:rowOff>80683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C8E8E3A-D8DA-4619-8AA4-B1708BC5DFD9}"/>
            </a:ext>
          </a:extLst>
        </xdr:cNvPr>
        <xdr:cNvSpPr/>
      </xdr:nvSpPr>
      <xdr:spPr>
        <a:xfrm>
          <a:off x="0" y="0"/>
          <a:ext cx="2758514" cy="65218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1000">
              <a:solidFill>
                <a:sysClr val="windowText" lastClr="000000"/>
              </a:solidFill>
              <a:effectLst/>
              <a:latin typeface="Arial" pitchFamily="34" charset="0"/>
              <a:ea typeface="Times New Roman"/>
              <a:cs typeface="Arial" pitchFamily="34" charset="0"/>
            </a:rPr>
            <a:t>Үндэсний статистикийн хорооны даргын 2022 оны 08 сарын 30-ны өдрийн А/137 тоот тушаалаар батлав.</a:t>
          </a:r>
          <a:endParaRPr lang="en-US" sz="1000">
            <a:solidFill>
              <a:sysClr val="windowText" lastClr="000000"/>
            </a:solidFill>
            <a:effectLst/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twoCellAnchor>
  <xdr:twoCellAnchor>
    <xdr:from>
      <xdr:col>3</xdr:col>
      <xdr:colOff>76201</xdr:colOff>
      <xdr:row>37</xdr:row>
      <xdr:rowOff>9525</xdr:rowOff>
    </xdr:from>
    <xdr:to>
      <xdr:col>17</xdr:col>
      <xdr:colOff>219076</xdr:colOff>
      <xdr:row>45</xdr:row>
      <xdr:rowOff>123824</xdr:rowOff>
    </xdr:to>
    <xdr:grpSp>
      <xdr:nvGrpSpPr>
        <xdr:cNvPr id="4" name="Group 1">
          <a:extLst>
            <a:ext uri="{FF2B5EF4-FFF2-40B4-BE49-F238E27FC236}">
              <a16:creationId xmlns:a16="http://schemas.microsoft.com/office/drawing/2014/main" id="{D3CE723D-639E-4868-9B54-0A6E571F1E48}"/>
            </a:ext>
          </a:extLst>
        </xdr:cNvPr>
        <xdr:cNvGrpSpPr>
          <a:grpSpLocks/>
        </xdr:cNvGrpSpPr>
      </xdr:nvGrpSpPr>
      <xdr:grpSpPr bwMode="auto">
        <a:xfrm>
          <a:off x="1447801" y="8763000"/>
          <a:ext cx="6972300" cy="1638299"/>
          <a:chOff x="1053352" y="4050248"/>
          <a:chExt cx="1968039" cy="555485"/>
        </a:xfrm>
      </xdr:grpSpPr>
      <xdr:sp macro="" textlink="">
        <xdr:nvSpPr>
          <xdr:cNvPr id="5" name="Text Box 8">
            <a:extLst>
              <a:ext uri="{FF2B5EF4-FFF2-40B4-BE49-F238E27FC236}">
                <a16:creationId xmlns:a16="http://schemas.microsoft.com/office/drawing/2014/main" id="{E0532B6A-1EB6-F32B-BC92-37067EC96B75}"/>
              </a:ext>
            </a:extLst>
          </xdr:cNvPr>
          <xdr:cNvSpPr txBox="1">
            <a:spLocks noChangeArrowheads="1"/>
          </xdr:cNvSpPr>
        </xdr:nvSpPr>
        <xdr:spPr bwMode="auto">
          <a:xfrm flipH="1">
            <a:off x="1053352" y="4215673"/>
            <a:ext cx="271798" cy="19710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ctr" upright="1"/>
          <a:lstStyle/>
          <a:p>
            <a:pPr algn="ctr"/>
            <a:r>
              <a:rPr lang="en-US" sz="1000">
                <a:latin typeface="Arial" pitchFamily="34" charset="0"/>
                <a:ea typeface="+mn-ea"/>
                <a:cs typeface="Arial" pitchFamily="34" charset="0"/>
              </a:rPr>
              <a:t>Тамг</a:t>
            </a:r>
            <a:r>
              <a:rPr lang="mn-MN" sz="1000">
                <a:latin typeface="Arial" pitchFamily="34" charset="0"/>
                <a:ea typeface="+mn-ea"/>
                <a:cs typeface="Arial" pitchFamily="34" charset="0"/>
              </a:rPr>
              <a:t>а</a:t>
            </a:r>
            <a:endParaRPr lang="en-US" sz="1000">
              <a:latin typeface="Arial" pitchFamily="34" charset="0"/>
              <a:ea typeface="+mn-ea"/>
              <a:cs typeface="Arial" pitchFamily="34" charset="0"/>
            </a:endParaRPr>
          </a:p>
          <a:p>
            <a:pPr algn="ctr"/>
            <a:r>
              <a:rPr lang="en-US" sz="1000">
                <a:latin typeface="Arial" pitchFamily="34" charset="0"/>
                <a:ea typeface="+mn-ea"/>
                <a:cs typeface="Arial" pitchFamily="34" charset="0"/>
              </a:rPr>
              <a:t>тэмдэг</a:t>
            </a:r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C410DA4-2E81-FCD0-6EB4-1C896CB22248}"/>
              </a:ext>
            </a:extLst>
          </xdr:cNvPr>
          <xdr:cNvSpPr txBox="1"/>
        </xdr:nvSpPr>
        <xdr:spPr>
          <a:xfrm>
            <a:off x="1419905" y="4050248"/>
            <a:ext cx="1601486" cy="55548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Тайлан хянасан:          БНБТГ-ын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 дарга                 П.Оюунаа            </a:t>
            </a:r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.............................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    </a:t>
            </a:r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                                     /Албан тушаал/                        /Нэр/                     /Гарын үсэг/</a:t>
            </a:r>
          </a:p>
          <a:p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Тайлан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 гаргаж нэгтгэсэн:  Ахлах шинжээч                 Д.Анхзаяа          ..............................</a:t>
            </a: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                                            </a:t>
            </a:r>
            <a:r>
              <a:rPr lang="mn-MN" sz="10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/Албан тушаал/               /Нэр/                    /Гарын үсэг/</a:t>
            </a:r>
            <a:endParaRPr lang="en-US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2024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оны 10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сарын 30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өдөр </a:t>
            </a:r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30</xdr:row>
      <xdr:rowOff>0</xdr:rowOff>
    </xdr:from>
    <xdr:to>
      <xdr:col>0</xdr:col>
      <xdr:colOff>485775</xdr:colOff>
      <xdr:row>30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59B3FD1-7A6E-4781-8DD1-B3E492BCD6BE}"/>
            </a:ext>
          </a:extLst>
        </xdr:cNvPr>
        <xdr:cNvSpPr>
          <a:spLocks noChangeShapeType="1"/>
        </xdr:cNvSpPr>
      </xdr:nvSpPr>
      <xdr:spPr bwMode="auto">
        <a:xfrm>
          <a:off x="485775" y="814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7</xdr:row>
      <xdr:rowOff>0</xdr:rowOff>
    </xdr:from>
    <xdr:to>
      <xdr:col>17</xdr:col>
      <xdr:colOff>0</xdr:colOff>
      <xdr:row>7</xdr:row>
      <xdr:rowOff>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2381FB26-882A-412C-9948-67A57CDB513A}"/>
            </a:ext>
          </a:extLst>
        </xdr:cNvPr>
        <xdr:cNvSpPr txBox="1">
          <a:spLocks noChangeArrowheads="1"/>
        </xdr:cNvSpPr>
      </xdr:nvSpPr>
      <xdr:spPr bwMode="auto">
        <a:xfrm>
          <a:off x="5876925" y="2381250"/>
          <a:ext cx="1171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ÒÌ  Ìàÿãò ÄÁ-2</a:t>
          </a:r>
        </a:p>
        <a:p>
          <a:pPr algn="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                                                                                           ªì÷èéí á¿õ òºðëèéí èõ ñóðãóóëü, êîëëåæèóä õàðüÿà ñóðãóóëü íýã á¿ðýýð ãàðãàæ, íýãòãýýä</a:t>
          </a:r>
        </a:p>
        <a:p>
          <a:pPr algn="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 10-ð ñàðûí 10-íä Ãß-íä, ßàì 10-ð ñàðûí 25-íä ¯íäýñíèé ñòàòèñòèêèéí ãàçàðò èð¿¿ëíý.</a:t>
          </a:r>
        </a:p>
      </xdr:txBody>
    </xdr:sp>
    <xdr:clientData/>
  </xdr:twoCellAnchor>
  <xdr:twoCellAnchor>
    <xdr:from>
      <xdr:col>20</xdr:col>
      <xdr:colOff>485775</xdr:colOff>
      <xdr:row>30</xdr:row>
      <xdr:rowOff>0</xdr:rowOff>
    </xdr:from>
    <xdr:to>
      <xdr:col>20</xdr:col>
      <xdr:colOff>485775</xdr:colOff>
      <xdr:row>30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45F2140F-2DAF-40EC-9060-070794179EA5}"/>
            </a:ext>
          </a:extLst>
        </xdr:cNvPr>
        <xdr:cNvSpPr>
          <a:spLocks noChangeShapeType="1"/>
        </xdr:cNvSpPr>
      </xdr:nvSpPr>
      <xdr:spPr bwMode="auto">
        <a:xfrm>
          <a:off x="8810625" y="814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485775</xdr:colOff>
      <xdr:row>30</xdr:row>
      <xdr:rowOff>0</xdr:rowOff>
    </xdr:from>
    <xdr:to>
      <xdr:col>20</xdr:col>
      <xdr:colOff>485775</xdr:colOff>
      <xdr:row>30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666AC4AC-3FA9-41C6-892E-A5C76F022B5A}"/>
            </a:ext>
          </a:extLst>
        </xdr:cNvPr>
        <xdr:cNvSpPr>
          <a:spLocks noChangeShapeType="1"/>
        </xdr:cNvSpPr>
      </xdr:nvSpPr>
      <xdr:spPr bwMode="auto">
        <a:xfrm>
          <a:off x="8810625" y="814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207800</xdr:colOff>
      <xdr:row>3</xdr:row>
      <xdr:rowOff>116245</xdr:rowOff>
    </xdr:from>
    <xdr:to>
      <xdr:col>19</xdr:col>
      <xdr:colOff>309854</xdr:colOff>
      <xdr:row>5</xdr:row>
      <xdr:rowOff>342900</xdr:rowOff>
    </xdr:to>
    <xdr:sp macro="" textlink="">
      <xdr:nvSpPr>
        <xdr:cNvPr id="6" name="TextBox 10">
          <a:extLst>
            <a:ext uri="{FF2B5EF4-FFF2-40B4-BE49-F238E27FC236}">
              <a16:creationId xmlns:a16="http://schemas.microsoft.com/office/drawing/2014/main" id="{9A1530A9-B266-42E4-95D2-1C87BF1513C7}"/>
            </a:ext>
          </a:extLst>
        </xdr:cNvPr>
        <xdr:cNvSpPr txBox="1">
          <a:spLocks noChangeArrowheads="1"/>
        </xdr:cNvSpPr>
      </xdr:nvSpPr>
      <xdr:spPr bwMode="auto">
        <a:xfrm>
          <a:off x="4132100" y="1278295"/>
          <a:ext cx="4112079" cy="81720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1.Боловсролын ерөнхий газар жил бүрийн 10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дугаар сарын 25-ны өдрийн дотор Боловсролын асуудал эрхэлсэн төрийн захиргааны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төв байгууллагад цахим шуудан болон маягтаар ирүүлнэ.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2.Боловсролын асуудал эрхэлсэн төрийн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захиргааны төв байгууллага нь жил бүрийн 11 сарын 05-ны дотор Үндэсний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статистикийн хороонд цахим шуудан болон маягтаар ирүүлнэ.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58315</xdr:colOff>
      <xdr:row>0</xdr:row>
      <xdr:rowOff>38878</xdr:rowOff>
    </xdr:from>
    <xdr:to>
      <xdr:col>6</xdr:col>
      <xdr:colOff>9718</xdr:colOff>
      <xdr:row>2</xdr:row>
      <xdr:rowOff>49581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20AB6A09-D98F-4A62-9A3F-5AF2CEE7AB5C}"/>
            </a:ext>
          </a:extLst>
        </xdr:cNvPr>
        <xdr:cNvSpPr/>
      </xdr:nvSpPr>
      <xdr:spPr>
        <a:xfrm>
          <a:off x="58315" y="38878"/>
          <a:ext cx="2704128" cy="65840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1000">
              <a:solidFill>
                <a:sysClr val="windowText" lastClr="000000"/>
              </a:solidFill>
              <a:effectLst/>
              <a:latin typeface="Arial" pitchFamily="34" charset="0"/>
              <a:ea typeface="Times New Roman"/>
              <a:cs typeface="Arial" pitchFamily="34" charset="0"/>
            </a:rPr>
            <a:t>Үндэсний статистикийн хорооны даргын 2022 оны 08 сарын 30-ны өдрийн А/137 тоот тушаалаар батлав.</a:t>
          </a:r>
          <a:endParaRPr lang="en-US" sz="1000">
            <a:solidFill>
              <a:sysClr val="windowText" lastClr="000000"/>
            </a:solidFill>
            <a:effectLst/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twoCellAnchor>
  <xdr:twoCellAnchor>
    <xdr:from>
      <xdr:col>20</xdr:col>
      <xdr:colOff>437374</xdr:colOff>
      <xdr:row>40</xdr:row>
      <xdr:rowOff>9720</xdr:rowOff>
    </xdr:from>
    <xdr:to>
      <xdr:col>40</xdr:col>
      <xdr:colOff>256205</xdr:colOff>
      <xdr:row>48</xdr:row>
      <xdr:rowOff>122075</xdr:rowOff>
    </xdr:to>
    <xdr:grpSp>
      <xdr:nvGrpSpPr>
        <xdr:cNvPr id="8" name="Group 1">
          <a:extLst>
            <a:ext uri="{FF2B5EF4-FFF2-40B4-BE49-F238E27FC236}">
              <a16:creationId xmlns:a16="http://schemas.microsoft.com/office/drawing/2014/main" id="{55032865-9322-4660-9D16-AD31B88C99B4}"/>
            </a:ext>
          </a:extLst>
        </xdr:cNvPr>
        <xdr:cNvGrpSpPr>
          <a:grpSpLocks/>
        </xdr:cNvGrpSpPr>
      </xdr:nvGrpSpPr>
      <xdr:grpSpPr bwMode="auto">
        <a:xfrm>
          <a:off x="8728012" y="10574694"/>
          <a:ext cx="6972300" cy="1638299"/>
          <a:chOff x="1053352" y="4050248"/>
          <a:chExt cx="1968039" cy="555485"/>
        </a:xfrm>
      </xdr:grpSpPr>
      <xdr:sp macro="" textlink="">
        <xdr:nvSpPr>
          <xdr:cNvPr id="9" name="Text Box 8">
            <a:extLst>
              <a:ext uri="{FF2B5EF4-FFF2-40B4-BE49-F238E27FC236}">
                <a16:creationId xmlns:a16="http://schemas.microsoft.com/office/drawing/2014/main" id="{66265CA2-A9D8-69FD-F611-5FFF52AF87C7}"/>
              </a:ext>
            </a:extLst>
          </xdr:cNvPr>
          <xdr:cNvSpPr txBox="1">
            <a:spLocks noChangeArrowheads="1"/>
          </xdr:cNvSpPr>
        </xdr:nvSpPr>
        <xdr:spPr bwMode="auto">
          <a:xfrm flipH="1">
            <a:off x="1053352" y="4215673"/>
            <a:ext cx="271798" cy="19710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ctr" upright="1"/>
          <a:lstStyle/>
          <a:p>
            <a:pPr algn="ctr"/>
            <a:r>
              <a:rPr lang="en-US" sz="1000">
                <a:latin typeface="Arial" pitchFamily="34" charset="0"/>
                <a:ea typeface="+mn-ea"/>
                <a:cs typeface="Arial" pitchFamily="34" charset="0"/>
              </a:rPr>
              <a:t>Тамг</a:t>
            </a:r>
            <a:r>
              <a:rPr lang="mn-MN" sz="1000">
                <a:latin typeface="Arial" pitchFamily="34" charset="0"/>
                <a:ea typeface="+mn-ea"/>
                <a:cs typeface="Arial" pitchFamily="34" charset="0"/>
              </a:rPr>
              <a:t>а</a:t>
            </a:r>
            <a:endParaRPr lang="en-US" sz="1000">
              <a:latin typeface="Arial" pitchFamily="34" charset="0"/>
              <a:ea typeface="+mn-ea"/>
              <a:cs typeface="Arial" pitchFamily="34" charset="0"/>
            </a:endParaRPr>
          </a:p>
          <a:p>
            <a:pPr algn="ctr"/>
            <a:r>
              <a:rPr lang="en-US" sz="1000">
                <a:latin typeface="Arial" pitchFamily="34" charset="0"/>
                <a:ea typeface="+mn-ea"/>
                <a:cs typeface="Arial" pitchFamily="34" charset="0"/>
              </a:rPr>
              <a:t>тэмдэг</a:t>
            </a:r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A234EDC0-00EA-749F-37C8-2C3E5E939761}"/>
              </a:ext>
            </a:extLst>
          </xdr:cNvPr>
          <xdr:cNvSpPr txBox="1"/>
        </xdr:nvSpPr>
        <xdr:spPr>
          <a:xfrm>
            <a:off x="1419905" y="4050248"/>
            <a:ext cx="1601486" cy="55548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Тайлан хянасан:          БНБТГ-ын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 дарга                 П.Оюунаа            </a:t>
            </a:r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.............................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    </a:t>
            </a:r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                                     /Албан тушаал/                        /Нэр/                     /Гарын үсэг/</a:t>
            </a:r>
          </a:p>
          <a:p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Тайлан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 гаргаж нэгтгэсэн:  Ахлах шинжээч                 Д.Анхзаяа          ..............................</a:t>
            </a: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                                            </a:t>
            </a:r>
            <a:r>
              <a:rPr lang="mn-MN" sz="10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/Албан тушаал/               /Нэр/                    /Гарын үсэг/</a:t>
            </a:r>
            <a:endParaRPr lang="en-US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2024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оны 10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сарын 30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өдөр </a:t>
            </a:r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104775</xdr:colOff>
      <xdr:row>4</xdr:row>
      <xdr:rowOff>76200</xdr:rowOff>
    </xdr:from>
    <xdr:to>
      <xdr:col>25</xdr:col>
      <xdr:colOff>400050</xdr:colOff>
      <xdr:row>9</xdr:row>
      <xdr:rowOff>9525</xdr:rowOff>
    </xdr:to>
    <xdr:sp macro="" textlink="">
      <xdr:nvSpPr>
        <xdr:cNvPr id="6145" name="TextBox 10">
          <a:extLst>
            <a:ext uri="{FF2B5EF4-FFF2-40B4-BE49-F238E27FC236}">
              <a16:creationId xmlns:a16="http://schemas.microsoft.com/office/drawing/2014/main" id="{4029CD68-E697-2916-4A13-0689E192BFED}"/>
            </a:ext>
          </a:extLst>
        </xdr:cNvPr>
        <xdr:cNvSpPr txBox="1">
          <a:spLocks noChangeArrowheads="1"/>
        </xdr:cNvSpPr>
      </xdr:nvSpPr>
      <xdr:spPr bwMode="auto">
        <a:xfrm>
          <a:off x="7467600" y="1257300"/>
          <a:ext cx="4105275" cy="9810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1.Боловсролын ерөнхий газар жил бүрийн 10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дугаар сарын 25-ны өдрийн дотор Боловсролын асуудал эрхэлсэн төрийн захиргааны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төв байгууллагад цахим шуудан болон маягтаар ирүүлнэ.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lnSpc>
              <a:spcPts val="11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2.Боловсролын асуудал эрхэлсэн төрийн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захиргааны төв байгууллага нь жил бүрийн 11 сарын 05-ны дотор Үндэсний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статистикийн хороонд цахим шуудан болон маягтаар ирүүлнэ.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507158</xdr:colOff>
      <xdr:row>3</xdr:row>
      <xdr:rowOff>23533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746F974-34B3-4821-9E06-9E18FC429366}"/>
            </a:ext>
          </a:extLst>
        </xdr:cNvPr>
        <xdr:cNvSpPr/>
      </xdr:nvSpPr>
      <xdr:spPr>
        <a:xfrm>
          <a:off x="0" y="0"/>
          <a:ext cx="2497883" cy="65218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1000">
              <a:solidFill>
                <a:sysClr val="windowText" lastClr="000000"/>
              </a:solidFill>
              <a:effectLst/>
              <a:latin typeface="Arial" pitchFamily="34" charset="0"/>
              <a:ea typeface="Times New Roman"/>
              <a:cs typeface="Arial" pitchFamily="34" charset="0"/>
            </a:rPr>
            <a:t>Үндэсний статистикийн хорооны даргын 2022 оны 08 сарын 30-ны өдрийн А/137 тоот тушаалаар батлав.</a:t>
          </a:r>
          <a:endParaRPr lang="en-US" sz="1000">
            <a:solidFill>
              <a:sysClr val="windowText" lastClr="000000"/>
            </a:solidFill>
            <a:effectLst/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twoCellAnchor>
  <xdr:twoCellAnchor>
    <xdr:from>
      <xdr:col>5</xdr:col>
      <xdr:colOff>514350</xdr:colOff>
      <xdr:row>36</xdr:row>
      <xdr:rowOff>209550</xdr:rowOff>
    </xdr:from>
    <xdr:to>
      <xdr:col>20</xdr:col>
      <xdr:colOff>95250</xdr:colOff>
      <xdr:row>45</xdr:row>
      <xdr:rowOff>114299</xdr:rowOff>
    </xdr:to>
    <xdr:grpSp>
      <xdr:nvGrpSpPr>
        <xdr:cNvPr id="4" name="Group 1">
          <a:extLst>
            <a:ext uri="{FF2B5EF4-FFF2-40B4-BE49-F238E27FC236}">
              <a16:creationId xmlns:a16="http://schemas.microsoft.com/office/drawing/2014/main" id="{4304C1A1-ECD6-4A4A-ABB0-87AF9D78A488}"/>
            </a:ext>
          </a:extLst>
        </xdr:cNvPr>
        <xdr:cNvGrpSpPr>
          <a:grpSpLocks/>
        </xdr:cNvGrpSpPr>
      </xdr:nvGrpSpPr>
      <xdr:grpSpPr bwMode="auto">
        <a:xfrm>
          <a:off x="1914525" y="7610475"/>
          <a:ext cx="6972300" cy="1638299"/>
          <a:chOff x="1053352" y="4050248"/>
          <a:chExt cx="1968039" cy="555485"/>
        </a:xfrm>
      </xdr:grpSpPr>
      <xdr:sp macro="" textlink="">
        <xdr:nvSpPr>
          <xdr:cNvPr id="5" name="Text Box 8">
            <a:extLst>
              <a:ext uri="{FF2B5EF4-FFF2-40B4-BE49-F238E27FC236}">
                <a16:creationId xmlns:a16="http://schemas.microsoft.com/office/drawing/2014/main" id="{84AA6639-C40F-F1EB-6E09-49BE475FCF0F}"/>
              </a:ext>
            </a:extLst>
          </xdr:cNvPr>
          <xdr:cNvSpPr txBox="1">
            <a:spLocks noChangeArrowheads="1"/>
          </xdr:cNvSpPr>
        </xdr:nvSpPr>
        <xdr:spPr bwMode="auto">
          <a:xfrm flipH="1">
            <a:off x="1053352" y="4215673"/>
            <a:ext cx="271798" cy="19710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ctr" upright="1"/>
          <a:lstStyle/>
          <a:p>
            <a:pPr algn="ctr"/>
            <a:r>
              <a:rPr lang="en-US" sz="1000">
                <a:latin typeface="Arial" pitchFamily="34" charset="0"/>
                <a:ea typeface="+mn-ea"/>
                <a:cs typeface="Arial" pitchFamily="34" charset="0"/>
              </a:rPr>
              <a:t>Тамг</a:t>
            </a:r>
            <a:r>
              <a:rPr lang="mn-MN" sz="1000">
                <a:latin typeface="Arial" pitchFamily="34" charset="0"/>
                <a:ea typeface="+mn-ea"/>
                <a:cs typeface="Arial" pitchFamily="34" charset="0"/>
              </a:rPr>
              <a:t>а</a:t>
            </a:r>
            <a:endParaRPr lang="en-US" sz="1000">
              <a:latin typeface="Arial" pitchFamily="34" charset="0"/>
              <a:ea typeface="+mn-ea"/>
              <a:cs typeface="Arial" pitchFamily="34" charset="0"/>
            </a:endParaRPr>
          </a:p>
          <a:p>
            <a:pPr algn="ctr"/>
            <a:r>
              <a:rPr lang="en-US" sz="1000">
                <a:latin typeface="Arial" pitchFamily="34" charset="0"/>
                <a:ea typeface="+mn-ea"/>
                <a:cs typeface="Arial" pitchFamily="34" charset="0"/>
              </a:rPr>
              <a:t>тэмдэг</a:t>
            </a:r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76BC428B-9511-7E0B-C4D9-D2F92D684BB1}"/>
              </a:ext>
            </a:extLst>
          </xdr:cNvPr>
          <xdr:cNvSpPr txBox="1"/>
        </xdr:nvSpPr>
        <xdr:spPr>
          <a:xfrm>
            <a:off x="1419905" y="4050248"/>
            <a:ext cx="1601486" cy="55548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Тайлан хянасан:          БНБТГ-ын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 дарга                 П.Оюунаа            </a:t>
            </a:r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.............................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    </a:t>
            </a:r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                                     /Албан тушаал/                        /Нэр/                     /Гарын үсэг/</a:t>
            </a:r>
          </a:p>
          <a:p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Тайлан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 гаргаж нэгтгэсэн:  Ахлах шинжээч                 Д.Анхзаяа          ..............................</a:t>
            </a: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                                            </a:t>
            </a:r>
            <a:r>
              <a:rPr lang="mn-MN" sz="10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/Албан тушаал/               /Нэр/                    /Гарын үсэг/</a:t>
            </a:r>
            <a:endParaRPr lang="en-US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2024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оны 10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сарын 30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өдөр </a:t>
            </a:r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133009</xdr:colOff>
      <xdr:row>1</xdr:row>
      <xdr:rowOff>405493</xdr:rowOff>
    </xdr:from>
    <xdr:to>
      <xdr:col>18</xdr:col>
      <xdr:colOff>258195</xdr:colOff>
      <xdr:row>4</xdr:row>
      <xdr:rowOff>38100</xdr:rowOff>
    </xdr:to>
    <xdr:sp macro="" textlink="">
      <xdr:nvSpPr>
        <xdr:cNvPr id="2" name="TextBox 10">
          <a:extLst>
            <a:ext uri="{FF2B5EF4-FFF2-40B4-BE49-F238E27FC236}">
              <a16:creationId xmlns:a16="http://schemas.microsoft.com/office/drawing/2014/main" id="{01EAD77E-6B5B-4152-9090-6358ED10AD5E}"/>
            </a:ext>
          </a:extLst>
        </xdr:cNvPr>
        <xdr:cNvSpPr txBox="1">
          <a:spLocks noChangeArrowheads="1"/>
        </xdr:cNvSpPr>
      </xdr:nvSpPr>
      <xdr:spPr bwMode="auto">
        <a:xfrm>
          <a:off x="6267109" y="805543"/>
          <a:ext cx="4192361" cy="1004207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1.Боловсролын ерөнхий газар жил бүрийн 10 дугаар сарын 25-ны өдрийн дотор Боловсролын асуудал эрхэлсэн төрийн захиргааны төв байгууллагад цахим шуудан болон маягтаар ирүүлнэ. </a:t>
          </a:r>
        </a:p>
        <a:p>
          <a:pPr algn="l" rtl="0">
            <a:lnSpc>
              <a:spcPts val="11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2.Боловсролын асуудал эрхэлсэн төрийн захиргааны төв байгууллага нь жил бүрийн 11 сарын 05-ны дотор Үндэсний статистикийн хороонд цахим шуудан болон маягтаар ирүүлнэ. 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1019175</xdr:colOff>
      <xdr:row>1</xdr:row>
      <xdr:rowOff>66674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C152B56-B1F7-4487-9079-4CE91AF5A0B5}"/>
            </a:ext>
          </a:extLst>
        </xdr:cNvPr>
        <xdr:cNvSpPr/>
      </xdr:nvSpPr>
      <xdr:spPr>
        <a:xfrm>
          <a:off x="0" y="0"/>
          <a:ext cx="3019425" cy="46672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800">
              <a:solidFill>
                <a:sysClr val="windowText" lastClr="000000"/>
              </a:solidFill>
              <a:effectLst/>
              <a:latin typeface="Arial" pitchFamily="34" charset="0"/>
              <a:ea typeface="Times New Roman"/>
              <a:cs typeface="Arial" pitchFamily="34" charset="0"/>
            </a:rPr>
            <a:t>Үндэсний статистикийн хорооны даргын 2022 оны 08 сарын 30-ны өдрийн А/137 тоот тушаалаар батлав.</a:t>
          </a:r>
          <a:endParaRPr lang="en-US" sz="800">
            <a:solidFill>
              <a:sysClr val="windowText" lastClr="000000"/>
            </a:solidFill>
            <a:effectLst/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31</xdr:row>
      <xdr:rowOff>0</xdr:rowOff>
    </xdr:from>
    <xdr:to>
      <xdr:col>0</xdr:col>
      <xdr:colOff>485775</xdr:colOff>
      <xdr:row>31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>
          <a:off x="485775" y="642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8</xdr:row>
      <xdr:rowOff>0</xdr:rowOff>
    </xdr:from>
    <xdr:to>
      <xdr:col>17</xdr:col>
      <xdr:colOff>0</xdr:colOff>
      <xdr:row>8</xdr:row>
      <xdr:rowOff>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5200650" y="1819275"/>
          <a:ext cx="10572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ÒÌ  Ìàÿãò ÄÁ-2</a:t>
          </a:r>
        </a:p>
        <a:p>
          <a:pPr algn="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                                                                                           ªì÷èéí á¿õ òºðëèéí èõ ñóðãóóëü, êîëëåæèóä õàðüÿà ñóðãóóëü íýã á¿ðýýð ãàðãàæ, íýãòãýýä</a:t>
          </a:r>
        </a:p>
        <a:p>
          <a:pPr algn="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 10-ð ñàðûí 10-íä Ãß-íä, ßàì 10-ð ñàðûí 25-íä ¯íäýñíèé ñòàòèñòèêèéí ãàçàðò èð¿¿ëíý.</a:t>
          </a:r>
        </a:p>
      </xdr:txBody>
    </xdr:sp>
    <xdr:clientData/>
  </xdr:twoCellAnchor>
  <xdr:twoCellAnchor>
    <xdr:from>
      <xdr:col>0</xdr:col>
      <xdr:colOff>485775</xdr:colOff>
      <xdr:row>31</xdr:row>
      <xdr:rowOff>0</xdr:rowOff>
    </xdr:from>
    <xdr:to>
      <xdr:col>0</xdr:col>
      <xdr:colOff>485775</xdr:colOff>
      <xdr:row>31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>
          <a:spLocks noChangeShapeType="1"/>
        </xdr:cNvSpPr>
      </xdr:nvSpPr>
      <xdr:spPr bwMode="auto">
        <a:xfrm>
          <a:off x="485775" y="8639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485775</xdr:colOff>
      <xdr:row>31</xdr:row>
      <xdr:rowOff>0</xdr:rowOff>
    </xdr:from>
    <xdr:to>
      <xdr:col>17</xdr:col>
      <xdr:colOff>485775</xdr:colOff>
      <xdr:row>31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>
          <a:spLocks noChangeShapeType="1"/>
        </xdr:cNvSpPr>
      </xdr:nvSpPr>
      <xdr:spPr bwMode="auto">
        <a:xfrm>
          <a:off x="485775" y="8277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485775</xdr:colOff>
      <xdr:row>31</xdr:row>
      <xdr:rowOff>0</xdr:rowOff>
    </xdr:from>
    <xdr:to>
      <xdr:col>17</xdr:col>
      <xdr:colOff>485775</xdr:colOff>
      <xdr:row>31</xdr:row>
      <xdr:rowOff>0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>
          <a:spLocks noChangeShapeType="1"/>
        </xdr:cNvSpPr>
      </xdr:nvSpPr>
      <xdr:spPr bwMode="auto">
        <a:xfrm>
          <a:off x="485775" y="8277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4</xdr:row>
      <xdr:rowOff>104775</xdr:rowOff>
    </xdr:from>
    <xdr:to>
      <xdr:col>16</xdr:col>
      <xdr:colOff>342900</xdr:colOff>
      <xdr:row>7</xdr:row>
      <xdr:rowOff>200025</xdr:rowOff>
    </xdr:to>
    <xdr:sp macro="" textlink="">
      <xdr:nvSpPr>
        <xdr:cNvPr id="8193" name="TextBox 10">
          <a:extLst>
            <a:ext uri="{FF2B5EF4-FFF2-40B4-BE49-F238E27FC236}">
              <a16:creationId xmlns:a16="http://schemas.microsoft.com/office/drawing/2014/main" id="{E5E74C04-8228-5B35-380E-81BB7D0DAED3}"/>
            </a:ext>
          </a:extLst>
        </xdr:cNvPr>
        <xdr:cNvSpPr txBox="1">
          <a:spLocks noChangeArrowheads="1"/>
        </xdr:cNvSpPr>
      </xdr:nvSpPr>
      <xdr:spPr bwMode="auto">
        <a:xfrm>
          <a:off x="2990850" y="1247775"/>
          <a:ext cx="4924425" cy="9620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1.Боловсролын ерөнхий газар жил бүрийн 10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дугаар сарын 25</a:t>
          </a:r>
          <a:r>
            <a:rPr lang="mn-MN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, 3 дугаар сарын 25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-ны өдрийн дотор Боловсролын асуудал эрхэлсэн төрийн захиргааны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төв байгууллагад цахим шуудан болон маягтаар ирүүлнэ.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lnSpc>
              <a:spcPts val="11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2.Боловсролын асуудал эрхэлсэн төрийн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захиргааны төв байгууллага нь жил бүрийн 11 сарын 05</a:t>
          </a:r>
          <a:r>
            <a:rPr lang="mn-MN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, 4 дүгээр сарын 01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-н</a:t>
          </a:r>
          <a:r>
            <a:rPr lang="mn-MN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ий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дотор Үндэсний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статистикийн хороонд цахим шуудан болон маягтаар ирүүлнэ.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298742</xdr:colOff>
      <xdr:row>3</xdr:row>
      <xdr:rowOff>51654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7D847DF8-3FF8-4C32-9156-04B20F968463}"/>
            </a:ext>
          </a:extLst>
        </xdr:cNvPr>
        <xdr:cNvSpPr/>
      </xdr:nvSpPr>
      <xdr:spPr>
        <a:xfrm>
          <a:off x="0" y="0"/>
          <a:ext cx="2499017" cy="66125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1000">
              <a:solidFill>
                <a:sysClr val="windowText" lastClr="000000"/>
              </a:solidFill>
              <a:effectLst/>
              <a:latin typeface="Arial" pitchFamily="34" charset="0"/>
              <a:ea typeface="Times New Roman"/>
              <a:cs typeface="Arial" pitchFamily="34" charset="0"/>
            </a:rPr>
            <a:t>Үндэсний статистикийн хорооны даргын 2022 оны 08 сарын 30-ны өдрийн А/137 тоот тушаалаар батлав.</a:t>
          </a:r>
          <a:endParaRPr lang="en-US" sz="1000">
            <a:solidFill>
              <a:sysClr val="windowText" lastClr="000000"/>
            </a:solidFill>
            <a:effectLst/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twoCellAnchor>
  <xdr:twoCellAnchor>
    <xdr:from>
      <xdr:col>17</xdr:col>
      <xdr:colOff>781050</xdr:colOff>
      <xdr:row>42</xdr:row>
      <xdr:rowOff>142875</xdr:rowOff>
    </xdr:from>
    <xdr:to>
      <xdr:col>34</xdr:col>
      <xdr:colOff>285750</xdr:colOff>
      <xdr:row>49</xdr:row>
      <xdr:rowOff>190499</xdr:rowOff>
    </xdr:to>
    <xdr:grpSp>
      <xdr:nvGrpSpPr>
        <xdr:cNvPr id="5" name="Group 1">
          <a:extLst>
            <a:ext uri="{FF2B5EF4-FFF2-40B4-BE49-F238E27FC236}">
              <a16:creationId xmlns:a16="http://schemas.microsoft.com/office/drawing/2014/main" id="{BD221695-89C2-4B9C-B2AF-C428045D8925}"/>
            </a:ext>
          </a:extLst>
        </xdr:cNvPr>
        <xdr:cNvGrpSpPr>
          <a:grpSpLocks/>
        </xdr:cNvGrpSpPr>
      </xdr:nvGrpSpPr>
      <xdr:grpSpPr bwMode="auto">
        <a:xfrm>
          <a:off x="8801100" y="10915650"/>
          <a:ext cx="6972300" cy="1638299"/>
          <a:chOff x="1053352" y="4050248"/>
          <a:chExt cx="1968039" cy="555485"/>
        </a:xfrm>
      </xdr:grpSpPr>
      <xdr:sp macro="" textlink="">
        <xdr:nvSpPr>
          <xdr:cNvPr id="6" name="Text Box 8">
            <a:extLst>
              <a:ext uri="{FF2B5EF4-FFF2-40B4-BE49-F238E27FC236}">
                <a16:creationId xmlns:a16="http://schemas.microsoft.com/office/drawing/2014/main" id="{574D0D8F-4CE0-8618-FB8A-033E82A2F53E}"/>
              </a:ext>
            </a:extLst>
          </xdr:cNvPr>
          <xdr:cNvSpPr txBox="1">
            <a:spLocks noChangeArrowheads="1"/>
          </xdr:cNvSpPr>
        </xdr:nvSpPr>
        <xdr:spPr bwMode="auto">
          <a:xfrm flipH="1">
            <a:off x="1053352" y="4215673"/>
            <a:ext cx="271798" cy="19710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ctr" upright="1"/>
          <a:lstStyle/>
          <a:p>
            <a:pPr algn="ctr"/>
            <a:r>
              <a:rPr lang="en-US" sz="1000">
                <a:latin typeface="Arial" pitchFamily="34" charset="0"/>
                <a:ea typeface="+mn-ea"/>
                <a:cs typeface="Arial" pitchFamily="34" charset="0"/>
              </a:rPr>
              <a:t>Тамг</a:t>
            </a:r>
            <a:r>
              <a:rPr lang="mn-MN" sz="1000">
                <a:latin typeface="Arial" pitchFamily="34" charset="0"/>
                <a:ea typeface="+mn-ea"/>
                <a:cs typeface="Arial" pitchFamily="34" charset="0"/>
              </a:rPr>
              <a:t>а</a:t>
            </a:r>
            <a:endParaRPr lang="en-US" sz="1000">
              <a:latin typeface="Arial" pitchFamily="34" charset="0"/>
              <a:ea typeface="+mn-ea"/>
              <a:cs typeface="Arial" pitchFamily="34" charset="0"/>
            </a:endParaRPr>
          </a:p>
          <a:p>
            <a:pPr algn="ctr"/>
            <a:r>
              <a:rPr lang="en-US" sz="1000">
                <a:latin typeface="Arial" pitchFamily="34" charset="0"/>
                <a:ea typeface="+mn-ea"/>
                <a:cs typeface="Arial" pitchFamily="34" charset="0"/>
              </a:rPr>
              <a:t>тэмдэг</a:t>
            </a:r>
          </a:p>
        </xdr:txBody>
      </xdr:sp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E821523A-CE78-A167-20FD-9D4862C59D6C}"/>
              </a:ext>
            </a:extLst>
          </xdr:cNvPr>
          <xdr:cNvSpPr txBox="1"/>
        </xdr:nvSpPr>
        <xdr:spPr>
          <a:xfrm>
            <a:off x="1419905" y="4050248"/>
            <a:ext cx="1601486" cy="55548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Тайлан хянасан:             БНБТГ-ын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 дарга                 П.Оюунаа            </a:t>
            </a:r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.............................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    </a:t>
            </a:r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                                          /Албан тушаал/                        /Нэр/                     /Гарын үсэг/</a:t>
            </a:r>
          </a:p>
          <a:p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Тайлан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 гаргаж нэгтгэсэн:   Ахлах шинжээч                 Д.Анхзаяа          ..............................</a:t>
            </a: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                                            </a:t>
            </a:r>
            <a:r>
              <a:rPr lang="mn-MN" sz="10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/Албан тушаал/               /Нэр/                    /Гарын үсэг/</a:t>
            </a:r>
            <a:endParaRPr lang="en-US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mn-MN" sz="1000">
                <a:latin typeface="Arial" panose="020B0604020202020204" pitchFamily="34" charset="0"/>
                <a:cs typeface="Arial" panose="020B0604020202020204" pitchFamily="34" charset="0"/>
              </a:rPr>
              <a:t>2024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оны 10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сарын 30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mn-MN" sz="1000" baseline="0">
                <a:latin typeface="Arial" panose="020B0604020202020204" pitchFamily="34" charset="0"/>
                <a:cs typeface="Arial" panose="020B0604020202020204" pitchFamily="34" charset="0"/>
              </a:rPr>
              <a:t>өдөр </a:t>
            </a:r>
            <a:endParaRPr lang="mn-MN" sz="10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2:E17"/>
  <sheetViews>
    <sheetView zoomScaleNormal="100" zoomScaleSheetLayoutView="100" workbookViewId="0">
      <selection activeCell="H10" sqref="H10"/>
    </sheetView>
  </sheetViews>
  <sheetFormatPr defaultRowHeight="15"/>
  <cols>
    <col min="1" max="1" width="7" customWidth="1"/>
    <col min="2" max="2" width="10.28515625" customWidth="1"/>
    <col min="3" max="3" width="47.85546875" customWidth="1"/>
    <col min="4" max="4" width="13.42578125" customWidth="1"/>
    <col min="5" max="5" width="13.140625" customWidth="1"/>
  </cols>
  <sheetData>
    <row r="2" spans="1:5" ht="33" customHeight="1">
      <c r="A2" s="384" t="s">
        <v>271</v>
      </c>
      <c r="B2" s="384"/>
      <c r="C2" s="384"/>
      <c r="D2" s="384"/>
      <c r="E2" s="384"/>
    </row>
    <row r="3" spans="1:5" ht="53.25" customHeight="1">
      <c r="A3" s="385" t="s">
        <v>260</v>
      </c>
      <c r="B3" s="385"/>
      <c r="C3" s="385"/>
      <c r="D3" s="185" t="s">
        <v>277</v>
      </c>
      <c r="E3" s="185" t="s">
        <v>276</v>
      </c>
    </row>
    <row r="4" spans="1:5" ht="38.25">
      <c r="A4" s="185" t="s">
        <v>257</v>
      </c>
      <c r="B4" s="188" t="s">
        <v>70</v>
      </c>
      <c r="C4" s="189" t="s">
        <v>261</v>
      </c>
      <c r="D4" s="186" t="s">
        <v>278</v>
      </c>
      <c r="E4" s="187" t="s">
        <v>279</v>
      </c>
    </row>
    <row r="5" spans="1:5" ht="38.25">
      <c r="A5" s="185" t="s">
        <v>257</v>
      </c>
      <c r="B5" s="188" t="s">
        <v>213</v>
      </c>
      <c r="C5" s="189" t="s">
        <v>262</v>
      </c>
      <c r="D5" s="186" t="s">
        <v>278</v>
      </c>
      <c r="E5" s="187" t="s">
        <v>279</v>
      </c>
    </row>
    <row r="6" spans="1:5" ht="38.25">
      <c r="A6" s="185" t="s">
        <v>257</v>
      </c>
      <c r="B6" s="188" t="s">
        <v>71</v>
      </c>
      <c r="C6" s="189" t="s">
        <v>263</v>
      </c>
      <c r="D6" s="186" t="s">
        <v>278</v>
      </c>
      <c r="E6" s="187" t="s">
        <v>279</v>
      </c>
    </row>
    <row r="7" spans="1:5" ht="38.25">
      <c r="A7" s="185" t="s">
        <v>257</v>
      </c>
      <c r="B7" s="188" t="s">
        <v>72</v>
      </c>
      <c r="C7" s="189" t="s">
        <v>264</v>
      </c>
      <c r="D7" s="186" t="s">
        <v>278</v>
      </c>
      <c r="E7" s="187" t="s">
        <v>279</v>
      </c>
    </row>
    <row r="8" spans="1:5" ht="38.25">
      <c r="A8" s="185" t="s">
        <v>257</v>
      </c>
      <c r="B8" s="188" t="s">
        <v>73</v>
      </c>
      <c r="C8" s="189" t="s">
        <v>275</v>
      </c>
      <c r="D8" s="186" t="s">
        <v>278</v>
      </c>
      <c r="E8" s="187" t="s">
        <v>279</v>
      </c>
    </row>
    <row r="9" spans="1:5" ht="38.25">
      <c r="A9" s="185" t="s">
        <v>257</v>
      </c>
      <c r="B9" s="188" t="s">
        <v>259</v>
      </c>
      <c r="C9" s="189" t="s">
        <v>265</v>
      </c>
      <c r="D9" s="186" t="s">
        <v>278</v>
      </c>
      <c r="E9" s="187" t="s">
        <v>279</v>
      </c>
    </row>
    <row r="10" spans="1:5" ht="38.25">
      <c r="A10" s="185" t="s">
        <v>257</v>
      </c>
      <c r="B10" s="188" t="s">
        <v>74</v>
      </c>
      <c r="C10" s="189" t="s">
        <v>266</v>
      </c>
      <c r="D10" s="186" t="s">
        <v>278</v>
      </c>
      <c r="E10" s="187" t="s">
        <v>279</v>
      </c>
    </row>
    <row r="11" spans="1:5" ht="38.25">
      <c r="A11" s="185" t="s">
        <v>257</v>
      </c>
      <c r="B11" s="188" t="s">
        <v>75</v>
      </c>
      <c r="C11" s="189" t="s">
        <v>267</v>
      </c>
      <c r="D11" s="186" t="s">
        <v>522</v>
      </c>
      <c r="E11" s="187" t="s">
        <v>280</v>
      </c>
    </row>
    <row r="12" spans="1:5" ht="38.25">
      <c r="A12" s="185" t="s">
        <v>257</v>
      </c>
      <c r="B12" s="188" t="s">
        <v>76</v>
      </c>
      <c r="C12" s="189" t="s">
        <v>268</v>
      </c>
      <c r="D12" s="186" t="s">
        <v>522</v>
      </c>
      <c r="E12" s="187" t="s">
        <v>280</v>
      </c>
    </row>
    <row r="13" spans="1:5" ht="38.25">
      <c r="A13" s="185" t="s">
        <v>257</v>
      </c>
      <c r="B13" s="188" t="s">
        <v>77</v>
      </c>
      <c r="C13" s="189" t="s">
        <v>274</v>
      </c>
      <c r="D13" s="187" t="s">
        <v>278</v>
      </c>
      <c r="E13" s="187" t="s">
        <v>279</v>
      </c>
    </row>
    <row r="14" spans="1:5" ht="30" customHeight="1">
      <c r="A14" s="185" t="s">
        <v>257</v>
      </c>
      <c r="B14" s="188" t="s">
        <v>78</v>
      </c>
      <c r="C14" s="189" t="s">
        <v>269</v>
      </c>
      <c r="D14" s="187" t="s">
        <v>278</v>
      </c>
      <c r="E14" s="187" t="s">
        <v>279</v>
      </c>
    </row>
    <row r="15" spans="1:5" ht="38.25">
      <c r="A15" s="185" t="s">
        <v>257</v>
      </c>
      <c r="B15" s="188" t="s">
        <v>258</v>
      </c>
      <c r="C15" s="189" t="s">
        <v>270</v>
      </c>
      <c r="D15" s="186" t="s">
        <v>278</v>
      </c>
      <c r="E15" s="187" t="s">
        <v>279</v>
      </c>
    </row>
    <row r="16" spans="1:5" ht="38.25">
      <c r="A16" s="185" t="s">
        <v>257</v>
      </c>
      <c r="B16" s="188" t="s">
        <v>180</v>
      </c>
      <c r="C16" s="189" t="s">
        <v>273</v>
      </c>
      <c r="D16" s="186" t="s">
        <v>278</v>
      </c>
      <c r="E16" s="187" t="s">
        <v>279</v>
      </c>
    </row>
    <row r="17" spans="1:5" ht="38.25" customHeight="1">
      <c r="A17" s="185" t="s">
        <v>257</v>
      </c>
      <c r="B17" s="188" t="s">
        <v>196</v>
      </c>
      <c r="C17" s="189" t="s">
        <v>272</v>
      </c>
      <c r="D17" s="186" t="s">
        <v>278</v>
      </c>
      <c r="E17" s="187" t="s">
        <v>279</v>
      </c>
    </row>
  </sheetData>
  <mergeCells count="2">
    <mergeCell ref="A2:E2"/>
    <mergeCell ref="A3:C3"/>
  </mergeCells>
  <printOptions horizontalCentered="1"/>
  <pageMargins left="0.7" right="0.7" top="0.75" bottom="0.75" header="0.3" footer="0.3"/>
  <pageSetup paperSize="9" scale="9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AN55"/>
  <sheetViews>
    <sheetView view="pageBreakPreview" topLeftCell="C10" zoomScaleNormal="100" zoomScaleSheetLayoutView="100" workbookViewId="0">
      <selection activeCell="R9" sqref="R9:R11"/>
    </sheetView>
  </sheetViews>
  <sheetFormatPr defaultColWidth="8.85546875" defaultRowHeight="12.75"/>
  <cols>
    <col min="1" max="1" width="15.7109375" style="6" customWidth="1"/>
    <col min="2" max="2" width="3.85546875" style="5" customWidth="1"/>
    <col min="3" max="17" width="6.7109375" style="6" customWidth="1"/>
    <col min="18" max="18" width="17.5703125" style="6" customWidth="1"/>
    <col min="19" max="19" width="3.42578125" style="6" customWidth="1"/>
    <col min="20" max="20" width="7.5703125" style="6" customWidth="1"/>
    <col min="21" max="22" width="6" style="6" customWidth="1"/>
    <col min="23" max="23" width="7.5703125" style="6" customWidth="1"/>
    <col min="24" max="25" width="5.85546875" style="6" customWidth="1"/>
    <col min="26" max="26" width="7.5703125" style="6" customWidth="1"/>
    <col min="27" max="37" width="5.5703125" style="6" customWidth="1"/>
    <col min="38" max="16384" width="8.85546875" style="6"/>
  </cols>
  <sheetData>
    <row r="1" spans="1:40" ht="16.5" customHeight="1">
      <c r="P1" s="547" t="s">
        <v>75</v>
      </c>
      <c r="Q1" s="547"/>
      <c r="R1" s="90"/>
      <c r="S1" s="90"/>
      <c r="AI1" s="543" t="s">
        <v>198</v>
      </c>
      <c r="AJ1" s="543"/>
      <c r="AK1" s="543"/>
    </row>
    <row r="2" spans="1:40" ht="16.5" customHeight="1">
      <c r="AI2" s="543"/>
      <c r="AJ2" s="543"/>
      <c r="AK2" s="543"/>
    </row>
    <row r="3" spans="1:40" ht="15" customHeight="1"/>
    <row r="4" spans="1:40" ht="39" customHeight="1">
      <c r="A4" s="411" t="s">
        <v>512</v>
      </c>
      <c r="B4" s="411"/>
      <c r="C4" s="411"/>
      <c r="D4" s="411"/>
      <c r="E4" s="411"/>
      <c r="F4" s="411"/>
      <c r="G4" s="411"/>
      <c r="H4" s="411"/>
      <c r="I4" s="411"/>
      <c r="J4" s="411"/>
      <c r="K4" s="411"/>
      <c r="L4" s="411"/>
      <c r="M4" s="411"/>
      <c r="N4" s="411"/>
      <c r="O4" s="411"/>
      <c r="P4" s="411"/>
      <c r="Q4" s="411"/>
      <c r="R4" s="45"/>
      <c r="S4" s="45"/>
    </row>
    <row r="5" spans="1:40" ht="22.5" customHeight="1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</row>
    <row r="6" spans="1:40" ht="18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R6" s="365">
        <f>+E13*100/C13</f>
        <v>61.717926000928152</v>
      </c>
    </row>
    <row r="7" spans="1:40" ht="27.75" customHeight="1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R7" s="365">
        <f>100-R6</f>
        <v>38.282073999071848</v>
      </c>
    </row>
    <row r="8" spans="1:40" ht="18" customHeight="1">
      <c r="A8" s="93" t="s">
        <v>80</v>
      </c>
      <c r="Q8" s="147" t="s">
        <v>148</v>
      </c>
      <c r="R8" s="84"/>
      <c r="S8" s="84"/>
    </row>
    <row r="9" spans="1:40" ht="19.5" customHeight="1">
      <c r="A9" s="549" t="s">
        <v>12</v>
      </c>
      <c r="B9" s="485" t="s">
        <v>62</v>
      </c>
      <c r="C9" s="460" t="s">
        <v>161</v>
      </c>
      <c r="D9" s="553"/>
      <c r="E9" s="553"/>
      <c r="F9" s="553"/>
      <c r="G9" s="553"/>
      <c r="H9" s="553"/>
      <c r="I9" s="553"/>
      <c r="J9" s="553"/>
      <c r="K9" s="553"/>
      <c r="L9" s="553"/>
      <c r="M9" s="553"/>
      <c r="N9" s="553"/>
      <c r="O9" s="553"/>
      <c r="P9" s="553"/>
      <c r="Q9" s="554"/>
      <c r="R9" s="549" t="s">
        <v>12</v>
      </c>
      <c r="S9" s="485" t="s">
        <v>62</v>
      </c>
      <c r="T9" s="545" t="s">
        <v>142</v>
      </c>
      <c r="U9" s="545"/>
      <c r="V9" s="545"/>
      <c r="W9" s="546"/>
      <c r="X9" s="546"/>
      <c r="Y9" s="546"/>
      <c r="Z9" s="447"/>
      <c r="AA9" s="447"/>
      <c r="AB9" s="447"/>
      <c r="AC9" s="546"/>
      <c r="AD9" s="546"/>
      <c r="AE9" s="546"/>
      <c r="AF9" s="447"/>
      <c r="AG9" s="447"/>
      <c r="AH9" s="447"/>
      <c r="AI9" s="546"/>
      <c r="AJ9" s="546"/>
      <c r="AK9" s="546"/>
    </row>
    <row r="10" spans="1:40" ht="18.75" customHeight="1">
      <c r="A10" s="550"/>
      <c r="B10" s="552"/>
      <c r="C10" s="548"/>
      <c r="D10" s="454" t="s">
        <v>134</v>
      </c>
      <c r="E10" s="454" t="s">
        <v>16</v>
      </c>
      <c r="F10" s="460" t="s">
        <v>252</v>
      </c>
      <c r="G10" s="462"/>
      <c r="H10" s="463"/>
      <c r="I10" s="460" t="s">
        <v>253</v>
      </c>
      <c r="J10" s="462"/>
      <c r="K10" s="463"/>
      <c r="L10" s="460" t="s">
        <v>254</v>
      </c>
      <c r="M10" s="462"/>
      <c r="N10" s="463"/>
      <c r="O10" s="460" t="s">
        <v>255</v>
      </c>
      <c r="P10" s="462"/>
      <c r="Q10" s="463"/>
      <c r="R10" s="550"/>
      <c r="S10" s="552"/>
      <c r="T10" s="544" t="s">
        <v>162</v>
      </c>
      <c r="U10" s="107"/>
      <c r="V10" s="109"/>
      <c r="W10" s="544" t="s">
        <v>235</v>
      </c>
      <c r="X10" s="107"/>
      <c r="Y10" s="109"/>
      <c r="Z10" s="544" t="s">
        <v>174</v>
      </c>
      <c r="AA10" s="107"/>
      <c r="AB10" s="109"/>
      <c r="AC10" s="544" t="s">
        <v>176</v>
      </c>
      <c r="AD10" s="107"/>
      <c r="AE10" s="109"/>
      <c r="AF10" s="544" t="s">
        <v>177</v>
      </c>
      <c r="AG10" s="107"/>
      <c r="AH10" s="109"/>
      <c r="AI10" s="544" t="s">
        <v>14</v>
      </c>
      <c r="AJ10" s="107"/>
      <c r="AK10" s="109"/>
    </row>
    <row r="11" spans="1:40" s="7" customFormat="1" ht="108" customHeight="1">
      <c r="A11" s="551"/>
      <c r="B11" s="485"/>
      <c r="C11" s="461"/>
      <c r="D11" s="454"/>
      <c r="E11" s="454"/>
      <c r="F11" s="461"/>
      <c r="G11" s="108" t="s">
        <v>134</v>
      </c>
      <c r="H11" s="108" t="s">
        <v>16</v>
      </c>
      <c r="I11" s="461"/>
      <c r="J11" s="108" t="s">
        <v>134</v>
      </c>
      <c r="K11" s="108" t="s">
        <v>16</v>
      </c>
      <c r="L11" s="461"/>
      <c r="M11" s="108" t="s">
        <v>134</v>
      </c>
      <c r="N11" s="108" t="s">
        <v>16</v>
      </c>
      <c r="O11" s="461"/>
      <c r="P11" s="106" t="s">
        <v>134</v>
      </c>
      <c r="Q11" s="106" t="s">
        <v>16</v>
      </c>
      <c r="R11" s="551"/>
      <c r="S11" s="485"/>
      <c r="T11" s="438"/>
      <c r="U11" s="108" t="s">
        <v>134</v>
      </c>
      <c r="V11" s="108" t="s">
        <v>16</v>
      </c>
      <c r="W11" s="438"/>
      <c r="X11" s="108" t="s">
        <v>134</v>
      </c>
      <c r="Y11" s="108" t="s">
        <v>16</v>
      </c>
      <c r="Z11" s="438"/>
      <c r="AA11" s="108" t="s">
        <v>134</v>
      </c>
      <c r="AB11" s="108" t="s">
        <v>16</v>
      </c>
      <c r="AC11" s="438"/>
      <c r="AD11" s="108" t="s">
        <v>134</v>
      </c>
      <c r="AE11" s="108" t="s">
        <v>16</v>
      </c>
      <c r="AF11" s="438"/>
      <c r="AG11" s="108" t="s">
        <v>134</v>
      </c>
      <c r="AH11" s="108" t="s">
        <v>16</v>
      </c>
      <c r="AI11" s="438"/>
      <c r="AJ11" s="108" t="s">
        <v>134</v>
      </c>
      <c r="AK11" s="108" t="s">
        <v>16</v>
      </c>
    </row>
    <row r="12" spans="1:40" s="5" customFormat="1" ht="18" customHeight="1">
      <c r="A12" s="91" t="s">
        <v>6</v>
      </c>
      <c r="B12" s="41" t="s">
        <v>7</v>
      </c>
      <c r="C12" s="41">
        <v>1</v>
      </c>
      <c r="D12" s="41">
        <v>2</v>
      </c>
      <c r="E12" s="41">
        <v>3</v>
      </c>
      <c r="F12" s="41">
        <v>4</v>
      </c>
      <c r="G12" s="41">
        <v>5</v>
      </c>
      <c r="H12" s="41">
        <v>6</v>
      </c>
      <c r="I12" s="41">
        <v>7</v>
      </c>
      <c r="J12" s="41">
        <v>8</v>
      </c>
      <c r="K12" s="41">
        <v>9</v>
      </c>
      <c r="L12" s="41">
        <v>10</v>
      </c>
      <c r="M12" s="41">
        <v>11</v>
      </c>
      <c r="N12" s="41">
        <v>12</v>
      </c>
      <c r="O12" s="111">
        <v>13</v>
      </c>
      <c r="P12" s="111">
        <v>14</v>
      </c>
      <c r="Q12" s="111">
        <v>15</v>
      </c>
      <c r="R12" s="91" t="s">
        <v>6</v>
      </c>
      <c r="S12" s="41" t="s">
        <v>7</v>
      </c>
      <c r="T12" s="116">
        <v>16</v>
      </c>
      <c r="U12" s="116">
        <v>17</v>
      </c>
      <c r="V12" s="116">
        <v>18</v>
      </c>
      <c r="W12" s="116">
        <v>19</v>
      </c>
      <c r="X12" s="116">
        <v>20</v>
      </c>
      <c r="Y12" s="116">
        <v>21</v>
      </c>
      <c r="Z12" s="116">
        <v>22</v>
      </c>
      <c r="AA12" s="116">
        <v>23</v>
      </c>
      <c r="AB12" s="116">
        <v>24</v>
      </c>
      <c r="AC12" s="116">
        <v>25</v>
      </c>
      <c r="AD12" s="116">
        <v>26</v>
      </c>
      <c r="AE12" s="116">
        <v>27</v>
      </c>
      <c r="AF12" s="116">
        <v>28</v>
      </c>
      <c r="AG12" s="116">
        <v>29</v>
      </c>
      <c r="AH12" s="116">
        <v>30</v>
      </c>
      <c r="AI12" s="116">
        <v>31</v>
      </c>
      <c r="AJ12" s="116">
        <v>32</v>
      </c>
      <c r="AK12" s="116">
        <v>33</v>
      </c>
    </row>
    <row r="13" spans="1:40" ht="17.25" customHeight="1">
      <c r="A13" s="74" t="s">
        <v>0</v>
      </c>
      <c r="B13" s="41">
        <v>1</v>
      </c>
      <c r="C13" s="217">
        <v>23703</v>
      </c>
      <c r="D13" s="217">
        <v>9074</v>
      </c>
      <c r="E13" s="217">
        <v>14629</v>
      </c>
      <c r="F13" s="217">
        <v>489</v>
      </c>
      <c r="G13" s="217">
        <v>149</v>
      </c>
      <c r="H13" s="217">
        <v>340</v>
      </c>
      <c r="I13" s="217">
        <v>20312</v>
      </c>
      <c r="J13" s="217">
        <v>7895</v>
      </c>
      <c r="K13" s="217">
        <v>12417</v>
      </c>
      <c r="L13" s="217">
        <v>2632</v>
      </c>
      <c r="M13" s="217">
        <v>908</v>
      </c>
      <c r="N13" s="217">
        <v>1724</v>
      </c>
      <c r="O13" s="217">
        <v>270</v>
      </c>
      <c r="P13" s="217">
        <v>122</v>
      </c>
      <c r="Q13" s="217">
        <v>148</v>
      </c>
      <c r="R13" s="74" t="s">
        <v>0</v>
      </c>
      <c r="S13" s="41">
        <v>1</v>
      </c>
      <c r="T13" s="192">
        <v>18298</v>
      </c>
      <c r="U13" s="192">
        <v>7253</v>
      </c>
      <c r="V13" s="192">
        <v>11045</v>
      </c>
      <c r="W13" s="192">
        <v>132</v>
      </c>
      <c r="X13" s="192">
        <v>54</v>
      </c>
      <c r="Y13" s="192">
        <v>78</v>
      </c>
      <c r="Z13" s="192">
        <v>4658</v>
      </c>
      <c r="AA13" s="192">
        <v>1530</v>
      </c>
      <c r="AB13" s="192">
        <v>3128</v>
      </c>
      <c r="AC13" s="192">
        <v>0</v>
      </c>
      <c r="AD13" s="192">
        <v>0</v>
      </c>
      <c r="AE13" s="192">
        <v>0</v>
      </c>
      <c r="AF13" s="192">
        <v>0</v>
      </c>
      <c r="AG13" s="192">
        <v>0</v>
      </c>
      <c r="AH13" s="192">
        <v>0</v>
      </c>
      <c r="AI13" s="192">
        <v>615</v>
      </c>
      <c r="AJ13" s="192">
        <v>237</v>
      </c>
      <c r="AK13" s="192">
        <v>378</v>
      </c>
      <c r="AL13" s="6">
        <f>+C13-T13-W13-Z13-AC13-AF13-AI13</f>
        <v>0</v>
      </c>
      <c r="AM13" s="6">
        <f>+D13-U13-X13-AA13-AD13-AG13-AJ13</f>
        <v>0</v>
      </c>
      <c r="AN13" s="6">
        <f>+E13-V13-Y13-AB13-AE13-AH13-AK13</f>
        <v>0</v>
      </c>
    </row>
    <row r="14" spans="1:40" ht="17.25" customHeight="1">
      <c r="A14" s="26" t="s">
        <v>132</v>
      </c>
      <c r="B14" s="41">
        <v>2</v>
      </c>
      <c r="C14" s="217">
        <v>0</v>
      </c>
      <c r="D14" s="217">
        <v>0</v>
      </c>
      <c r="E14" s="217">
        <v>0</v>
      </c>
      <c r="F14" s="217">
        <v>0</v>
      </c>
      <c r="G14" s="217">
        <v>0</v>
      </c>
      <c r="H14" s="217">
        <v>0</v>
      </c>
      <c r="I14" s="217">
        <v>0</v>
      </c>
      <c r="J14" s="217">
        <v>0</v>
      </c>
      <c r="K14" s="217">
        <v>0</v>
      </c>
      <c r="L14" s="217">
        <v>0</v>
      </c>
      <c r="M14" s="217">
        <v>0</v>
      </c>
      <c r="N14" s="217">
        <v>0</v>
      </c>
      <c r="O14" s="217">
        <v>0</v>
      </c>
      <c r="P14" s="217">
        <v>0</v>
      </c>
      <c r="Q14" s="217">
        <v>0</v>
      </c>
      <c r="R14" s="26" t="s">
        <v>132</v>
      </c>
      <c r="S14" s="41">
        <v>2</v>
      </c>
      <c r="T14" s="192">
        <v>0</v>
      </c>
      <c r="U14" s="192">
        <v>0</v>
      </c>
      <c r="V14" s="192">
        <v>0</v>
      </c>
      <c r="W14" s="192">
        <v>0</v>
      </c>
      <c r="X14" s="192">
        <v>0</v>
      </c>
      <c r="Y14" s="192">
        <v>0</v>
      </c>
      <c r="Z14" s="192">
        <v>0</v>
      </c>
      <c r="AA14" s="192">
        <v>0</v>
      </c>
      <c r="AB14" s="192">
        <v>0</v>
      </c>
      <c r="AC14" s="192">
        <v>0</v>
      </c>
      <c r="AD14" s="192">
        <v>0</v>
      </c>
      <c r="AE14" s="192">
        <v>0</v>
      </c>
      <c r="AF14" s="192">
        <v>0</v>
      </c>
      <c r="AG14" s="192">
        <v>0</v>
      </c>
      <c r="AH14" s="192">
        <v>0</v>
      </c>
      <c r="AI14" s="192">
        <v>0</v>
      </c>
      <c r="AJ14" s="192">
        <v>0</v>
      </c>
      <c r="AK14" s="192">
        <v>0</v>
      </c>
      <c r="AL14" s="6">
        <f t="shared" ref="AL14:AL42" si="0">+C14-T14-W14-Z14-AC14-AF14-AI14</f>
        <v>0</v>
      </c>
      <c r="AM14" s="6">
        <f t="shared" ref="AM14:AN28" si="1">+D14-U14-X14-AA14-AD14-AG14-AJ14</f>
        <v>0</v>
      </c>
      <c r="AN14" s="6">
        <f t="shared" si="1"/>
        <v>0</v>
      </c>
    </row>
    <row r="15" spans="1:40" ht="17.25" customHeight="1">
      <c r="A15" s="26">
        <v>15</v>
      </c>
      <c r="B15" s="41">
        <v>3</v>
      </c>
      <c r="C15" s="217">
        <v>0</v>
      </c>
      <c r="D15" s="217">
        <v>0</v>
      </c>
      <c r="E15" s="217">
        <v>0</v>
      </c>
      <c r="F15" s="217">
        <v>0</v>
      </c>
      <c r="G15" s="217">
        <v>0</v>
      </c>
      <c r="H15" s="217">
        <v>0</v>
      </c>
      <c r="I15" s="217">
        <v>0</v>
      </c>
      <c r="J15" s="217">
        <v>0</v>
      </c>
      <c r="K15" s="217">
        <v>0</v>
      </c>
      <c r="L15" s="217">
        <v>0</v>
      </c>
      <c r="M15" s="217">
        <v>0</v>
      </c>
      <c r="N15" s="217">
        <v>0</v>
      </c>
      <c r="O15" s="217">
        <v>0</v>
      </c>
      <c r="P15" s="217">
        <v>0</v>
      </c>
      <c r="Q15" s="217">
        <v>0</v>
      </c>
      <c r="R15" s="26">
        <v>15</v>
      </c>
      <c r="S15" s="41">
        <v>3</v>
      </c>
      <c r="T15" s="192">
        <v>0</v>
      </c>
      <c r="U15" s="192">
        <v>0</v>
      </c>
      <c r="V15" s="192">
        <v>0</v>
      </c>
      <c r="W15" s="192">
        <v>0</v>
      </c>
      <c r="X15" s="192">
        <v>0</v>
      </c>
      <c r="Y15" s="192">
        <v>0</v>
      </c>
      <c r="Z15" s="192">
        <v>0</v>
      </c>
      <c r="AA15" s="192">
        <v>0</v>
      </c>
      <c r="AB15" s="192">
        <v>0</v>
      </c>
      <c r="AC15" s="192">
        <v>0</v>
      </c>
      <c r="AD15" s="192">
        <v>0</v>
      </c>
      <c r="AE15" s="192">
        <v>0</v>
      </c>
      <c r="AF15" s="192">
        <v>0</v>
      </c>
      <c r="AG15" s="192">
        <v>0</v>
      </c>
      <c r="AH15" s="192">
        <v>0</v>
      </c>
      <c r="AI15" s="192">
        <v>0</v>
      </c>
      <c r="AJ15" s="192">
        <v>0</v>
      </c>
      <c r="AK15" s="192">
        <v>0</v>
      </c>
      <c r="AL15" s="6">
        <f t="shared" si="0"/>
        <v>0</v>
      </c>
      <c r="AM15" s="6">
        <f t="shared" si="1"/>
        <v>0</v>
      </c>
      <c r="AN15" s="6">
        <f t="shared" si="1"/>
        <v>0</v>
      </c>
    </row>
    <row r="16" spans="1:40" ht="17.25" customHeight="1">
      <c r="A16" s="26">
        <v>16</v>
      </c>
      <c r="B16" s="41">
        <v>4</v>
      </c>
      <c r="C16" s="217">
        <v>43</v>
      </c>
      <c r="D16" s="217">
        <v>14</v>
      </c>
      <c r="E16" s="217">
        <v>29</v>
      </c>
      <c r="F16" s="217">
        <v>0</v>
      </c>
      <c r="G16" s="217">
        <v>0</v>
      </c>
      <c r="H16" s="217">
        <v>0</v>
      </c>
      <c r="I16" s="217">
        <v>43</v>
      </c>
      <c r="J16" s="217">
        <v>14</v>
      </c>
      <c r="K16" s="217">
        <v>29</v>
      </c>
      <c r="L16" s="217">
        <v>0</v>
      </c>
      <c r="M16" s="217">
        <v>0</v>
      </c>
      <c r="N16" s="217">
        <v>0</v>
      </c>
      <c r="O16" s="217">
        <v>0</v>
      </c>
      <c r="P16" s="217">
        <v>0</v>
      </c>
      <c r="Q16" s="217">
        <v>0</v>
      </c>
      <c r="R16" s="26">
        <v>16</v>
      </c>
      <c r="S16" s="41">
        <v>4</v>
      </c>
      <c r="T16" s="192">
        <v>42</v>
      </c>
      <c r="U16" s="192">
        <v>13</v>
      </c>
      <c r="V16" s="192">
        <v>29</v>
      </c>
      <c r="W16" s="192">
        <v>1</v>
      </c>
      <c r="X16" s="192">
        <v>1</v>
      </c>
      <c r="Y16" s="192">
        <v>0</v>
      </c>
      <c r="Z16" s="192">
        <v>0</v>
      </c>
      <c r="AA16" s="192">
        <v>0</v>
      </c>
      <c r="AB16" s="192">
        <v>0</v>
      </c>
      <c r="AC16" s="192">
        <v>0</v>
      </c>
      <c r="AD16" s="192">
        <v>0</v>
      </c>
      <c r="AE16" s="192">
        <v>0</v>
      </c>
      <c r="AF16" s="192">
        <v>0</v>
      </c>
      <c r="AG16" s="192">
        <v>0</v>
      </c>
      <c r="AH16" s="192">
        <v>0</v>
      </c>
      <c r="AI16" s="192">
        <v>0</v>
      </c>
      <c r="AJ16" s="192">
        <v>0</v>
      </c>
      <c r="AK16" s="192">
        <v>0</v>
      </c>
      <c r="AL16" s="6">
        <f t="shared" si="0"/>
        <v>0</v>
      </c>
      <c r="AM16" s="6">
        <f t="shared" si="1"/>
        <v>0</v>
      </c>
      <c r="AN16" s="6">
        <f t="shared" si="1"/>
        <v>0</v>
      </c>
    </row>
    <row r="17" spans="1:40" ht="17.25" customHeight="1">
      <c r="A17" s="26">
        <v>17</v>
      </c>
      <c r="B17" s="41">
        <v>5</v>
      </c>
      <c r="C17" s="217">
        <v>3619</v>
      </c>
      <c r="D17" s="217">
        <v>1356</v>
      </c>
      <c r="E17" s="217">
        <v>2263</v>
      </c>
      <c r="F17" s="217">
        <v>78</v>
      </c>
      <c r="G17" s="217">
        <v>23</v>
      </c>
      <c r="H17" s="217">
        <v>55</v>
      </c>
      <c r="I17" s="217">
        <v>3541</v>
      </c>
      <c r="J17" s="217">
        <v>1333</v>
      </c>
      <c r="K17" s="217">
        <v>2208</v>
      </c>
      <c r="L17" s="217">
        <v>0</v>
      </c>
      <c r="M17" s="217">
        <v>0</v>
      </c>
      <c r="N17" s="217">
        <v>0</v>
      </c>
      <c r="O17" s="217">
        <v>0</v>
      </c>
      <c r="P17" s="217">
        <v>0</v>
      </c>
      <c r="Q17" s="217">
        <v>0</v>
      </c>
      <c r="R17" s="26">
        <v>17</v>
      </c>
      <c r="S17" s="41">
        <v>5</v>
      </c>
      <c r="T17" s="192">
        <v>3549</v>
      </c>
      <c r="U17" s="192">
        <v>1315</v>
      </c>
      <c r="V17" s="192">
        <v>2234</v>
      </c>
      <c r="W17" s="192">
        <v>2</v>
      </c>
      <c r="X17" s="192">
        <v>0</v>
      </c>
      <c r="Y17" s="192">
        <v>2</v>
      </c>
      <c r="Z17" s="192">
        <v>62</v>
      </c>
      <c r="AA17" s="192">
        <v>36</v>
      </c>
      <c r="AB17" s="192">
        <v>26</v>
      </c>
      <c r="AC17" s="192">
        <v>0</v>
      </c>
      <c r="AD17" s="192">
        <v>0</v>
      </c>
      <c r="AE17" s="192">
        <v>0</v>
      </c>
      <c r="AF17" s="192">
        <v>0</v>
      </c>
      <c r="AG17" s="192">
        <v>0</v>
      </c>
      <c r="AH17" s="192">
        <v>0</v>
      </c>
      <c r="AI17" s="192">
        <v>6</v>
      </c>
      <c r="AJ17" s="192">
        <v>5</v>
      </c>
      <c r="AK17" s="192">
        <v>1</v>
      </c>
      <c r="AL17" s="6">
        <f t="shared" si="0"/>
        <v>0</v>
      </c>
      <c r="AM17" s="6">
        <f t="shared" si="1"/>
        <v>0</v>
      </c>
      <c r="AN17" s="6">
        <f t="shared" si="1"/>
        <v>0</v>
      </c>
    </row>
    <row r="18" spans="1:40" ht="17.25" customHeight="1">
      <c r="A18" s="26">
        <v>18</v>
      </c>
      <c r="B18" s="41">
        <v>6</v>
      </c>
      <c r="C18" s="217">
        <v>11583</v>
      </c>
      <c r="D18" s="217">
        <v>4790</v>
      </c>
      <c r="E18" s="217">
        <v>6793</v>
      </c>
      <c r="F18" s="217">
        <v>247</v>
      </c>
      <c r="G18" s="217">
        <v>87</v>
      </c>
      <c r="H18" s="217">
        <v>160</v>
      </c>
      <c r="I18" s="217">
        <v>11336</v>
      </c>
      <c r="J18" s="217">
        <v>4703</v>
      </c>
      <c r="K18" s="217">
        <v>6633</v>
      </c>
      <c r="L18" s="217">
        <v>0</v>
      </c>
      <c r="M18" s="217">
        <v>0</v>
      </c>
      <c r="N18" s="217">
        <v>0</v>
      </c>
      <c r="O18" s="217">
        <v>0</v>
      </c>
      <c r="P18" s="217">
        <v>0</v>
      </c>
      <c r="Q18" s="217">
        <v>0</v>
      </c>
      <c r="R18" s="26">
        <v>18</v>
      </c>
      <c r="S18" s="41">
        <v>6</v>
      </c>
      <c r="T18" s="192">
        <v>11359</v>
      </c>
      <c r="U18" s="192">
        <v>4645</v>
      </c>
      <c r="V18" s="192">
        <v>6714</v>
      </c>
      <c r="W18" s="192">
        <v>16</v>
      </c>
      <c r="X18" s="192">
        <v>8</v>
      </c>
      <c r="Y18" s="192">
        <v>8</v>
      </c>
      <c r="Z18" s="192">
        <v>182</v>
      </c>
      <c r="AA18" s="192">
        <v>117</v>
      </c>
      <c r="AB18" s="192">
        <v>65</v>
      </c>
      <c r="AC18" s="192">
        <v>0</v>
      </c>
      <c r="AD18" s="192">
        <v>0</v>
      </c>
      <c r="AE18" s="192">
        <v>0</v>
      </c>
      <c r="AF18" s="192">
        <v>0</v>
      </c>
      <c r="AG18" s="192">
        <v>0</v>
      </c>
      <c r="AH18" s="192">
        <v>0</v>
      </c>
      <c r="AI18" s="192">
        <v>26</v>
      </c>
      <c r="AJ18" s="192">
        <v>20</v>
      </c>
      <c r="AK18" s="192">
        <v>6</v>
      </c>
      <c r="AL18" s="6">
        <f t="shared" si="0"/>
        <v>0</v>
      </c>
      <c r="AM18" s="6">
        <f t="shared" si="1"/>
        <v>0</v>
      </c>
      <c r="AN18" s="6">
        <f t="shared" si="1"/>
        <v>0</v>
      </c>
    </row>
    <row r="19" spans="1:40" ht="17.25" customHeight="1">
      <c r="A19" s="26">
        <v>19</v>
      </c>
      <c r="B19" s="41">
        <v>7</v>
      </c>
      <c r="C19" s="217">
        <v>1718</v>
      </c>
      <c r="D19" s="217">
        <v>697</v>
      </c>
      <c r="E19" s="217">
        <v>1021</v>
      </c>
      <c r="F19" s="217">
        <v>57</v>
      </c>
      <c r="G19" s="217">
        <v>23</v>
      </c>
      <c r="H19" s="217">
        <v>34</v>
      </c>
      <c r="I19" s="217">
        <v>1660</v>
      </c>
      <c r="J19" s="217">
        <v>674</v>
      </c>
      <c r="K19" s="217">
        <v>986</v>
      </c>
      <c r="L19" s="217">
        <v>1</v>
      </c>
      <c r="M19" s="217">
        <v>0</v>
      </c>
      <c r="N19" s="217">
        <v>1</v>
      </c>
      <c r="O19" s="217">
        <v>0</v>
      </c>
      <c r="P19" s="217">
        <v>0</v>
      </c>
      <c r="Q19" s="217">
        <v>0</v>
      </c>
      <c r="R19" s="26">
        <v>19</v>
      </c>
      <c r="S19" s="41">
        <v>7</v>
      </c>
      <c r="T19" s="192">
        <v>1654</v>
      </c>
      <c r="U19" s="192">
        <v>658</v>
      </c>
      <c r="V19" s="192">
        <v>996</v>
      </c>
      <c r="W19" s="192">
        <v>29</v>
      </c>
      <c r="X19" s="192">
        <v>14</v>
      </c>
      <c r="Y19" s="192">
        <v>15</v>
      </c>
      <c r="Z19" s="192">
        <v>27</v>
      </c>
      <c r="AA19" s="192">
        <v>19</v>
      </c>
      <c r="AB19" s="192">
        <v>8</v>
      </c>
      <c r="AC19" s="192">
        <v>0</v>
      </c>
      <c r="AD19" s="192">
        <v>0</v>
      </c>
      <c r="AE19" s="192">
        <v>0</v>
      </c>
      <c r="AF19" s="192">
        <v>0</v>
      </c>
      <c r="AG19" s="192">
        <v>0</v>
      </c>
      <c r="AH19" s="192">
        <v>0</v>
      </c>
      <c r="AI19" s="192">
        <v>8</v>
      </c>
      <c r="AJ19" s="192">
        <v>6</v>
      </c>
      <c r="AK19" s="192">
        <v>2</v>
      </c>
      <c r="AL19" s="6">
        <f t="shared" si="0"/>
        <v>0</v>
      </c>
      <c r="AM19" s="6">
        <f t="shared" si="1"/>
        <v>0</v>
      </c>
      <c r="AN19" s="6">
        <f t="shared" si="1"/>
        <v>0</v>
      </c>
    </row>
    <row r="20" spans="1:40" ht="17.25" customHeight="1">
      <c r="A20" s="26">
        <v>20</v>
      </c>
      <c r="B20" s="41">
        <v>8</v>
      </c>
      <c r="C20" s="217">
        <v>655</v>
      </c>
      <c r="D20" s="217">
        <v>297</v>
      </c>
      <c r="E20" s="217">
        <v>358</v>
      </c>
      <c r="F20" s="217">
        <v>14</v>
      </c>
      <c r="G20" s="217">
        <v>4</v>
      </c>
      <c r="H20" s="217">
        <v>10</v>
      </c>
      <c r="I20" s="217">
        <v>641</v>
      </c>
      <c r="J20" s="217">
        <v>293</v>
      </c>
      <c r="K20" s="217">
        <v>348</v>
      </c>
      <c r="L20" s="217">
        <v>0</v>
      </c>
      <c r="M20" s="217">
        <v>0</v>
      </c>
      <c r="N20" s="217">
        <v>0</v>
      </c>
      <c r="O20" s="217">
        <v>0</v>
      </c>
      <c r="P20" s="217">
        <v>0</v>
      </c>
      <c r="Q20" s="217">
        <v>0</v>
      </c>
      <c r="R20" s="26">
        <v>20</v>
      </c>
      <c r="S20" s="41">
        <v>8</v>
      </c>
      <c r="T20" s="192">
        <v>596</v>
      </c>
      <c r="U20" s="192">
        <v>260</v>
      </c>
      <c r="V20" s="192">
        <v>336</v>
      </c>
      <c r="W20" s="192">
        <v>13</v>
      </c>
      <c r="X20" s="192">
        <v>6</v>
      </c>
      <c r="Y20" s="192">
        <v>7</v>
      </c>
      <c r="Z20" s="192">
        <v>12</v>
      </c>
      <c r="AA20" s="192">
        <v>7</v>
      </c>
      <c r="AB20" s="192">
        <v>5</v>
      </c>
      <c r="AC20" s="192">
        <v>0</v>
      </c>
      <c r="AD20" s="192">
        <v>0</v>
      </c>
      <c r="AE20" s="192">
        <v>0</v>
      </c>
      <c r="AF20" s="192">
        <v>0</v>
      </c>
      <c r="AG20" s="192">
        <v>0</v>
      </c>
      <c r="AH20" s="192">
        <v>0</v>
      </c>
      <c r="AI20" s="192">
        <v>34</v>
      </c>
      <c r="AJ20" s="192">
        <v>24</v>
      </c>
      <c r="AK20" s="192">
        <v>10</v>
      </c>
      <c r="AL20" s="6">
        <f t="shared" si="0"/>
        <v>0</v>
      </c>
      <c r="AM20" s="6">
        <f t="shared" si="1"/>
        <v>0</v>
      </c>
      <c r="AN20" s="6">
        <f t="shared" si="1"/>
        <v>0</v>
      </c>
    </row>
    <row r="21" spans="1:40" ht="17.25" customHeight="1">
      <c r="A21" s="26">
        <v>21</v>
      </c>
      <c r="B21" s="41">
        <v>9</v>
      </c>
      <c r="C21" s="217">
        <v>420</v>
      </c>
      <c r="D21" s="217">
        <v>160</v>
      </c>
      <c r="E21" s="217">
        <v>260</v>
      </c>
      <c r="F21" s="217">
        <v>5</v>
      </c>
      <c r="G21" s="217">
        <v>0</v>
      </c>
      <c r="H21" s="217">
        <v>5</v>
      </c>
      <c r="I21" s="217">
        <v>373</v>
      </c>
      <c r="J21" s="217">
        <v>149</v>
      </c>
      <c r="K21" s="217">
        <v>224</v>
      </c>
      <c r="L21" s="217">
        <v>42</v>
      </c>
      <c r="M21" s="217">
        <v>11</v>
      </c>
      <c r="N21" s="217">
        <v>31</v>
      </c>
      <c r="O21" s="217">
        <v>0</v>
      </c>
      <c r="P21" s="217">
        <v>0</v>
      </c>
      <c r="Q21" s="217">
        <v>0</v>
      </c>
      <c r="R21" s="26">
        <v>21</v>
      </c>
      <c r="S21" s="41">
        <v>9</v>
      </c>
      <c r="T21" s="192">
        <v>314</v>
      </c>
      <c r="U21" s="192">
        <v>121</v>
      </c>
      <c r="V21" s="192">
        <v>193</v>
      </c>
      <c r="W21" s="192">
        <v>11</v>
      </c>
      <c r="X21" s="192">
        <v>6</v>
      </c>
      <c r="Y21" s="192">
        <v>5</v>
      </c>
      <c r="Z21" s="192">
        <v>53</v>
      </c>
      <c r="AA21" s="192">
        <v>16</v>
      </c>
      <c r="AB21" s="192">
        <v>37</v>
      </c>
      <c r="AC21" s="192">
        <v>0</v>
      </c>
      <c r="AD21" s="192">
        <v>0</v>
      </c>
      <c r="AE21" s="192">
        <v>0</v>
      </c>
      <c r="AF21" s="192">
        <v>0</v>
      </c>
      <c r="AG21" s="192">
        <v>0</v>
      </c>
      <c r="AH21" s="192">
        <v>0</v>
      </c>
      <c r="AI21" s="192">
        <v>42</v>
      </c>
      <c r="AJ21" s="192">
        <v>17</v>
      </c>
      <c r="AK21" s="192">
        <v>25</v>
      </c>
      <c r="AL21" s="6">
        <f t="shared" si="0"/>
        <v>0</v>
      </c>
      <c r="AM21" s="6">
        <f t="shared" si="1"/>
        <v>0</v>
      </c>
      <c r="AN21" s="6">
        <f t="shared" si="1"/>
        <v>0</v>
      </c>
    </row>
    <row r="22" spans="1:40" ht="17.25" customHeight="1">
      <c r="A22" s="26">
        <v>22</v>
      </c>
      <c r="B22" s="41">
        <v>10</v>
      </c>
      <c r="C22" s="217">
        <v>479</v>
      </c>
      <c r="D22" s="217">
        <v>147</v>
      </c>
      <c r="E22" s="217">
        <v>332</v>
      </c>
      <c r="F22" s="217">
        <v>7</v>
      </c>
      <c r="G22" s="217">
        <v>1</v>
      </c>
      <c r="H22" s="217">
        <v>6</v>
      </c>
      <c r="I22" s="217">
        <v>263</v>
      </c>
      <c r="J22" s="217">
        <v>87</v>
      </c>
      <c r="K22" s="217">
        <v>176</v>
      </c>
      <c r="L22" s="217">
        <v>207</v>
      </c>
      <c r="M22" s="217">
        <v>59</v>
      </c>
      <c r="N22" s="217">
        <v>148</v>
      </c>
      <c r="O22" s="217">
        <v>2</v>
      </c>
      <c r="P22" s="217">
        <v>0</v>
      </c>
      <c r="Q22" s="217">
        <v>2</v>
      </c>
      <c r="R22" s="26">
        <v>22</v>
      </c>
      <c r="S22" s="41">
        <v>10</v>
      </c>
      <c r="T22" s="192">
        <v>173</v>
      </c>
      <c r="U22" s="192">
        <v>59</v>
      </c>
      <c r="V22" s="192">
        <v>114</v>
      </c>
      <c r="W22" s="192">
        <v>6</v>
      </c>
      <c r="X22" s="192">
        <v>4</v>
      </c>
      <c r="Y22" s="192">
        <v>2</v>
      </c>
      <c r="Z22" s="192">
        <v>258</v>
      </c>
      <c r="AA22" s="192">
        <v>73</v>
      </c>
      <c r="AB22" s="192">
        <v>185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42</v>
      </c>
      <c r="AJ22" s="192">
        <v>11</v>
      </c>
      <c r="AK22" s="192">
        <v>31</v>
      </c>
      <c r="AL22" s="6">
        <f t="shared" si="0"/>
        <v>0</v>
      </c>
      <c r="AM22" s="6">
        <f t="shared" si="1"/>
        <v>0</v>
      </c>
      <c r="AN22" s="6">
        <f t="shared" si="1"/>
        <v>0</v>
      </c>
    </row>
    <row r="23" spans="1:40" ht="17.25" customHeight="1">
      <c r="A23" s="26">
        <v>23</v>
      </c>
      <c r="B23" s="41">
        <v>11</v>
      </c>
      <c r="C23" s="217">
        <v>360</v>
      </c>
      <c r="D23" s="217">
        <v>132</v>
      </c>
      <c r="E23" s="217">
        <v>228</v>
      </c>
      <c r="F23" s="217">
        <v>5</v>
      </c>
      <c r="G23" s="217">
        <v>0</v>
      </c>
      <c r="H23" s="217">
        <v>5</v>
      </c>
      <c r="I23" s="217">
        <v>152</v>
      </c>
      <c r="J23" s="217">
        <v>57</v>
      </c>
      <c r="K23" s="217">
        <v>95</v>
      </c>
      <c r="L23" s="217">
        <v>202</v>
      </c>
      <c r="M23" s="217">
        <v>75</v>
      </c>
      <c r="N23" s="217">
        <v>127</v>
      </c>
      <c r="O23" s="217">
        <v>1</v>
      </c>
      <c r="P23" s="217">
        <v>0</v>
      </c>
      <c r="Q23" s="217">
        <v>1</v>
      </c>
      <c r="R23" s="26">
        <v>23</v>
      </c>
      <c r="S23" s="41">
        <v>11</v>
      </c>
      <c r="T23" s="192">
        <v>80</v>
      </c>
      <c r="U23" s="192">
        <v>35</v>
      </c>
      <c r="V23" s="192">
        <v>45</v>
      </c>
      <c r="W23" s="192">
        <v>1</v>
      </c>
      <c r="X23" s="192">
        <v>1</v>
      </c>
      <c r="Y23" s="192">
        <v>0</v>
      </c>
      <c r="Z23" s="192">
        <v>261</v>
      </c>
      <c r="AA23" s="192">
        <v>91</v>
      </c>
      <c r="AB23" s="192">
        <v>170</v>
      </c>
      <c r="AC23" s="192">
        <v>0</v>
      </c>
      <c r="AD23" s="192">
        <v>0</v>
      </c>
      <c r="AE23" s="192">
        <v>0</v>
      </c>
      <c r="AF23" s="192">
        <v>0</v>
      </c>
      <c r="AG23" s="192">
        <v>0</v>
      </c>
      <c r="AH23" s="192">
        <v>0</v>
      </c>
      <c r="AI23" s="192">
        <v>18</v>
      </c>
      <c r="AJ23" s="192">
        <v>5</v>
      </c>
      <c r="AK23" s="192">
        <v>13</v>
      </c>
      <c r="AL23" s="6">
        <f t="shared" si="0"/>
        <v>0</v>
      </c>
      <c r="AM23" s="6">
        <f t="shared" si="1"/>
        <v>0</v>
      </c>
      <c r="AN23" s="6">
        <f t="shared" si="1"/>
        <v>0</v>
      </c>
    </row>
    <row r="24" spans="1:40" ht="17.25" customHeight="1">
      <c r="A24" s="26">
        <v>24</v>
      </c>
      <c r="B24" s="41">
        <v>12</v>
      </c>
      <c r="C24" s="217">
        <v>284</v>
      </c>
      <c r="D24" s="217">
        <v>100</v>
      </c>
      <c r="E24" s="217">
        <v>184</v>
      </c>
      <c r="F24" s="217">
        <v>3</v>
      </c>
      <c r="G24" s="217">
        <v>1</v>
      </c>
      <c r="H24" s="217">
        <v>2</v>
      </c>
      <c r="I24" s="217">
        <v>122</v>
      </c>
      <c r="J24" s="217">
        <v>42</v>
      </c>
      <c r="K24" s="217">
        <v>80</v>
      </c>
      <c r="L24" s="217">
        <v>157</v>
      </c>
      <c r="M24" s="217">
        <v>56</v>
      </c>
      <c r="N24" s="217">
        <v>101</v>
      </c>
      <c r="O24" s="217">
        <v>2</v>
      </c>
      <c r="P24" s="217">
        <v>1</v>
      </c>
      <c r="Q24" s="217">
        <v>1</v>
      </c>
      <c r="R24" s="26">
        <v>24</v>
      </c>
      <c r="S24" s="41">
        <v>12</v>
      </c>
      <c r="T24" s="192">
        <v>62</v>
      </c>
      <c r="U24" s="192">
        <v>29</v>
      </c>
      <c r="V24" s="192">
        <v>33</v>
      </c>
      <c r="W24" s="192">
        <v>2</v>
      </c>
      <c r="X24" s="192">
        <v>1</v>
      </c>
      <c r="Y24" s="192">
        <v>1</v>
      </c>
      <c r="Z24" s="192">
        <v>206</v>
      </c>
      <c r="AA24" s="192">
        <v>68</v>
      </c>
      <c r="AB24" s="192">
        <v>138</v>
      </c>
      <c r="AC24" s="192">
        <v>0</v>
      </c>
      <c r="AD24" s="192">
        <v>0</v>
      </c>
      <c r="AE24" s="192">
        <v>0</v>
      </c>
      <c r="AF24" s="192">
        <v>0</v>
      </c>
      <c r="AG24" s="192">
        <v>0</v>
      </c>
      <c r="AH24" s="192">
        <v>0</v>
      </c>
      <c r="AI24" s="192">
        <v>14</v>
      </c>
      <c r="AJ24" s="192">
        <v>2</v>
      </c>
      <c r="AK24" s="192">
        <v>12</v>
      </c>
      <c r="AL24" s="6">
        <f t="shared" si="0"/>
        <v>0</v>
      </c>
      <c r="AM24" s="6">
        <f t="shared" si="1"/>
        <v>0</v>
      </c>
      <c r="AN24" s="6">
        <f t="shared" si="1"/>
        <v>0</v>
      </c>
    </row>
    <row r="25" spans="1:40" ht="17.25" customHeight="1">
      <c r="A25" s="26">
        <v>25</v>
      </c>
      <c r="B25" s="41">
        <v>13</v>
      </c>
      <c r="C25" s="217">
        <v>273</v>
      </c>
      <c r="D25" s="217">
        <v>86</v>
      </c>
      <c r="E25" s="217">
        <v>187</v>
      </c>
      <c r="F25" s="217">
        <v>6</v>
      </c>
      <c r="G25" s="217">
        <v>1</v>
      </c>
      <c r="H25" s="217">
        <v>5</v>
      </c>
      <c r="I25" s="217">
        <v>115</v>
      </c>
      <c r="J25" s="217">
        <v>38</v>
      </c>
      <c r="K25" s="217">
        <v>77</v>
      </c>
      <c r="L25" s="217">
        <v>146</v>
      </c>
      <c r="M25" s="217">
        <v>44</v>
      </c>
      <c r="N25" s="217">
        <v>102</v>
      </c>
      <c r="O25" s="217">
        <v>6</v>
      </c>
      <c r="P25" s="217">
        <v>3</v>
      </c>
      <c r="Q25" s="217">
        <v>3</v>
      </c>
      <c r="R25" s="26">
        <v>25</v>
      </c>
      <c r="S25" s="41">
        <v>13</v>
      </c>
      <c r="T25" s="192">
        <v>51</v>
      </c>
      <c r="U25" s="192">
        <v>21</v>
      </c>
      <c r="V25" s="192">
        <v>30</v>
      </c>
      <c r="W25" s="192">
        <v>2</v>
      </c>
      <c r="X25" s="192">
        <v>2</v>
      </c>
      <c r="Y25" s="192">
        <v>0</v>
      </c>
      <c r="Z25" s="192">
        <v>204</v>
      </c>
      <c r="AA25" s="192">
        <v>58</v>
      </c>
      <c r="AB25" s="192">
        <v>146</v>
      </c>
      <c r="AC25" s="192">
        <v>0</v>
      </c>
      <c r="AD25" s="192">
        <v>0</v>
      </c>
      <c r="AE25" s="192">
        <v>0</v>
      </c>
      <c r="AF25" s="192">
        <v>0</v>
      </c>
      <c r="AG25" s="192">
        <v>0</v>
      </c>
      <c r="AH25" s="192">
        <v>0</v>
      </c>
      <c r="AI25" s="192">
        <v>16</v>
      </c>
      <c r="AJ25" s="192">
        <v>5</v>
      </c>
      <c r="AK25" s="192">
        <v>11</v>
      </c>
      <c r="AL25" s="6">
        <f t="shared" si="0"/>
        <v>0</v>
      </c>
      <c r="AM25" s="6">
        <f t="shared" si="1"/>
        <v>0</v>
      </c>
      <c r="AN25" s="6">
        <f t="shared" si="1"/>
        <v>0</v>
      </c>
    </row>
    <row r="26" spans="1:40" ht="17.25" customHeight="1">
      <c r="A26" s="26">
        <v>26</v>
      </c>
      <c r="B26" s="41">
        <v>14</v>
      </c>
      <c r="C26" s="217">
        <v>264</v>
      </c>
      <c r="D26" s="217">
        <v>104</v>
      </c>
      <c r="E26" s="217">
        <v>160</v>
      </c>
      <c r="F26" s="217">
        <v>1</v>
      </c>
      <c r="G26" s="217">
        <v>1</v>
      </c>
      <c r="H26" s="217">
        <v>0</v>
      </c>
      <c r="I26" s="217">
        <v>126</v>
      </c>
      <c r="J26" s="217">
        <v>45</v>
      </c>
      <c r="K26" s="217">
        <v>81</v>
      </c>
      <c r="L26" s="217">
        <v>130</v>
      </c>
      <c r="M26" s="217">
        <v>54</v>
      </c>
      <c r="N26" s="217">
        <v>76</v>
      </c>
      <c r="O26" s="217">
        <v>7</v>
      </c>
      <c r="P26" s="217">
        <v>4</v>
      </c>
      <c r="Q26" s="217">
        <v>3</v>
      </c>
      <c r="R26" s="26">
        <v>26</v>
      </c>
      <c r="S26" s="41">
        <v>14</v>
      </c>
      <c r="T26" s="192">
        <v>38</v>
      </c>
      <c r="U26" s="192">
        <v>18</v>
      </c>
      <c r="V26" s="192">
        <v>20</v>
      </c>
      <c r="W26" s="192">
        <v>1</v>
      </c>
      <c r="X26" s="192">
        <v>0</v>
      </c>
      <c r="Y26" s="192">
        <v>1</v>
      </c>
      <c r="Z26" s="192">
        <v>212</v>
      </c>
      <c r="AA26" s="192">
        <v>81</v>
      </c>
      <c r="AB26" s="192">
        <v>131</v>
      </c>
      <c r="AC26" s="192">
        <v>0</v>
      </c>
      <c r="AD26" s="192">
        <v>0</v>
      </c>
      <c r="AE26" s="192">
        <v>0</v>
      </c>
      <c r="AF26" s="192">
        <v>0</v>
      </c>
      <c r="AG26" s="192">
        <v>0</v>
      </c>
      <c r="AH26" s="192">
        <v>0</v>
      </c>
      <c r="AI26" s="192">
        <v>13</v>
      </c>
      <c r="AJ26" s="192">
        <v>5</v>
      </c>
      <c r="AK26" s="192">
        <v>8</v>
      </c>
      <c r="AL26" s="6">
        <f t="shared" si="0"/>
        <v>0</v>
      </c>
      <c r="AM26" s="6">
        <f t="shared" si="1"/>
        <v>0</v>
      </c>
      <c r="AN26" s="6">
        <f t="shared" si="1"/>
        <v>0</v>
      </c>
    </row>
    <row r="27" spans="1:40" ht="17.25" customHeight="1">
      <c r="A27" s="26">
        <v>27</v>
      </c>
      <c r="B27" s="41">
        <v>15</v>
      </c>
      <c r="C27" s="217">
        <v>214</v>
      </c>
      <c r="D27" s="217">
        <v>78</v>
      </c>
      <c r="E27" s="217">
        <v>136</v>
      </c>
      <c r="F27" s="217">
        <v>4</v>
      </c>
      <c r="G27" s="217">
        <v>0</v>
      </c>
      <c r="H27" s="217">
        <v>4</v>
      </c>
      <c r="I27" s="217">
        <v>95</v>
      </c>
      <c r="J27" s="217">
        <v>36</v>
      </c>
      <c r="K27" s="217">
        <v>59</v>
      </c>
      <c r="L27" s="217">
        <v>101</v>
      </c>
      <c r="M27" s="217">
        <v>34</v>
      </c>
      <c r="N27" s="217">
        <v>67</v>
      </c>
      <c r="O27" s="217">
        <v>14</v>
      </c>
      <c r="P27" s="217">
        <v>8</v>
      </c>
      <c r="Q27" s="217">
        <v>6</v>
      </c>
      <c r="R27" s="26">
        <v>27</v>
      </c>
      <c r="S27" s="41">
        <v>15</v>
      </c>
      <c r="T27" s="192">
        <v>29</v>
      </c>
      <c r="U27" s="192">
        <v>8</v>
      </c>
      <c r="V27" s="192">
        <v>21</v>
      </c>
      <c r="W27" s="192">
        <v>1</v>
      </c>
      <c r="X27" s="192">
        <v>1</v>
      </c>
      <c r="Y27" s="192">
        <v>0</v>
      </c>
      <c r="Z27" s="192">
        <v>164</v>
      </c>
      <c r="AA27" s="192">
        <v>59</v>
      </c>
      <c r="AB27" s="192">
        <v>105</v>
      </c>
      <c r="AC27" s="192">
        <v>0</v>
      </c>
      <c r="AD27" s="192">
        <v>0</v>
      </c>
      <c r="AE27" s="192">
        <v>0</v>
      </c>
      <c r="AF27" s="192">
        <v>0</v>
      </c>
      <c r="AG27" s="192">
        <v>0</v>
      </c>
      <c r="AH27" s="192">
        <v>0</v>
      </c>
      <c r="AI27" s="192">
        <v>20</v>
      </c>
      <c r="AJ27" s="192">
        <v>10</v>
      </c>
      <c r="AK27" s="192">
        <v>10</v>
      </c>
      <c r="AL27" s="6">
        <f t="shared" si="0"/>
        <v>0</v>
      </c>
      <c r="AM27" s="6">
        <f t="shared" si="1"/>
        <v>0</v>
      </c>
      <c r="AN27" s="6">
        <f t="shared" si="1"/>
        <v>0</v>
      </c>
    </row>
    <row r="28" spans="1:40" ht="17.25" customHeight="1">
      <c r="A28" s="26">
        <v>28</v>
      </c>
      <c r="B28" s="41">
        <v>16</v>
      </c>
      <c r="C28" s="217">
        <v>222</v>
      </c>
      <c r="D28" s="217">
        <v>81</v>
      </c>
      <c r="E28" s="217">
        <v>141</v>
      </c>
      <c r="F28" s="217">
        <v>4</v>
      </c>
      <c r="G28" s="217">
        <v>0</v>
      </c>
      <c r="H28" s="217">
        <v>4</v>
      </c>
      <c r="I28" s="217">
        <v>100</v>
      </c>
      <c r="J28" s="217">
        <v>34</v>
      </c>
      <c r="K28" s="217">
        <v>66</v>
      </c>
      <c r="L28" s="217">
        <v>107</v>
      </c>
      <c r="M28" s="217">
        <v>42</v>
      </c>
      <c r="N28" s="217">
        <v>65</v>
      </c>
      <c r="O28" s="217">
        <v>11</v>
      </c>
      <c r="P28" s="217">
        <v>5</v>
      </c>
      <c r="Q28" s="217">
        <v>6</v>
      </c>
      <c r="R28" s="26">
        <v>28</v>
      </c>
      <c r="S28" s="41">
        <v>16</v>
      </c>
      <c r="T28" s="192">
        <v>34</v>
      </c>
      <c r="U28" s="192">
        <v>8</v>
      </c>
      <c r="V28" s="192">
        <v>26</v>
      </c>
      <c r="W28" s="192">
        <v>2</v>
      </c>
      <c r="X28" s="192">
        <v>0</v>
      </c>
      <c r="Y28" s="192">
        <v>2</v>
      </c>
      <c r="Z28" s="192">
        <v>165</v>
      </c>
      <c r="AA28" s="192">
        <v>67</v>
      </c>
      <c r="AB28" s="192">
        <v>98</v>
      </c>
      <c r="AC28" s="192">
        <v>0</v>
      </c>
      <c r="AD28" s="192">
        <v>0</v>
      </c>
      <c r="AE28" s="192">
        <v>0</v>
      </c>
      <c r="AF28" s="192">
        <v>0</v>
      </c>
      <c r="AG28" s="192">
        <v>0</v>
      </c>
      <c r="AH28" s="192">
        <v>0</v>
      </c>
      <c r="AI28" s="192">
        <v>21</v>
      </c>
      <c r="AJ28" s="192">
        <v>6</v>
      </c>
      <c r="AK28" s="192">
        <v>15</v>
      </c>
      <c r="AL28" s="6">
        <f t="shared" si="0"/>
        <v>0</v>
      </c>
      <c r="AM28" s="6">
        <f t="shared" si="1"/>
        <v>0</v>
      </c>
      <c r="AN28" s="6">
        <f t="shared" si="1"/>
        <v>0</v>
      </c>
    </row>
    <row r="29" spans="1:40" ht="17.25" customHeight="1">
      <c r="A29" s="26">
        <v>29</v>
      </c>
      <c r="B29" s="41">
        <v>17</v>
      </c>
      <c r="C29" s="217">
        <v>250</v>
      </c>
      <c r="D29" s="217">
        <v>85</v>
      </c>
      <c r="E29" s="217">
        <v>165</v>
      </c>
      <c r="F29" s="217">
        <v>9</v>
      </c>
      <c r="G29" s="217">
        <v>2</v>
      </c>
      <c r="H29" s="217">
        <v>7</v>
      </c>
      <c r="I29" s="217">
        <v>112</v>
      </c>
      <c r="J29" s="217">
        <v>32</v>
      </c>
      <c r="K29" s="217">
        <v>80</v>
      </c>
      <c r="L29" s="217">
        <v>122</v>
      </c>
      <c r="M29" s="217">
        <v>49</v>
      </c>
      <c r="N29" s="217">
        <v>73</v>
      </c>
      <c r="O29" s="217">
        <v>7</v>
      </c>
      <c r="P29" s="217">
        <v>2</v>
      </c>
      <c r="Q29" s="217">
        <v>5</v>
      </c>
      <c r="R29" s="26">
        <v>29</v>
      </c>
      <c r="S29" s="41">
        <v>17</v>
      </c>
      <c r="T29" s="192">
        <v>41</v>
      </c>
      <c r="U29" s="192">
        <v>10</v>
      </c>
      <c r="V29" s="192">
        <v>31</v>
      </c>
      <c r="W29" s="192">
        <v>2</v>
      </c>
      <c r="X29" s="192">
        <v>0</v>
      </c>
      <c r="Y29" s="192">
        <v>2</v>
      </c>
      <c r="Z29" s="192">
        <v>196</v>
      </c>
      <c r="AA29" s="192">
        <v>72</v>
      </c>
      <c r="AB29" s="192">
        <v>124</v>
      </c>
      <c r="AC29" s="192">
        <v>0</v>
      </c>
      <c r="AD29" s="192">
        <v>0</v>
      </c>
      <c r="AE29" s="192">
        <v>0</v>
      </c>
      <c r="AF29" s="192">
        <v>0</v>
      </c>
      <c r="AG29" s="192">
        <v>0</v>
      </c>
      <c r="AH29" s="192">
        <v>0</v>
      </c>
      <c r="AI29" s="192">
        <v>11</v>
      </c>
      <c r="AJ29" s="192">
        <v>3</v>
      </c>
      <c r="AK29" s="192">
        <v>8</v>
      </c>
      <c r="AL29" s="6">
        <f t="shared" si="0"/>
        <v>0</v>
      </c>
      <c r="AM29" s="6">
        <f t="shared" ref="AM29:AM42" si="2">+D29-U29-X29-AA29-AD29-AG29-AJ29</f>
        <v>0</v>
      </c>
      <c r="AN29" s="6">
        <f t="shared" ref="AN29:AN42" si="3">+E29-V29-Y29-AB29-AE29-AH29-AK29</f>
        <v>0</v>
      </c>
    </row>
    <row r="30" spans="1:40" ht="17.25" customHeight="1">
      <c r="A30" s="26">
        <v>30</v>
      </c>
      <c r="B30" s="41">
        <v>18</v>
      </c>
      <c r="C30" s="217">
        <v>212</v>
      </c>
      <c r="D30" s="217">
        <v>71</v>
      </c>
      <c r="E30" s="217">
        <v>141</v>
      </c>
      <c r="F30" s="217">
        <v>3</v>
      </c>
      <c r="G30" s="217">
        <v>0</v>
      </c>
      <c r="H30" s="217">
        <v>3</v>
      </c>
      <c r="I30" s="217">
        <v>113</v>
      </c>
      <c r="J30" s="217">
        <v>36</v>
      </c>
      <c r="K30" s="217">
        <v>77</v>
      </c>
      <c r="L30" s="217">
        <v>87</v>
      </c>
      <c r="M30" s="217">
        <v>28</v>
      </c>
      <c r="N30" s="217">
        <v>59</v>
      </c>
      <c r="O30" s="217">
        <v>9</v>
      </c>
      <c r="P30" s="217">
        <v>7</v>
      </c>
      <c r="Q30" s="217">
        <v>2</v>
      </c>
      <c r="R30" s="26">
        <v>30</v>
      </c>
      <c r="S30" s="41">
        <v>18</v>
      </c>
      <c r="T30" s="192">
        <v>13</v>
      </c>
      <c r="U30" s="192">
        <v>4</v>
      </c>
      <c r="V30" s="192">
        <v>9</v>
      </c>
      <c r="W30" s="192">
        <v>3</v>
      </c>
      <c r="X30" s="192">
        <v>0</v>
      </c>
      <c r="Y30" s="192">
        <v>3</v>
      </c>
      <c r="Z30" s="192">
        <v>181</v>
      </c>
      <c r="AA30" s="192">
        <v>60</v>
      </c>
      <c r="AB30" s="192">
        <v>121</v>
      </c>
      <c r="AC30" s="192">
        <v>0</v>
      </c>
      <c r="AD30" s="192">
        <v>0</v>
      </c>
      <c r="AE30" s="192">
        <v>0</v>
      </c>
      <c r="AF30" s="192">
        <v>0</v>
      </c>
      <c r="AG30" s="192">
        <v>0</v>
      </c>
      <c r="AH30" s="192">
        <v>0</v>
      </c>
      <c r="AI30" s="192">
        <v>15</v>
      </c>
      <c r="AJ30" s="192">
        <v>7</v>
      </c>
      <c r="AK30" s="192">
        <v>8</v>
      </c>
      <c r="AL30" s="6">
        <f t="shared" si="0"/>
        <v>0</v>
      </c>
      <c r="AM30" s="6">
        <f t="shared" si="2"/>
        <v>0</v>
      </c>
      <c r="AN30" s="6">
        <f t="shared" si="3"/>
        <v>0</v>
      </c>
    </row>
    <row r="31" spans="1:40" ht="17.25" customHeight="1">
      <c r="A31" s="26">
        <v>31</v>
      </c>
      <c r="B31" s="41">
        <v>19</v>
      </c>
      <c r="C31" s="217">
        <v>237</v>
      </c>
      <c r="D31" s="217">
        <v>66</v>
      </c>
      <c r="E31" s="217">
        <v>171</v>
      </c>
      <c r="F31" s="217">
        <v>3</v>
      </c>
      <c r="G31" s="217">
        <v>0</v>
      </c>
      <c r="H31" s="217">
        <v>3</v>
      </c>
      <c r="I31" s="217">
        <v>134</v>
      </c>
      <c r="J31" s="217">
        <v>31</v>
      </c>
      <c r="K31" s="217">
        <v>103</v>
      </c>
      <c r="L31" s="217">
        <v>92</v>
      </c>
      <c r="M31" s="217">
        <v>32</v>
      </c>
      <c r="N31" s="217">
        <v>60</v>
      </c>
      <c r="O31" s="217">
        <v>8</v>
      </c>
      <c r="P31" s="217">
        <v>3</v>
      </c>
      <c r="Q31" s="217">
        <v>5</v>
      </c>
      <c r="R31" s="26">
        <v>31</v>
      </c>
      <c r="S31" s="41">
        <v>19</v>
      </c>
      <c r="T31" s="192">
        <v>19</v>
      </c>
      <c r="U31" s="192">
        <v>3</v>
      </c>
      <c r="V31" s="192">
        <v>16</v>
      </c>
      <c r="W31" s="192">
        <v>2</v>
      </c>
      <c r="X31" s="192">
        <v>1</v>
      </c>
      <c r="Y31" s="192">
        <v>1</v>
      </c>
      <c r="Z31" s="192">
        <v>195</v>
      </c>
      <c r="AA31" s="192">
        <v>55</v>
      </c>
      <c r="AB31" s="192">
        <v>140</v>
      </c>
      <c r="AC31" s="192">
        <v>0</v>
      </c>
      <c r="AD31" s="192">
        <v>0</v>
      </c>
      <c r="AE31" s="192">
        <v>0</v>
      </c>
      <c r="AF31" s="192">
        <v>0</v>
      </c>
      <c r="AG31" s="192">
        <v>0</v>
      </c>
      <c r="AH31" s="192">
        <v>0</v>
      </c>
      <c r="AI31" s="192">
        <v>21</v>
      </c>
      <c r="AJ31" s="192">
        <v>7</v>
      </c>
      <c r="AK31" s="192">
        <v>14</v>
      </c>
      <c r="AL31" s="6">
        <f t="shared" si="0"/>
        <v>0</v>
      </c>
      <c r="AM31" s="6">
        <f t="shared" si="2"/>
        <v>0</v>
      </c>
      <c r="AN31" s="6">
        <f t="shared" si="3"/>
        <v>0</v>
      </c>
    </row>
    <row r="32" spans="1:40" ht="17.25" customHeight="1">
      <c r="A32" s="26">
        <v>32</v>
      </c>
      <c r="B32" s="41">
        <v>20</v>
      </c>
      <c r="C32" s="217">
        <v>291</v>
      </c>
      <c r="D32" s="217">
        <v>87</v>
      </c>
      <c r="E32" s="217">
        <v>204</v>
      </c>
      <c r="F32" s="217">
        <v>6</v>
      </c>
      <c r="G32" s="217">
        <v>2</v>
      </c>
      <c r="H32" s="217">
        <v>4</v>
      </c>
      <c r="I32" s="217">
        <v>135</v>
      </c>
      <c r="J32" s="217">
        <v>30</v>
      </c>
      <c r="K32" s="217">
        <v>105</v>
      </c>
      <c r="L32" s="217">
        <v>137</v>
      </c>
      <c r="M32" s="217">
        <v>51</v>
      </c>
      <c r="N32" s="217">
        <v>86</v>
      </c>
      <c r="O32" s="217">
        <v>13</v>
      </c>
      <c r="P32" s="217">
        <v>4</v>
      </c>
      <c r="Q32" s="217">
        <v>9</v>
      </c>
      <c r="R32" s="26">
        <v>32</v>
      </c>
      <c r="S32" s="41">
        <v>20</v>
      </c>
      <c r="T32" s="192">
        <v>23</v>
      </c>
      <c r="U32" s="192">
        <v>5</v>
      </c>
      <c r="V32" s="192">
        <v>18</v>
      </c>
      <c r="W32" s="192">
        <v>4</v>
      </c>
      <c r="X32" s="192">
        <v>2</v>
      </c>
      <c r="Y32" s="192">
        <v>2</v>
      </c>
      <c r="Z32" s="192">
        <v>240</v>
      </c>
      <c r="AA32" s="192">
        <v>75</v>
      </c>
      <c r="AB32" s="192">
        <v>165</v>
      </c>
      <c r="AC32" s="192">
        <v>0</v>
      </c>
      <c r="AD32" s="192">
        <v>0</v>
      </c>
      <c r="AE32" s="192">
        <v>0</v>
      </c>
      <c r="AF32" s="192">
        <v>0</v>
      </c>
      <c r="AG32" s="192">
        <v>0</v>
      </c>
      <c r="AH32" s="192">
        <v>0</v>
      </c>
      <c r="AI32" s="192">
        <v>24</v>
      </c>
      <c r="AJ32" s="192">
        <v>5</v>
      </c>
      <c r="AK32" s="192">
        <v>19</v>
      </c>
      <c r="AL32" s="6">
        <f t="shared" si="0"/>
        <v>0</v>
      </c>
      <c r="AM32" s="6">
        <f t="shared" si="2"/>
        <v>0</v>
      </c>
      <c r="AN32" s="6">
        <f t="shared" si="3"/>
        <v>0</v>
      </c>
    </row>
    <row r="33" spans="1:40" ht="17.25" customHeight="1">
      <c r="A33" s="26">
        <v>33</v>
      </c>
      <c r="B33" s="41">
        <v>21</v>
      </c>
      <c r="C33" s="217">
        <v>292</v>
      </c>
      <c r="D33" s="217">
        <v>79</v>
      </c>
      <c r="E33" s="217">
        <v>213</v>
      </c>
      <c r="F33" s="217">
        <v>6</v>
      </c>
      <c r="G33" s="217">
        <v>0</v>
      </c>
      <c r="H33" s="217">
        <v>6</v>
      </c>
      <c r="I33" s="217">
        <v>138</v>
      </c>
      <c r="J33" s="217">
        <v>28</v>
      </c>
      <c r="K33" s="217">
        <v>110</v>
      </c>
      <c r="L33" s="217">
        <v>124</v>
      </c>
      <c r="M33" s="217">
        <v>43</v>
      </c>
      <c r="N33" s="217">
        <v>81</v>
      </c>
      <c r="O33" s="217">
        <v>24</v>
      </c>
      <c r="P33" s="217">
        <v>8</v>
      </c>
      <c r="Q33" s="217">
        <v>16</v>
      </c>
      <c r="R33" s="26">
        <v>33</v>
      </c>
      <c r="S33" s="41">
        <v>21</v>
      </c>
      <c r="T33" s="192">
        <v>36</v>
      </c>
      <c r="U33" s="192">
        <v>5</v>
      </c>
      <c r="V33" s="192">
        <v>31</v>
      </c>
      <c r="W33" s="192">
        <v>4</v>
      </c>
      <c r="X33" s="192">
        <v>2</v>
      </c>
      <c r="Y33" s="192">
        <v>2</v>
      </c>
      <c r="Z33" s="192">
        <v>219</v>
      </c>
      <c r="AA33" s="192">
        <v>63</v>
      </c>
      <c r="AB33" s="192">
        <v>156</v>
      </c>
      <c r="AC33" s="192">
        <v>0</v>
      </c>
      <c r="AD33" s="192">
        <v>0</v>
      </c>
      <c r="AE33" s="192">
        <v>0</v>
      </c>
      <c r="AF33" s="192">
        <v>0</v>
      </c>
      <c r="AG33" s="192">
        <v>0</v>
      </c>
      <c r="AH33" s="192">
        <v>0</v>
      </c>
      <c r="AI33" s="192">
        <v>33</v>
      </c>
      <c r="AJ33" s="192">
        <v>9</v>
      </c>
      <c r="AK33" s="192">
        <v>24</v>
      </c>
      <c r="AL33" s="6">
        <f t="shared" si="0"/>
        <v>0</v>
      </c>
      <c r="AM33" s="6">
        <f t="shared" si="2"/>
        <v>0</v>
      </c>
      <c r="AN33" s="6">
        <f t="shared" si="3"/>
        <v>0</v>
      </c>
    </row>
    <row r="34" spans="1:40" ht="17.25" customHeight="1">
      <c r="A34" s="26">
        <v>34</v>
      </c>
      <c r="B34" s="41">
        <v>22</v>
      </c>
      <c r="C34" s="217">
        <v>322</v>
      </c>
      <c r="D34" s="217">
        <v>103</v>
      </c>
      <c r="E34" s="217">
        <v>219</v>
      </c>
      <c r="F34" s="217">
        <v>6</v>
      </c>
      <c r="G34" s="217">
        <v>1</v>
      </c>
      <c r="H34" s="217">
        <v>5</v>
      </c>
      <c r="I34" s="217">
        <v>164</v>
      </c>
      <c r="J34" s="217">
        <v>40</v>
      </c>
      <c r="K34" s="217">
        <v>124</v>
      </c>
      <c r="L34" s="217">
        <v>135</v>
      </c>
      <c r="M34" s="217">
        <v>54</v>
      </c>
      <c r="N34" s="217">
        <v>81</v>
      </c>
      <c r="O34" s="217">
        <v>17</v>
      </c>
      <c r="P34" s="217">
        <v>8</v>
      </c>
      <c r="Q34" s="217">
        <v>9</v>
      </c>
      <c r="R34" s="26">
        <v>34</v>
      </c>
      <c r="S34" s="41">
        <v>22</v>
      </c>
      <c r="T34" s="192">
        <v>27</v>
      </c>
      <c r="U34" s="192">
        <v>8</v>
      </c>
      <c r="V34" s="192">
        <v>19</v>
      </c>
      <c r="W34" s="192">
        <v>6</v>
      </c>
      <c r="X34" s="192">
        <v>1</v>
      </c>
      <c r="Y34" s="192">
        <v>5</v>
      </c>
      <c r="Z34" s="192">
        <v>266</v>
      </c>
      <c r="AA34" s="192">
        <v>85</v>
      </c>
      <c r="AB34" s="192">
        <v>181</v>
      </c>
      <c r="AC34" s="192">
        <v>0</v>
      </c>
      <c r="AD34" s="192">
        <v>0</v>
      </c>
      <c r="AE34" s="192">
        <v>0</v>
      </c>
      <c r="AF34" s="192">
        <v>0</v>
      </c>
      <c r="AG34" s="192">
        <v>0</v>
      </c>
      <c r="AH34" s="192">
        <v>0</v>
      </c>
      <c r="AI34" s="192">
        <v>23</v>
      </c>
      <c r="AJ34" s="192">
        <v>9</v>
      </c>
      <c r="AK34" s="192">
        <v>14</v>
      </c>
      <c r="AL34" s="6">
        <f t="shared" si="0"/>
        <v>0</v>
      </c>
      <c r="AM34" s="6">
        <f t="shared" si="2"/>
        <v>0</v>
      </c>
      <c r="AN34" s="6">
        <f t="shared" si="3"/>
        <v>0</v>
      </c>
    </row>
    <row r="35" spans="1:40" ht="17.25" customHeight="1">
      <c r="A35" s="26" t="s">
        <v>154</v>
      </c>
      <c r="B35" s="41">
        <v>23</v>
      </c>
      <c r="C35" s="217">
        <v>1178</v>
      </c>
      <c r="D35" s="217">
        <v>336</v>
      </c>
      <c r="E35" s="217">
        <v>842</v>
      </c>
      <c r="F35" s="217">
        <v>14</v>
      </c>
      <c r="G35" s="217">
        <v>2</v>
      </c>
      <c r="H35" s="217">
        <v>12</v>
      </c>
      <c r="I35" s="217">
        <v>574</v>
      </c>
      <c r="J35" s="217">
        <v>119</v>
      </c>
      <c r="K35" s="217">
        <v>455</v>
      </c>
      <c r="L35" s="217">
        <v>517</v>
      </c>
      <c r="M35" s="217">
        <v>185</v>
      </c>
      <c r="N35" s="217">
        <v>332</v>
      </c>
      <c r="O35" s="217">
        <v>73</v>
      </c>
      <c r="P35" s="217">
        <v>30</v>
      </c>
      <c r="Q35" s="217">
        <v>43</v>
      </c>
      <c r="R35" s="26" t="s">
        <v>154</v>
      </c>
      <c r="S35" s="41">
        <v>23</v>
      </c>
      <c r="T35" s="192">
        <v>90</v>
      </c>
      <c r="U35" s="192">
        <v>19</v>
      </c>
      <c r="V35" s="192">
        <v>71</v>
      </c>
      <c r="W35" s="192">
        <v>12</v>
      </c>
      <c r="X35" s="192">
        <v>3</v>
      </c>
      <c r="Y35" s="192">
        <v>9</v>
      </c>
      <c r="Z35" s="192">
        <v>958</v>
      </c>
      <c r="AA35" s="192">
        <v>278</v>
      </c>
      <c r="AB35" s="192">
        <v>680</v>
      </c>
      <c r="AC35" s="192">
        <v>0</v>
      </c>
      <c r="AD35" s="192">
        <v>0</v>
      </c>
      <c r="AE35" s="192">
        <v>0</v>
      </c>
      <c r="AF35" s="192">
        <v>0</v>
      </c>
      <c r="AG35" s="192">
        <v>0</v>
      </c>
      <c r="AH35" s="192">
        <v>0</v>
      </c>
      <c r="AI35" s="192">
        <v>118</v>
      </c>
      <c r="AJ35" s="192">
        <v>36</v>
      </c>
      <c r="AK35" s="192">
        <v>82</v>
      </c>
      <c r="AL35" s="6">
        <f t="shared" si="0"/>
        <v>0</v>
      </c>
      <c r="AM35" s="6">
        <f t="shared" si="2"/>
        <v>0</v>
      </c>
      <c r="AN35" s="6">
        <f t="shared" si="3"/>
        <v>0</v>
      </c>
    </row>
    <row r="36" spans="1:40" ht="17.25" customHeight="1">
      <c r="A36" s="26" t="s">
        <v>155</v>
      </c>
      <c r="B36" s="41">
        <v>24</v>
      </c>
      <c r="C36" s="217">
        <v>519</v>
      </c>
      <c r="D36" s="217">
        <v>144</v>
      </c>
      <c r="E36" s="217">
        <v>375</v>
      </c>
      <c r="F36" s="217">
        <v>6</v>
      </c>
      <c r="G36" s="217">
        <v>1</v>
      </c>
      <c r="H36" s="217">
        <v>5</v>
      </c>
      <c r="I36" s="217">
        <v>255</v>
      </c>
      <c r="J36" s="217">
        <v>57</v>
      </c>
      <c r="K36" s="217">
        <v>198</v>
      </c>
      <c r="L36" s="217">
        <v>206</v>
      </c>
      <c r="M36" s="217">
        <v>60</v>
      </c>
      <c r="N36" s="217">
        <v>146</v>
      </c>
      <c r="O36" s="217">
        <v>52</v>
      </c>
      <c r="P36" s="217">
        <v>26</v>
      </c>
      <c r="Q36" s="217">
        <v>26</v>
      </c>
      <c r="R36" s="26" t="s">
        <v>155</v>
      </c>
      <c r="S36" s="41">
        <v>24</v>
      </c>
      <c r="T36" s="192">
        <v>43</v>
      </c>
      <c r="U36" s="192">
        <v>8</v>
      </c>
      <c r="V36" s="192">
        <v>35</v>
      </c>
      <c r="W36" s="192">
        <v>4</v>
      </c>
      <c r="X36" s="192">
        <v>0</v>
      </c>
      <c r="Y36" s="192">
        <v>4</v>
      </c>
      <c r="Z36" s="192">
        <v>402</v>
      </c>
      <c r="AA36" s="192">
        <v>106</v>
      </c>
      <c r="AB36" s="192">
        <v>296</v>
      </c>
      <c r="AC36" s="192">
        <v>0</v>
      </c>
      <c r="AD36" s="192">
        <v>0</v>
      </c>
      <c r="AE36" s="192">
        <v>0</v>
      </c>
      <c r="AF36" s="192">
        <v>0</v>
      </c>
      <c r="AG36" s="192">
        <v>0</v>
      </c>
      <c r="AH36" s="192">
        <v>0</v>
      </c>
      <c r="AI36" s="192">
        <v>70</v>
      </c>
      <c r="AJ36" s="192">
        <v>30</v>
      </c>
      <c r="AK36" s="192">
        <v>40</v>
      </c>
      <c r="AL36" s="6">
        <f t="shared" si="0"/>
        <v>0</v>
      </c>
      <c r="AM36" s="6">
        <f t="shared" si="2"/>
        <v>0</v>
      </c>
      <c r="AN36" s="6">
        <f t="shared" si="3"/>
        <v>0</v>
      </c>
    </row>
    <row r="37" spans="1:40" ht="17.25" customHeight="1">
      <c r="A37" s="26" t="s">
        <v>156</v>
      </c>
      <c r="B37" s="41">
        <v>25</v>
      </c>
      <c r="C37" s="217">
        <v>189</v>
      </c>
      <c r="D37" s="217">
        <v>45</v>
      </c>
      <c r="E37" s="217">
        <v>144</v>
      </c>
      <c r="F37" s="217">
        <v>3</v>
      </c>
      <c r="G37" s="217">
        <v>0</v>
      </c>
      <c r="H37" s="217">
        <v>3</v>
      </c>
      <c r="I37" s="217">
        <v>82</v>
      </c>
      <c r="J37" s="217">
        <v>11</v>
      </c>
      <c r="K37" s="217">
        <v>71</v>
      </c>
      <c r="L37" s="217">
        <v>88</v>
      </c>
      <c r="M37" s="217">
        <v>26</v>
      </c>
      <c r="N37" s="217">
        <v>62</v>
      </c>
      <c r="O37" s="217">
        <v>16</v>
      </c>
      <c r="P37" s="217">
        <v>8</v>
      </c>
      <c r="Q37" s="217">
        <v>8</v>
      </c>
      <c r="R37" s="26" t="s">
        <v>156</v>
      </c>
      <c r="S37" s="41">
        <v>25</v>
      </c>
      <c r="T37" s="192">
        <v>21</v>
      </c>
      <c r="U37" s="192">
        <v>1</v>
      </c>
      <c r="V37" s="192">
        <v>20</v>
      </c>
      <c r="W37" s="192">
        <v>4</v>
      </c>
      <c r="X37" s="192">
        <v>0</v>
      </c>
      <c r="Y37" s="192">
        <v>4</v>
      </c>
      <c r="Z37" s="192">
        <v>139</v>
      </c>
      <c r="AA37" s="192">
        <v>35</v>
      </c>
      <c r="AB37" s="192">
        <v>104</v>
      </c>
      <c r="AC37" s="192">
        <v>0</v>
      </c>
      <c r="AD37" s="192">
        <v>0</v>
      </c>
      <c r="AE37" s="192">
        <v>0</v>
      </c>
      <c r="AF37" s="192">
        <v>0</v>
      </c>
      <c r="AG37" s="192">
        <v>0</v>
      </c>
      <c r="AH37" s="192">
        <v>0</v>
      </c>
      <c r="AI37" s="192">
        <v>25</v>
      </c>
      <c r="AJ37" s="192">
        <v>9</v>
      </c>
      <c r="AK37" s="192">
        <v>16</v>
      </c>
      <c r="AL37" s="6">
        <f t="shared" si="0"/>
        <v>0</v>
      </c>
      <c r="AM37" s="6">
        <f t="shared" si="2"/>
        <v>0</v>
      </c>
      <c r="AN37" s="6">
        <f t="shared" si="3"/>
        <v>0</v>
      </c>
    </row>
    <row r="38" spans="1:40" ht="17.25" customHeight="1">
      <c r="A38" s="26" t="s">
        <v>157</v>
      </c>
      <c r="B38" s="41">
        <v>26</v>
      </c>
      <c r="C38" s="217">
        <v>65</v>
      </c>
      <c r="D38" s="217">
        <v>13</v>
      </c>
      <c r="E38" s="217">
        <v>52</v>
      </c>
      <c r="F38" s="217">
        <v>1</v>
      </c>
      <c r="G38" s="217">
        <v>0</v>
      </c>
      <c r="H38" s="217">
        <v>1</v>
      </c>
      <c r="I38" s="217">
        <v>28</v>
      </c>
      <c r="J38" s="217">
        <v>4</v>
      </c>
      <c r="K38" s="217">
        <v>24</v>
      </c>
      <c r="L38" s="217">
        <v>29</v>
      </c>
      <c r="M38" s="217">
        <v>5</v>
      </c>
      <c r="N38" s="217">
        <v>24</v>
      </c>
      <c r="O38" s="217">
        <v>7</v>
      </c>
      <c r="P38" s="217">
        <v>4</v>
      </c>
      <c r="Q38" s="217">
        <v>3</v>
      </c>
      <c r="R38" s="26" t="s">
        <v>157</v>
      </c>
      <c r="S38" s="41">
        <v>26</v>
      </c>
      <c r="T38" s="192">
        <v>2</v>
      </c>
      <c r="U38" s="192">
        <v>0</v>
      </c>
      <c r="V38" s="192">
        <v>2</v>
      </c>
      <c r="W38" s="192">
        <v>3</v>
      </c>
      <c r="X38" s="192">
        <v>1</v>
      </c>
      <c r="Y38" s="192">
        <v>2</v>
      </c>
      <c r="Z38" s="192">
        <v>49</v>
      </c>
      <c r="AA38" s="192">
        <v>7</v>
      </c>
      <c r="AB38" s="192">
        <v>42</v>
      </c>
      <c r="AC38" s="192">
        <v>0</v>
      </c>
      <c r="AD38" s="192">
        <v>0</v>
      </c>
      <c r="AE38" s="192">
        <v>0</v>
      </c>
      <c r="AF38" s="192">
        <v>0</v>
      </c>
      <c r="AG38" s="192">
        <v>0</v>
      </c>
      <c r="AH38" s="192">
        <v>0</v>
      </c>
      <c r="AI38" s="192">
        <v>11</v>
      </c>
      <c r="AJ38" s="192">
        <v>5</v>
      </c>
      <c r="AK38" s="192">
        <v>6</v>
      </c>
      <c r="AL38" s="6">
        <f t="shared" si="0"/>
        <v>0</v>
      </c>
      <c r="AM38" s="6">
        <f t="shared" si="2"/>
        <v>0</v>
      </c>
      <c r="AN38" s="6">
        <f t="shared" si="3"/>
        <v>0</v>
      </c>
    </row>
    <row r="39" spans="1:40" ht="17.25" customHeight="1">
      <c r="A39" s="26" t="s">
        <v>158</v>
      </c>
      <c r="B39" s="41">
        <v>27</v>
      </c>
      <c r="C39" s="217">
        <v>10</v>
      </c>
      <c r="D39" s="217">
        <v>1</v>
      </c>
      <c r="E39" s="217">
        <v>9</v>
      </c>
      <c r="F39" s="217">
        <v>1</v>
      </c>
      <c r="G39" s="217">
        <v>0</v>
      </c>
      <c r="H39" s="217">
        <v>1</v>
      </c>
      <c r="I39" s="217">
        <v>7</v>
      </c>
      <c r="J39" s="217">
        <v>1</v>
      </c>
      <c r="K39" s="217">
        <v>6</v>
      </c>
      <c r="L39" s="217">
        <v>2</v>
      </c>
      <c r="M39" s="217">
        <v>0</v>
      </c>
      <c r="N39" s="217">
        <v>2</v>
      </c>
      <c r="O39" s="217">
        <v>0</v>
      </c>
      <c r="P39" s="217">
        <v>0</v>
      </c>
      <c r="Q39" s="217">
        <v>0</v>
      </c>
      <c r="R39" s="26" t="s">
        <v>158</v>
      </c>
      <c r="S39" s="41">
        <v>27</v>
      </c>
      <c r="T39" s="192">
        <v>2</v>
      </c>
      <c r="U39" s="192">
        <v>0</v>
      </c>
      <c r="V39" s="192">
        <v>2</v>
      </c>
      <c r="W39" s="192">
        <v>1</v>
      </c>
      <c r="X39" s="192">
        <v>0</v>
      </c>
      <c r="Y39" s="192">
        <v>1</v>
      </c>
      <c r="Z39" s="192">
        <v>4</v>
      </c>
      <c r="AA39" s="192">
        <v>1</v>
      </c>
      <c r="AB39" s="192">
        <v>3</v>
      </c>
      <c r="AC39" s="192">
        <v>0</v>
      </c>
      <c r="AD39" s="192">
        <v>0</v>
      </c>
      <c r="AE39" s="192">
        <v>0</v>
      </c>
      <c r="AF39" s="192">
        <v>0</v>
      </c>
      <c r="AG39" s="192">
        <v>0</v>
      </c>
      <c r="AH39" s="192">
        <v>0</v>
      </c>
      <c r="AI39" s="192">
        <v>3</v>
      </c>
      <c r="AJ39" s="192">
        <v>0</v>
      </c>
      <c r="AK39" s="192">
        <v>3</v>
      </c>
      <c r="AL39" s="6">
        <f t="shared" si="0"/>
        <v>0</v>
      </c>
      <c r="AM39" s="6">
        <f t="shared" si="2"/>
        <v>0</v>
      </c>
      <c r="AN39" s="6">
        <f t="shared" si="3"/>
        <v>0</v>
      </c>
    </row>
    <row r="40" spans="1:40" ht="17.25" customHeight="1">
      <c r="A40" s="26" t="s">
        <v>133</v>
      </c>
      <c r="B40" s="41">
        <v>28</v>
      </c>
      <c r="C40" s="217">
        <v>4</v>
      </c>
      <c r="D40" s="217">
        <v>2</v>
      </c>
      <c r="E40" s="217">
        <v>2</v>
      </c>
      <c r="F40" s="217">
        <v>0</v>
      </c>
      <c r="G40" s="217">
        <v>0</v>
      </c>
      <c r="H40" s="217">
        <v>0</v>
      </c>
      <c r="I40" s="217">
        <v>3</v>
      </c>
      <c r="J40" s="217">
        <v>1</v>
      </c>
      <c r="K40" s="217">
        <v>2</v>
      </c>
      <c r="L40" s="217">
        <v>0</v>
      </c>
      <c r="M40" s="217">
        <v>0</v>
      </c>
      <c r="N40" s="217">
        <v>0</v>
      </c>
      <c r="O40" s="217">
        <v>1</v>
      </c>
      <c r="P40" s="217">
        <v>1</v>
      </c>
      <c r="Q40" s="217">
        <v>0</v>
      </c>
      <c r="R40" s="26" t="s">
        <v>133</v>
      </c>
      <c r="S40" s="41">
        <v>28</v>
      </c>
      <c r="T40" s="192">
        <v>0</v>
      </c>
      <c r="U40" s="192">
        <v>0</v>
      </c>
      <c r="V40" s="192">
        <v>0</v>
      </c>
      <c r="W40" s="192">
        <v>0</v>
      </c>
      <c r="X40" s="192">
        <v>0</v>
      </c>
      <c r="Y40" s="192">
        <v>0</v>
      </c>
      <c r="Z40" s="192">
        <v>3</v>
      </c>
      <c r="AA40" s="192">
        <v>1</v>
      </c>
      <c r="AB40" s="192">
        <v>2</v>
      </c>
      <c r="AC40" s="192">
        <v>0</v>
      </c>
      <c r="AD40" s="192">
        <v>0</v>
      </c>
      <c r="AE40" s="192">
        <v>0</v>
      </c>
      <c r="AF40" s="192">
        <v>0</v>
      </c>
      <c r="AG40" s="192">
        <v>0</v>
      </c>
      <c r="AH40" s="192">
        <v>0</v>
      </c>
      <c r="AI40" s="192">
        <v>1</v>
      </c>
      <c r="AJ40" s="192">
        <v>1</v>
      </c>
      <c r="AK40" s="192">
        <v>0</v>
      </c>
      <c r="AL40" s="6">
        <f t="shared" si="0"/>
        <v>0</v>
      </c>
      <c r="AM40" s="6">
        <f t="shared" si="2"/>
        <v>0</v>
      </c>
      <c r="AN40" s="6">
        <f t="shared" si="3"/>
        <v>0</v>
      </c>
    </row>
    <row r="41" spans="1:40" s="1" customFormat="1" ht="14.25">
      <c r="A41" s="77" t="s">
        <v>79</v>
      </c>
      <c r="B41" s="78"/>
      <c r="C41" s="69" t="s">
        <v>160</v>
      </c>
      <c r="F41" s="12"/>
      <c r="G41" s="80"/>
      <c r="H41" s="12"/>
      <c r="I41" s="81"/>
      <c r="J41" s="55"/>
      <c r="K41" s="82"/>
      <c r="L41" s="82"/>
      <c r="M41" s="82"/>
      <c r="N41" s="82"/>
      <c r="O41" s="82"/>
      <c r="P41" s="82"/>
      <c r="Q41" s="68"/>
      <c r="R41" s="71" t="s">
        <v>79</v>
      </c>
      <c r="T41" s="69" t="s">
        <v>175</v>
      </c>
      <c r="U41" s="72"/>
      <c r="V41" s="16"/>
      <c r="X41" s="69"/>
      <c r="Y41" s="64"/>
      <c r="Z41" s="64"/>
      <c r="AA41" s="64"/>
      <c r="AB41" s="64"/>
      <c r="AC41" s="39"/>
      <c r="AD41" s="39"/>
      <c r="AE41" s="69"/>
      <c r="AF41" s="69"/>
      <c r="AG41" s="69"/>
      <c r="AH41" s="69"/>
      <c r="AI41" s="16"/>
      <c r="AJ41" s="17"/>
      <c r="AK41" s="16"/>
      <c r="AL41" s="6" t="e">
        <f t="shared" si="0"/>
        <v>#VALUE!</v>
      </c>
      <c r="AM41" s="6">
        <f t="shared" si="2"/>
        <v>0</v>
      </c>
      <c r="AN41" s="6">
        <f t="shared" si="3"/>
        <v>0</v>
      </c>
    </row>
    <row r="42" spans="1:40" s="1" customFormat="1" ht="13.5" customHeight="1">
      <c r="A42" s="85"/>
      <c r="B42" s="78"/>
      <c r="C42" s="69" t="s">
        <v>205</v>
      </c>
      <c r="F42" s="12"/>
      <c r="G42" s="80"/>
      <c r="H42" s="12"/>
      <c r="I42" s="81"/>
      <c r="J42" s="55"/>
      <c r="K42" s="82"/>
      <c r="L42" s="82"/>
      <c r="M42" s="82"/>
      <c r="N42" s="82"/>
      <c r="O42" s="82"/>
      <c r="P42" s="82"/>
      <c r="Q42" s="68"/>
      <c r="R42" s="71"/>
      <c r="S42" s="71"/>
      <c r="T42" s="72"/>
      <c r="U42" s="72"/>
      <c r="V42" s="16"/>
      <c r="W42" s="69"/>
      <c r="X42" s="69"/>
      <c r="Y42" s="64"/>
      <c r="Z42" s="64"/>
      <c r="AA42" s="64"/>
      <c r="AB42" s="64"/>
      <c r="AC42" s="39"/>
      <c r="AD42" s="39"/>
      <c r="AE42" s="69"/>
      <c r="AF42" s="69"/>
      <c r="AG42" s="69"/>
      <c r="AH42" s="69"/>
      <c r="AI42" s="16"/>
      <c r="AJ42" s="17"/>
      <c r="AK42" s="16"/>
      <c r="AL42" s="6" t="e">
        <f t="shared" si="0"/>
        <v>#VALUE!</v>
      </c>
      <c r="AM42" s="6">
        <f t="shared" si="2"/>
        <v>0</v>
      </c>
      <c r="AN42" s="6">
        <f t="shared" si="3"/>
        <v>0</v>
      </c>
    </row>
    <row r="43" spans="1:40" s="1" customFormat="1" ht="21.75" customHeight="1">
      <c r="A43" s="85"/>
      <c r="B43" s="78"/>
      <c r="C43" s="69"/>
      <c r="F43" s="12"/>
      <c r="G43" s="80"/>
      <c r="H43" s="12"/>
      <c r="I43" s="81"/>
      <c r="J43" s="55"/>
      <c r="K43" s="82"/>
      <c r="L43" s="82"/>
      <c r="M43" s="82"/>
      <c r="N43" s="82"/>
      <c r="O43" s="82"/>
      <c r="P43" s="82"/>
      <c r="Q43" s="68"/>
      <c r="R43" s="71"/>
      <c r="S43" s="71"/>
      <c r="T43" s="72"/>
      <c r="U43" s="72"/>
      <c r="V43" s="16"/>
      <c r="W43" s="69"/>
      <c r="X43" s="69"/>
      <c r="Y43" s="64"/>
      <c r="Z43" s="64"/>
      <c r="AA43" s="64"/>
      <c r="AB43" s="64"/>
      <c r="AC43" s="39"/>
      <c r="AD43" s="39"/>
      <c r="AE43" s="69"/>
      <c r="AF43" s="69"/>
      <c r="AG43" s="69"/>
      <c r="AH43" s="69"/>
      <c r="AI43" s="16"/>
      <c r="AJ43" s="17"/>
      <c r="AK43" s="16"/>
    </row>
    <row r="44" spans="1:40" s="1" customFormat="1" ht="17.25" customHeight="1">
      <c r="A44" s="85"/>
      <c r="B44" s="78"/>
      <c r="D44" s="69"/>
      <c r="F44" s="12"/>
      <c r="G44" s="80"/>
      <c r="H44" s="12"/>
      <c r="I44" s="81"/>
      <c r="J44" s="55"/>
      <c r="K44" s="82"/>
      <c r="L44" s="82"/>
      <c r="M44" s="82"/>
      <c r="N44" s="82"/>
      <c r="O44" s="82"/>
      <c r="P44" s="82"/>
      <c r="Q44" s="68"/>
      <c r="R44" s="68"/>
      <c r="S44" s="68"/>
      <c r="T44" s="115"/>
      <c r="U44" s="6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39"/>
      <c r="AJ44" s="39"/>
      <c r="AK44" s="16"/>
      <c r="AL44" s="6"/>
      <c r="AM44" s="6"/>
    </row>
    <row r="45" spans="1:40" ht="17.25" customHeight="1">
      <c r="A45" s="64"/>
      <c r="S45" s="55"/>
      <c r="T45" s="55"/>
      <c r="V45" s="66"/>
      <c r="W45" s="66"/>
      <c r="X45" s="66"/>
      <c r="Y45" s="66"/>
      <c r="Z45" s="66"/>
      <c r="AA45" s="66"/>
      <c r="AB45" s="66"/>
      <c r="AC45" s="66"/>
      <c r="AD45" s="66"/>
      <c r="AE45" s="64"/>
      <c r="AF45" s="64"/>
      <c r="AG45" s="64"/>
      <c r="AH45" s="64"/>
      <c r="AI45" s="39"/>
      <c r="AJ45" s="39"/>
      <c r="AK45" s="16"/>
    </row>
    <row r="46" spans="1:40" ht="17.25" customHeight="1">
      <c r="A46" s="55"/>
      <c r="S46" s="64"/>
      <c r="T46" s="73"/>
      <c r="V46" s="64"/>
      <c r="W46" s="62"/>
      <c r="X46" s="62"/>
      <c r="Y46" s="62"/>
      <c r="Z46" s="62"/>
      <c r="AA46" s="62"/>
      <c r="AB46" s="62"/>
      <c r="AC46" s="62"/>
      <c r="AD46" s="62"/>
      <c r="AE46" s="64"/>
      <c r="AF46" s="64"/>
      <c r="AG46" s="64"/>
      <c r="AH46" s="64"/>
      <c r="AI46" s="39"/>
      <c r="AJ46" s="39"/>
      <c r="AK46" s="16"/>
    </row>
    <row r="47" spans="1:40" ht="17.25" customHeight="1">
      <c r="A47" s="70"/>
      <c r="S47" s="55"/>
      <c r="T47" s="55"/>
      <c r="V47" s="66"/>
      <c r="W47" s="66"/>
      <c r="X47" s="66"/>
      <c r="Y47" s="66"/>
      <c r="Z47" s="66"/>
      <c r="AA47" s="66"/>
      <c r="AB47" s="66"/>
      <c r="AC47" s="66"/>
      <c r="AD47" s="66"/>
      <c r="AE47" s="64"/>
      <c r="AF47" s="64"/>
      <c r="AG47" s="64"/>
      <c r="AH47" s="64"/>
      <c r="AI47" s="39"/>
      <c r="AJ47" s="39"/>
      <c r="AK47" s="16"/>
    </row>
    <row r="48" spans="1:40" ht="17.25" customHeight="1">
      <c r="A48" s="55"/>
      <c r="S48" s="55"/>
      <c r="T48" s="114"/>
      <c r="V48" s="64"/>
      <c r="W48" s="66"/>
      <c r="X48" s="66"/>
      <c r="Y48" s="66"/>
      <c r="Z48" s="66"/>
      <c r="AA48" s="66"/>
      <c r="AB48" s="66"/>
      <c r="AC48" s="66"/>
      <c r="AD48" s="66"/>
      <c r="AE48" s="64"/>
      <c r="AF48" s="64"/>
      <c r="AG48" s="64"/>
      <c r="AH48" s="64"/>
      <c r="AI48" s="39"/>
      <c r="AJ48" s="39"/>
      <c r="AK48" s="16"/>
    </row>
    <row r="49" spans="1:38" ht="17.25" customHeight="1">
      <c r="A49" s="55"/>
      <c r="S49" s="62"/>
      <c r="T49" s="39"/>
      <c r="V49" s="66"/>
      <c r="W49" s="62"/>
      <c r="X49" s="62"/>
      <c r="Y49" s="62"/>
      <c r="Z49" s="62"/>
      <c r="AA49" s="62"/>
      <c r="AB49" s="62"/>
      <c r="AC49" s="62"/>
      <c r="AD49" s="62"/>
      <c r="AE49" s="64"/>
      <c r="AF49" s="64"/>
      <c r="AG49" s="64"/>
      <c r="AH49" s="64"/>
      <c r="AI49" s="39"/>
      <c r="AJ49" s="39"/>
      <c r="AK49" s="16"/>
    </row>
    <row r="50" spans="1:38" ht="17.25" customHeight="1">
      <c r="A50" s="70"/>
      <c r="S50" s="64"/>
      <c r="T50" s="64"/>
      <c r="U50" s="64"/>
      <c r="V50" s="64"/>
      <c r="W50" s="39"/>
      <c r="X50" s="39"/>
      <c r="Y50" s="39"/>
      <c r="Z50" s="39"/>
      <c r="AA50" s="39"/>
      <c r="AB50" s="39"/>
      <c r="AC50" s="39"/>
      <c r="AD50" s="39"/>
      <c r="AE50" s="66"/>
      <c r="AF50" s="66"/>
      <c r="AG50" s="66"/>
      <c r="AH50" s="66"/>
      <c r="AI50" s="64"/>
      <c r="AJ50" s="64"/>
      <c r="AK50" s="64"/>
      <c r="AL50" s="64"/>
    </row>
    <row r="51" spans="1:38" ht="16.5" customHeight="1">
      <c r="A51" s="64"/>
      <c r="S51" s="64"/>
      <c r="T51" s="64"/>
      <c r="U51" s="64"/>
      <c r="V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</row>
    <row r="52" spans="1:38" ht="18" customHeight="1">
      <c r="A52" s="16"/>
    </row>
    <row r="53" spans="1:38">
      <c r="E53" s="6">
        <v>15876</v>
      </c>
      <c r="F53" s="6">
        <v>69</v>
      </c>
      <c r="G53" s="6">
        <v>13858</v>
      </c>
      <c r="H53" s="6">
        <v>1417</v>
      </c>
      <c r="I53" s="6">
        <v>233</v>
      </c>
    </row>
    <row r="54" spans="1:38">
      <c r="E54" s="6">
        <v>871</v>
      </c>
      <c r="F54" s="6">
        <v>0</v>
      </c>
      <c r="G54" s="6">
        <v>856</v>
      </c>
      <c r="H54" s="6">
        <v>15</v>
      </c>
      <c r="I54" s="6">
        <v>0</v>
      </c>
    </row>
    <row r="55" spans="1:38">
      <c r="E55" s="6">
        <f>+C13-E53-E54</f>
        <v>6956</v>
      </c>
      <c r="F55" s="6">
        <f>+F13-F53-F54</f>
        <v>420</v>
      </c>
      <c r="G55" s="6">
        <f>+I13-G53-G54</f>
        <v>5598</v>
      </c>
      <c r="H55" s="6">
        <f>+L13-H53-H54</f>
        <v>1200</v>
      </c>
      <c r="I55" s="6">
        <f>+O13-I53-I54</f>
        <v>37</v>
      </c>
    </row>
  </sheetData>
  <mergeCells count="26">
    <mergeCell ref="F10:F11"/>
    <mergeCell ref="G10:H10"/>
    <mergeCell ref="I10:I11"/>
    <mergeCell ref="J10:K10"/>
    <mergeCell ref="L10:L11"/>
    <mergeCell ref="AI10:AI11"/>
    <mergeCell ref="W10:W11"/>
    <mergeCell ref="AC10:AC11"/>
    <mergeCell ref="AF10:AF11"/>
    <mergeCell ref="Z10:Z11"/>
    <mergeCell ref="AI1:AK2"/>
    <mergeCell ref="T10:T11"/>
    <mergeCell ref="T9:AK9"/>
    <mergeCell ref="P1:Q1"/>
    <mergeCell ref="A4:Q4"/>
    <mergeCell ref="C9:C11"/>
    <mergeCell ref="A9:A11"/>
    <mergeCell ref="B9:B11"/>
    <mergeCell ref="S9:S11"/>
    <mergeCell ref="M10:N10"/>
    <mergeCell ref="O10:O11"/>
    <mergeCell ref="P10:Q10"/>
    <mergeCell ref="D10:D11"/>
    <mergeCell ref="E10:E11"/>
    <mergeCell ref="D9:Q9"/>
    <mergeCell ref="R9:R11"/>
  </mergeCells>
  <pageMargins left="0.7" right="0.7" top="0.75" bottom="0.75" header="0.3" footer="0.3"/>
  <pageSetup scale="7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</sheetPr>
  <dimension ref="A1:U116"/>
  <sheetViews>
    <sheetView view="pageBreakPreview" topLeftCell="A5" zoomScale="106" zoomScaleNormal="100" zoomScaleSheetLayoutView="106" workbookViewId="0">
      <selection activeCell="B28" sqref="B28"/>
    </sheetView>
  </sheetViews>
  <sheetFormatPr defaultColWidth="8.85546875" defaultRowHeight="12.75"/>
  <cols>
    <col min="1" max="1" width="17.5703125" style="6" customWidth="1"/>
    <col min="2" max="2" width="31.5703125" style="6" customWidth="1"/>
    <col min="3" max="3" width="44.28515625" style="5" customWidth="1"/>
    <col min="4" max="4" width="3.7109375" style="5" customWidth="1"/>
    <col min="5" max="5" width="8.140625" style="6" customWidth="1"/>
    <col min="6" max="6" width="5.7109375" style="6" customWidth="1"/>
    <col min="7" max="7" width="7.85546875" style="6" customWidth="1"/>
    <col min="8" max="8" width="5.85546875" style="6" customWidth="1"/>
    <col min="9" max="10" width="5.7109375" style="6" customWidth="1"/>
    <col min="11" max="11" width="6" style="6" customWidth="1"/>
    <col min="12" max="12" width="5.7109375" style="6" customWidth="1"/>
    <col min="13" max="13" width="7.85546875" style="6" customWidth="1"/>
    <col min="14" max="14" width="6.7109375" style="6" customWidth="1"/>
    <col min="15" max="16" width="5.7109375" style="6" customWidth="1"/>
    <col min="17" max="17" width="6.140625" style="6" customWidth="1"/>
    <col min="18" max="19" width="5.7109375" style="6" customWidth="1"/>
    <col min="20" max="16384" width="8.85546875" style="6"/>
  </cols>
  <sheetData>
    <row r="1" spans="1:21" ht="20.25" customHeight="1">
      <c r="R1" s="484" t="s">
        <v>76</v>
      </c>
      <c r="S1" s="484"/>
    </row>
    <row r="2" spans="1:21" ht="20.25" customHeight="1"/>
    <row r="3" spans="1:21" ht="18.75" customHeight="1"/>
    <row r="4" spans="1:21" ht="27.75" customHeight="1">
      <c r="A4" s="411" t="s">
        <v>511</v>
      </c>
      <c r="B4" s="411"/>
      <c r="C4" s="411"/>
      <c r="D4" s="411"/>
      <c r="E4" s="411"/>
      <c r="F4" s="411"/>
      <c r="G4" s="411"/>
      <c r="H4" s="411"/>
      <c r="I4" s="411"/>
      <c r="J4" s="411"/>
      <c r="K4" s="411"/>
      <c r="L4" s="411"/>
      <c r="M4" s="411"/>
      <c r="N4" s="411"/>
      <c r="O4" s="411"/>
      <c r="P4" s="411"/>
      <c r="Q4" s="411"/>
      <c r="R4" s="411"/>
      <c r="S4" s="411"/>
    </row>
    <row r="5" spans="1:21" ht="34.5" customHeight="1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21" ht="21" customHeight="1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1:21" ht="32.25" customHeight="1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</row>
    <row r="8" spans="1:21" ht="18" customHeight="1">
      <c r="A8" s="93" t="s">
        <v>80</v>
      </c>
      <c r="B8" s="93"/>
      <c r="S8" s="147" t="s">
        <v>148</v>
      </c>
    </row>
    <row r="9" spans="1:21" ht="18" customHeight="1">
      <c r="A9" s="555" t="s">
        <v>217</v>
      </c>
      <c r="B9" s="558" t="s">
        <v>233</v>
      </c>
      <c r="C9" s="566" t="s">
        <v>234</v>
      </c>
      <c r="D9" s="494" t="s">
        <v>62</v>
      </c>
      <c r="E9" s="460" t="s">
        <v>161</v>
      </c>
      <c r="F9" s="553"/>
      <c r="G9" s="553"/>
      <c r="H9" s="553"/>
      <c r="I9" s="553"/>
      <c r="J9" s="553"/>
      <c r="K9" s="553"/>
      <c r="L9" s="553"/>
      <c r="M9" s="553"/>
      <c r="N9" s="553"/>
      <c r="O9" s="553"/>
      <c r="P9" s="553"/>
      <c r="Q9" s="553"/>
      <c r="R9" s="553"/>
      <c r="S9" s="554"/>
    </row>
    <row r="10" spans="1:21" ht="32.25" customHeight="1">
      <c r="A10" s="556"/>
      <c r="B10" s="559"/>
      <c r="C10" s="566"/>
      <c r="D10" s="564"/>
      <c r="E10" s="548"/>
      <c r="F10" s="454" t="s">
        <v>134</v>
      </c>
      <c r="G10" s="454" t="s">
        <v>16</v>
      </c>
      <c r="H10" s="460" t="s">
        <v>252</v>
      </c>
      <c r="I10" s="462"/>
      <c r="J10" s="463"/>
      <c r="K10" s="460" t="s">
        <v>253</v>
      </c>
      <c r="L10" s="462"/>
      <c r="M10" s="463"/>
      <c r="N10" s="460" t="s">
        <v>254</v>
      </c>
      <c r="O10" s="462"/>
      <c r="P10" s="463"/>
      <c r="Q10" s="460" t="s">
        <v>255</v>
      </c>
      <c r="R10" s="462"/>
      <c r="S10" s="463"/>
    </row>
    <row r="11" spans="1:21" s="7" customFormat="1" ht="42.75" customHeight="1">
      <c r="A11" s="557"/>
      <c r="B11" s="560"/>
      <c r="C11" s="566"/>
      <c r="D11" s="565"/>
      <c r="E11" s="461"/>
      <c r="F11" s="454"/>
      <c r="G11" s="454"/>
      <c r="H11" s="461"/>
      <c r="I11" s="108" t="s">
        <v>134</v>
      </c>
      <c r="J11" s="108" t="s">
        <v>16</v>
      </c>
      <c r="K11" s="461"/>
      <c r="L11" s="108" t="s">
        <v>134</v>
      </c>
      <c r="M11" s="108" t="s">
        <v>16</v>
      </c>
      <c r="N11" s="461"/>
      <c r="O11" s="108" t="s">
        <v>134</v>
      </c>
      <c r="P11" s="108" t="s">
        <v>16</v>
      </c>
      <c r="Q11" s="461"/>
      <c r="R11" s="106" t="s">
        <v>134</v>
      </c>
      <c r="S11" s="106" t="s">
        <v>16</v>
      </c>
    </row>
    <row r="12" spans="1:21" s="5" customFormat="1" ht="18" customHeight="1">
      <c r="A12" s="443" t="s">
        <v>6</v>
      </c>
      <c r="B12" s="444"/>
      <c r="C12" s="444"/>
      <c r="D12" s="118" t="s">
        <v>7</v>
      </c>
      <c r="E12" s="41">
        <v>1</v>
      </c>
      <c r="F12" s="41">
        <v>2</v>
      </c>
      <c r="G12" s="41">
        <v>3</v>
      </c>
      <c r="H12" s="41">
        <v>4</v>
      </c>
      <c r="I12" s="41">
        <v>5</v>
      </c>
      <c r="J12" s="41">
        <v>6</v>
      </c>
      <c r="K12" s="41">
        <v>7</v>
      </c>
      <c r="L12" s="41">
        <v>8</v>
      </c>
      <c r="M12" s="41">
        <v>9</v>
      </c>
      <c r="N12" s="41">
        <v>10</v>
      </c>
      <c r="O12" s="41">
        <v>11</v>
      </c>
      <c r="P12" s="41">
        <v>12</v>
      </c>
      <c r="Q12" s="111">
        <v>13</v>
      </c>
      <c r="R12" s="111">
        <v>14</v>
      </c>
      <c r="S12" s="111">
        <v>15</v>
      </c>
    </row>
    <row r="13" spans="1:21" ht="18" customHeight="1">
      <c r="A13" s="205" t="s">
        <v>0</v>
      </c>
      <c r="B13" s="205" t="s">
        <v>313</v>
      </c>
      <c r="C13" s="205" t="s">
        <v>313</v>
      </c>
      <c r="D13" s="118">
        <v>0</v>
      </c>
      <c r="E13" s="8">
        <v>23703</v>
      </c>
      <c r="F13" s="8">
        <v>9074</v>
      </c>
      <c r="G13" s="8">
        <v>14629</v>
      </c>
      <c r="H13" s="8">
        <v>489</v>
      </c>
      <c r="I13" s="8">
        <v>149</v>
      </c>
      <c r="J13" s="8">
        <v>340</v>
      </c>
      <c r="K13" s="8">
        <v>20312</v>
      </c>
      <c r="L13" s="8">
        <v>7895</v>
      </c>
      <c r="M13" s="8">
        <v>12417</v>
      </c>
      <c r="N13" s="8">
        <v>2632</v>
      </c>
      <c r="O13" s="8">
        <v>908</v>
      </c>
      <c r="P13" s="8">
        <v>1724</v>
      </c>
      <c r="Q13" s="8">
        <v>270</v>
      </c>
      <c r="R13" s="8">
        <v>122</v>
      </c>
      <c r="S13" s="8">
        <v>148</v>
      </c>
      <c r="U13" s="5"/>
    </row>
    <row r="14" spans="1:21" ht="18" customHeight="1">
      <c r="A14" s="561" t="s">
        <v>221</v>
      </c>
      <c r="B14" s="253" t="s">
        <v>314</v>
      </c>
      <c r="C14" s="253" t="s">
        <v>315</v>
      </c>
      <c r="D14" s="118">
        <v>1</v>
      </c>
      <c r="E14" s="8">
        <v>541</v>
      </c>
      <c r="F14" s="8">
        <v>70</v>
      </c>
      <c r="G14" s="8">
        <v>471</v>
      </c>
      <c r="H14" s="8">
        <v>0</v>
      </c>
      <c r="I14" s="8">
        <v>0</v>
      </c>
      <c r="J14" s="8">
        <v>0</v>
      </c>
      <c r="K14" s="8">
        <v>13</v>
      </c>
      <c r="L14" s="8">
        <v>2</v>
      </c>
      <c r="M14" s="8">
        <v>11</v>
      </c>
      <c r="N14" s="8">
        <v>483</v>
      </c>
      <c r="O14" s="8">
        <v>58</v>
      </c>
      <c r="P14" s="8">
        <v>425</v>
      </c>
      <c r="Q14" s="8">
        <v>45</v>
      </c>
      <c r="R14" s="8">
        <v>10</v>
      </c>
      <c r="S14" s="8">
        <v>35</v>
      </c>
      <c r="U14" s="5"/>
    </row>
    <row r="15" spans="1:21" ht="18" customHeight="1">
      <c r="A15" s="562"/>
      <c r="B15" s="198" t="s">
        <v>314</v>
      </c>
      <c r="C15" s="181" t="s">
        <v>317</v>
      </c>
      <c r="D15" s="118">
        <v>2</v>
      </c>
      <c r="E15" s="8">
        <v>333</v>
      </c>
      <c r="F15" s="8">
        <v>13</v>
      </c>
      <c r="G15" s="8">
        <v>320</v>
      </c>
      <c r="H15" s="8">
        <v>0</v>
      </c>
      <c r="I15" s="8">
        <v>0</v>
      </c>
      <c r="J15" s="8">
        <v>0</v>
      </c>
      <c r="K15" s="8">
        <v>326</v>
      </c>
      <c r="L15" s="8">
        <v>13</v>
      </c>
      <c r="M15" s="8">
        <v>313</v>
      </c>
      <c r="N15" s="8">
        <v>7</v>
      </c>
      <c r="O15" s="8">
        <v>0</v>
      </c>
      <c r="P15" s="8">
        <v>7</v>
      </c>
      <c r="Q15" s="8">
        <v>0</v>
      </c>
      <c r="R15" s="8">
        <v>0</v>
      </c>
      <c r="S15" s="8">
        <v>0</v>
      </c>
      <c r="U15" s="5"/>
    </row>
    <row r="16" spans="1:21" ht="18" customHeight="1">
      <c r="A16" s="562"/>
      <c r="B16" s="198" t="s">
        <v>314</v>
      </c>
      <c r="C16" s="181" t="s">
        <v>318</v>
      </c>
      <c r="D16" s="118">
        <v>3</v>
      </c>
      <c r="E16" s="8">
        <v>434</v>
      </c>
      <c r="F16" s="8">
        <v>13</v>
      </c>
      <c r="G16" s="8">
        <v>421</v>
      </c>
      <c r="H16" s="8">
        <v>0</v>
      </c>
      <c r="I16" s="8">
        <v>0</v>
      </c>
      <c r="J16" s="8">
        <v>0</v>
      </c>
      <c r="K16" s="8">
        <v>428</v>
      </c>
      <c r="L16" s="8">
        <v>13</v>
      </c>
      <c r="M16" s="8">
        <v>415</v>
      </c>
      <c r="N16" s="8">
        <v>6</v>
      </c>
      <c r="O16" s="8">
        <v>0</v>
      </c>
      <c r="P16" s="8">
        <v>6</v>
      </c>
      <c r="Q16" s="8">
        <v>0</v>
      </c>
      <c r="R16" s="8">
        <v>0</v>
      </c>
      <c r="S16" s="8">
        <v>0</v>
      </c>
      <c r="U16" s="5"/>
    </row>
    <row r="17" spans="1:21" ht="18" customHeight="1">
      <c r="A17" s="563"/>
      <c r="B17" s="198" t="s">
        <v>314</v>
      </c>
      <c r="C17" s="181" t="s">
        <v>319</v>
      </c>
      <c r="D17" s="118">
        <v>4</v>
      </c>
      <c r="E17" s="8">
        <v>1897</v>
      </c>
      <c r="F17" s="8">
        <v>448</v>
      </c>
      <c r="G17" s="8">
        <v>1449</v>
      </c>
      <c r="H17" s="8">
        <v>0</v>
      </c>
      <c r="I17" s="8">
        <v>0</v>
      </c>
      <c r="J17" s="8">
        <v>0</v>
      </c>
      <c r="K17" s="8">
        <v>1812</v>
      </c>
      <c r="L17" s="8">
        <v>416</v>
      </c>
      <c r="M17" s="8">
        <v>1396</v>
      </c>
      <c r="N17" s="8">
        <v>85</v>
      </c>
      <c r="O17" s="8">
        <v>32</v>
      </c>
      <c r="P17" s="8">
        <v>53</v>
      </c>
      <c r="Q17" s="8">
        <v>0</v>
      </c>
      <c r="R17" s="8">
        <v>0</v>
      </c>
      <c r="S17" s="8">
        <v>0</v>
      </c>
      <c r="U17" s="5"/>
    </row>
    <row r="18" spans="1:21" ht="18" customHeight="1">
      <c r="A18" s="567" t="s">
        <v>222</v>
      </c>
      <c r="B18" s="198" t="s">
        <v>320</v>
      </c>
      <c r="C18" s="181" t="s">
        <v>321</v>
      </c>
      <c r="D18" s="118">
        <v>5</v>
      </c>
      <c r="E18" s="8">
        <v>281</v>
      </c>
      <c r="F18" s="8">
        <v>137</v>
      </c>
      <c r="G18" s="8">
        <v>144</v>
      </c>
      <c r="H18" s="8">
        <v>0</v>
      </c>
      <c r="I18" s="8">
        <v>0</v>
      </c>
      <c r="J18" s="8">
        <v>0</v>
      </c>
      <c r="K18" s="8">
        <v>274</v>
      </c>
      <c r="L18" s="8">
        <v>131</v>
      </c>
      <c r="M18" s="8">
        <v>143</v>
      </c>
      <c r="N18" s="8">
        <v>7</v>
      </c>
      <c r="O18" s="8">
        <v>6</v>
      </c>
      <c r="P18" s="8">
        <v>1</v>
      </c>
      <c r="Q18" s="8">
        <v>0</v>
      </c>
      <c r="R18" s="8">
        <v>0</v>
      </c>
      <c r="S18" s="8">
        <v>0</v>
      </c>
      <c r="U18" s="5"/>
    </row>
    <row r="19" spans="1:21" ht="33" customHeight="1">
      <c r="A19" s="567"/>
      <c r="B19" s="198" t="s">
        <v>320</v>
      </c>
      <c r="C19" s="181" t="s">
        <v>323</v>
      </c>
      <c r="D19" s="118">
        <v>6</v>
      </c>
      <c r="E19" s="8">
        <v>246</v>
      </c>
      <c r="F19" s="8">
        <v>46</v>
      </c>
      <c r="G19" s="8">
        <v>200</v>
      </c>
      <c r="H19" s="8">
        <v>0</v>
      </c>
      <c r="I19" s="8">
        <v>0</v>
      </c>
      <c r="J19" s="8">
        <v>0</v>
      </c>
      <c r="K19" s="8">
        <v>243</v>
      </c>
      <c r="L19" s="8">
        <v>46</v>
      </c>
      <c r="M19" s="8">
        <v>197</v>
      </c>
      <c r="N19" s="8">
        <v>3</v>
      </c>
      <c r="O19" s="8">
        <v>0</v>
      </c>
      <c r="P19" s="8">
        <v>3</v>
      </c>
      <c r="Q19" s="8">
        <v>0</v>
      </c>
      <c r="R19" s="8">
        <v>0</v>
      </c>
      <c r="S19" s="8">
        <v>0</v>
      </c>
      <c r="U19" s="5"/>
    </row>
    <row r="20" spans="1:21" ht="18" customHeight="1">
      <c r="A20" s="567"/>
      <c r="B20" s="198" t="s">
        <v>320</v>
      </c>
      <c r="C20" s="181" t="s">
        <v>325</v>
      </c>
      <c r="D20" s="118">
        <v>7</v>
      </c>
      <c r="E20" s="8">
        <v>43</v>
      </c>
      <c r="F20" s="8">
        <v>13</v>
      </c>
      <c r="G20" s="8">
        <v>30</v>
      </c>
      <c r="H20" s="8">
        <v>0</v>
      </c>
      <c r="I20" s="8">
        <v>0</v>
      </c>
      <c r="J20" s="8">
        <v>0</v>
      </c>
      <c r="K20" s="8">
        <v>39</v>
      </c>
      <c r="L20" s="8">
        <v>10</v>
      </c>
      <c r="M20" s="8">
        <v>29</v>
      </c>
      <c r="N20" s="8">
        <v>4</v>
      </c>
      <c r="O20" s="8">
        <v>3</v>
      </c>
      <c r="P20" s="8">
        <v>1</v>
      </c>
      <c r="Q20" s="8">
        <v>0</v>
      </c>
      <c r="R20" s="8">
        <v>0</v>
      </c>
      <c r="S20" s="8">
        <v>0</v>
      </c>
      <c r="U20" s="5"/>
    </row>
    <row r="21" spans="1:21" ht="18" customHeight="1">
      <c r="A21" s="567"/>
      <c r="B21" s="198" t="s">
        <v>320</v>
      </c>
      <c r="C21" s="181" t="s">
        <v>326</v>
      </c>
      <c r="D21" s="118">
        <v>8</v>
      </c>
      <c r="E21" s="8">
        <v>303</v>
      </c>
      <c r="F21" s="8">
        <v>138</v>
      </c>
      <c r="G21" s="8">
        <v>165</v>
      </c>
      <c r="H21" s="8">
        <v>0</v>
      </c>
      <c r="I21" s="8">
        <v>0</v>
      </c>
      <c r="J21" s="8">
        <v>0</v>
      </c>
      <c r="K21" s="8">
        <v>266</v>
      </c>
      <c r="L21" s="8">
        <v>117</v>
      </c>
      <c r="M21" s="8">
        <v>149</v>
      </c>
      <c r="N21" s="8">
        <v>37</v>
      </c>
      <c r="O21" s="8">
        <v>21</v>
      </c>
      <c r="P21" s="8">
        <v>16</v>
      </c>
      <c r="Q21" s="8">
        <v>0</v>
      </c>
      <c r="R21" s="8">
        <v>0</v>
      </c>
      <c r="S21" s="8">
        <v>0</v>
      </c>
      <c r="U21" s="5"/>
    </row>
    <row r="22" spans="1:21" ht="18" customHeight="1">
      <c r="A22" s="567"/>
      <c r="B22" s="198" t="s">
        <v>320</v>
      </c>
      <c r="C22" s="181" t="s">
        <v>327</v>
      </c>
      <c r="D22" s="118">
        <v>9</v>
      </c>
      <c r="E22" s="8">
        <v>14</v>
      </c>
      <c r="F22" s="8">
        <v>9</v>
      </c>
      <c r="G22" s="8">
        <v>5</v>
      </c>
      <c r="H22" s="8">
        <v>0</v>
      </c>
      <c r="I22" s="8">
        <v>0</v>
      </c>
      <c r="J22" s="8">
        <v>0</v>
      </c>
      <c r="K22" s="8">
        <v>1</v>
      </c>
      <c r="L22" s="8">
        <v>0</v>
      </c>
      <c r="M22" s="8">
        <v>1</v>
      </c>
      <c r="N22" s="8">
        <v>13</v>
      </c>
      <c r="O22" s="8">
        <v>9</v>
      </c>
      <c r="P22" s="8">
        <v>4</v>
      </c>
      <c r="Q22" s="8">
        <v>0</v>
      </c>
      <c r="R22" s="8">
        <v>0</v>
      </c>
      <c r="S22" s="8">
        <v>0</v>
      </c>
      <c r="U22" s="5"/>
    </row>
    <row r="23" spans="1:21" ht="18" customHeight="1">
      <c r="A23" s="567"/>
      <c r="B23" s="198" t="s">
        <v>328</v>
      </c>
      <c r="C23" s="181" t="s">
        <v>329</v>
      </c>
      <c r="D23" s="118">
        <v>10</v>
      </c>
      <c r="E23" s="8">
        <v>5</v>
      </c>
      <c r="F23" s="8">
        <v>1</v>
      </c>
      <c r="G23" s="8">
        <v>4</v>
      </c>
      <c r="H23" s="8">
        <v>0</v>
      </c>
      <c r="I23" s="8">
        <v>0</v>
      </c>
      <c r="J23" s="8">
        <v>0</v>
      </c>
      <c r="K23" s="8">
        <v>3</v>
      </c>
      <c r="L23" s="8">
        <v>0</v>
      </c>
      <c r="M23" s="8">
        <v>3</v>
      </c>
      <c r="N23" s="8">
        <v>2</v>
      </c>
      <c r="O23" s="8">
        <v>1</v>
      </c>
      <c r="P23" s="8">
        <v>1</v>
      </c>
      <c r="Q23" s="8">
        <v>0</v>
      </c>
      <c r="R23" s="8">
        <v>0</v>
      </c>
      <c r="S23" s="8">
        <v>0</v>
      </c>
      <c r="U23" s="5"/>
    </row>
    <row r="24" spans="1:21" ht="23.25" customHeight="1">
      <c r="A24" s="567"/>
      <c r="B24" s="198" t="s">
        <v>330</v>
      </c>
      <c r="C24" s="181" t="s">
        <v>331</v>
      </c>
      <c r="D24" s="118">
        <v>11</v>
      </c>
      <c r="E24" s="8">
        <v>283</v>
      </c>
      <c r="F24" s="8">
        <v>75</v>
      </c>
      <c r="G24" s="8">
        <v>208</v>
      </c>
      <c r="H24" s="8">
        <v>0</v>
      </c>
      <c r="I24" s="8">
        <v>0</v>
      </c>
      <c r="J24" s="8">
        <v>0</v>
      </c>
      <c r="K24" s="8">
        <v>263</v>
      </c>
      <c r="L24" s="8">
        <v>68</v>
      </c>
      <c r="M24" s="8">
        <v>195</v>
      </c>
      <c r="N24" s="8">
        <v>13</v>
      </c>
      <c r="O24" s="8">
        <v>3</v>
      </c>
      <c r="P24" s="8">
        <v>10</v>
      </c>
      <c r="Q24" s="8">
        <v>7</v>
      </c>
      <c r="R24" s="8">
        <v>4</v>
      </c>
      <c r="S24" s="8">
        <v>3</v>
      </c>
      <c r="U24" s="5"/>
    </row>
    <row r="25" spans="1:21" ht="23.25" customHeight="1">
      <c r="A25" s="567"/>
      <c r="B25" s="198" t="s">
        <v>330</v>
      </c>
      <c r="C25" s="181" t="s">
        <v>334</v>
      </c>
      <c r="D25" s="118">
        <v>12</v>
      </c>
      <c r="E25" s="8">
        <v>41</v>
      </c>
      <c r="F25" s="8">
        <v>18</v>
      </c>
      <c r="G25" s="8">
        <v>23</v>
      </c>
      <c r="H25" s="8">
        <v>0</v>
      </c>
      <c r="I25" s="8">
        <v>0</v>
      </c>
      <c r="J25" s="8">
        <v>0</v>
      </c>
      <c r="K25" s="8">
        <v>40</v>
      </c>
      <c r="L25" s="8">
        <v>17</v>
      </c>
      <c r="M25" s="8">
        <v>23</v>
      </c>
      <c r="N25" s="8">
        <v>1</v>
      </c>
      <c r="O25" s="8">
        <v>1</v>
      </c>
      <c r="P25" s="8">
        <v>0</v>
      </c>
      <c r="Q25" s="8">
        <v>0</v>
      </c>
      <c r="R25" s="8">
        <v>0</v>
      </c>
      <c r="S25" s="8">
        <v>0</v>
      </c>
      <c r="U25" s="5"/>
    </row>
    <row r="26" spans="1:21" ht="23.25" customHeight="1">
      <c r="A26" s="567"/>
      <c r="B26" s="198" t="s">
        <v>335</v>
      </c>
      <c r="C26" s="181" t="s">
        <v>336</v>
      </c>
      <c r="D26" s="118">
        <v>13</v>
      </c>
      <c r="E26" s="8">
        <v>482</v>
      </c>
      <c r="F26" s="8">
        <v>112</v>
      </c>
      <c r="G26" s="8">
        <v>370</v>
      </c>
      <c r="H26" s="8">
        <v>0</v>
      </c>
      <c r="I26" s="8">
        <v>0</v>
      </c>
      <c r="J26" s="8">
        <v>0</v>
      </c>
      <c r="K26" s="8">
        <v>477</v>
      </c>
      <c r="L26" s="8">
        <v>112</v>
      </c>
      <c r="M26" s="8">
        <v>365</v>
      </c>
      <c r="N26" s="8">
        <v>5</v>
      </c>
      <c r="O26" s="8">
        <v>0</v>
      </c>
      <c r="P26" s="8">
        <v>5</v>
      </c>
      <c r="Q26" s="8">
        <v>0</v>
      </c>
      <c r="R26" s="8">
        <v>0</v>
      </c>
      <c r="S26" s="8">
        <v>0</v>
      </c>
      <c r="U26" s="5"/>
    </row>
    <row r="27" spans="1:21" ht="23.25" customHeight="1">
      <c r="A27" s="567"/>
      <c r="B27" s="198" t="s">
        <v>335</v>
      </c>
      <c r="C27" s="181" t="s">
        <v>337</v>
      </c>
      <c r="D27" s="118">
        <v>14</v>
      </c>
      <c r="E27" s="8">
        <v>165</v>
      </c>
      <c r="F27" s="8">
        <v>25</v>
      </c>
      <c r="G27" s="8">
        <v>140</v>
      </c>
      <c r="H27" s="8">
        <v>0</v>
      </c>
      <c r="I27" s="8">
        <v>0</v>
      </c>
      <c r="J27" s="8">
        <v>0</v>
      </c>
      <c r="K27" s="8">
        <v>128</v>
      </c>
      <c r="L27" s="8">
        <v>18</v>
      </c>
      <c r="M27" s="8">
        <v>110</v>
      </c>
      <c r="N27" s="8">
        <v>28</v>
      </c>
      <c r="O27" s="8">
        <v>6</v>
      </c>
      <c r="P27" s="8">
        <v>22</v>
      </c>
      <c r="Q27" s="8">
        <v>9</v>
      </c>
      <c r="R27" s="8">
        <v>1</v>
      </c>
      <c r="S27" s="8">
        <v>8</v>
      </c>
      <c r="U27" s="5"/>
    </row>
    <row r="28" spans="1:21" ht="27.75" customHeight="1">
      <c r="A28" s="568"/>
      <c r="B28" s="198" t="s">
        <v>338</v>
      </c>
      <c r="C28" s="181" t="s">
        <v>338</v>
      </c>
      <c r="D28" s="118">
        <v>15</v>
      </c>
      <c r="E28" s="8">
        <v>119</v>
      </c>
      <c r="F28" s="8">
        <v>37</v>
      </c>
      <c r="G28" s="8">
        <v>82</v>
      </c>
      <c r="H28" s="8">
        <v>0</v>
      </c>
      <c r="I28" s="8">
        <v>0</v>
      </c>
      <c r="J28" s="8">
        <v>0</v>
      </c>
      <c r="K28" s="8">
        <v>53</v>
      </c>
      <c r="L28" s="8">
        <v>2</v>
      </c>
      <c r="M28" s="8">
        <v>51</v>
      </c>
      <c r="N28" s="8">
        <v>38</v>
      </c>
      <c r="O28" s="8">
        <v>22</v>
      </c>
      <c r="P28" s="8">
        <v>16</v>
      </c>
      <c r="Q28" s="8">
        <v>28</v>
      </c>
      <c r="R28" s="8">
        <v>13</v>
      </c>
      <c r="S28" s="8">
        <v>15</v>
      </c>
      <c r="U28" s="5"/>
    </row>
    <row r="29" spans="1:21" ht="27.75" customHeight="1">
      <c r="A29" s="567" t="s">
        <v>223</v>
      </c>
      <c r="B29" s="198" t="s">
        <v>339</v>
      </c>
      <c r="C29" s="181" t="s">
        <v>340</v>
      </c>
      <c r="D29" s="118">
        <v>16</v>
      </c>
      <c r="E29" s="8">
        <v>303</v>
      </c>
      <c r="F29" s="8">
        <v>124</v>
      </c>
      <c r="G29" s="8">
        <v>179</v>
      </c>
      <c r="H29" s="8">
        <v>0</v>
      </c>
      <c r="I29" s="8">
        <v>0</v>
      </c>
      <c r="J29" s="8">
        <v>0</v>
      </c>
      <c r="K29" s="8">
        <v>298</v>
      </c>
      <c r="L29" s="8">
        <v>122</v>
      </c>
      <c r="M29" s="8">
        <v>176</v>
      </c>
      <c r="N29" s="8">
        <v>5</v>
      </c>
      <c r="O29" s="8">
        <v>2</v>
      </c>
      <c r="P29" s="8">
        <v>3</v>
      </c>
      <c r="Q29" s="8">
        <v>0</v>
      </c>
      <c r="R29" s="8">
        <v>0</v>
      </c>
      <c r="S29" s="8">
        <v>0</v>
      </c>
      <c r="U29" s="5"/>
    </row>
    <row r="30" spans="1:21" ht="27.75" customHeight="1">
      <c r="A30" s="567"/>
      <c r="B30" s="198" t="s">
        <v>339</v>
      </c>
      <c r="C30" s="181" t="s">
        <v>341</v>
      </c>
      <c r="D30" s="118">
        <v>17</v>
      </c>
      <c r="E30" s="8">
        <v>367</v>
      </c>
      <c r="F30" s="8">
        <v>120</v>
      </c>
      <c r="G30" s="8">
        <v>247</v>
      </c>
      <c r="H30" s="8">
        <v>0</v>
      </c>
      <c r="I30" s="8">
        <v>0</v>
      </c>
      <c r="J30" s="8">
        <v>0</v>
      </c>
      <c r="K30" s="8">
        <v>326</v>
      </c>
      <c r="L30" s="8">
        <v>100</v>
      </c>
      <c r="M30" s="8">
        <v>226</v>
      </c>
      <c r="N30" s="8">
        <v>38</v>
      </c>
      <c r="O30" s="8">
        <v>17</v>
      </c>
      <c r="P30" s="8">
        <v>21</v>
      </c>
      <c r="Q30" s="8">
        <v>3</v>
      </c>
      <c r="R30" s="8">
        <v>3</v>
      </c>
      <c r="S30" s="8">
        <v>0</v>
      </c>
      <c r="U30" s="5"/>
    </row>
    <row r="31" spans="1:21" ht="27.75" customHeight="1">
      <c r="A31" s="567"/>
      <c r="B31" s="198" t="s">
        <v>339</v>
      </c>
      <c r="C31" s="181" t="s">
        <v>342</v>
      </c>
      <c r="D31" s="118">
        <v>18</v>
      </c>
      <c r="E31" s="8">
        <v>908</v>
      </c>
      <c r="F31" s="8">
        <v>133</v>
      </c>
      <c r="G31" s="8">
        <v>775</v>
      </c>
      <c r="H31" s="8">
        <v>0</v>
      </c>
      <c r="I31" s="8">
        <v>0</v>
      </c>
      <c r="J31" s="8">
        <v>0</v>
      </c>
      <c r="K31" s="8">
        <v>759</v>
      </c>
      <c r="L31" s="8">
        <v>118</v>
      </c>
      <c r="M31" s="8">
        <v>641</v>
      </c>
      <c r="N31" s="8">
        <v>141</v>
      </c>
      <c r="O31" s="8">
        <v>14</v>
      </c>
      <c r="P31" s="8">
        <v>127</v>
      </c>
      <c r="Q31" s="8">
        <v>8</v>
      </c>
      <c r="R31" s="8">
        <v>1</v>
      </c>
      <c r="S31" s="8">
        <v>7</v>
      </c>
      <c r="U31" s="5"/>
    </row>
    <row r="32" spans="1:21" ht="27.75" customHeight="1">
      <c r="A32" s="567"/>
      <c r="B32" s="198" t="s">
        <v>339</v>
      </c>
      <c r="C32" s="181" t="s">
        <v>343</v>
      </c>
      <c r="D32" s="118">
        <v>19</v>
      </c>
      <c r="E32" s="8">
        <v>138</v>
      </c>
      <c r="F32" s="8">
        <v>29</v>
      </c>
      <c r="G32" s="8">
        <v>109</v>
      </c>
      <c r="H32" s="8">
        <v>0</v>
      </c>
      <c r="I32" s="8">
        <v>0</v>
      </c>
      <c r="J32" s="8">
        <v>0</v>
      </c>
      <c r="K32" s="8">
        <v>82</v>
      </c>
      <c r="L32" s="8">
        <v>17</v>
      </c>
      <c r="M32" s="8">
        <v>65</v>
      </c>
      <c r="N32" s="8">
        <v>50</v>
      </c>
      <c r="O32" s="8">
        <v>9</v>
      </c>
      <c r="P32" s="8">
        <v>41</v>
      </c>
      <c r="Q32" s="8">
        <v>6</v>
      </c>
      <c r="R32" s="8">
        <v>3</v>
      </c>
      <c r="S32" s="8">
        <v>3</v>
      </c>
      <c r="U32" s="5"/>
    </row>
    <row r="33" spans="1:21" ht="27.75" customHeight="1">
      <c r="A33" s="567"/>
      <c r="B33" s="198" t="s">
        <v>344</v>
      </c>
      <c r="C33" s="181" t="s">
        <v>345</v>
      </c>
      <c r="D33" s="118">
        <v>20</v>
      </c>
      <c r="E33" s="8">
        <v>187</v>
      </c>
      <c r="F33" s="8">
        <v>40</v>
      </c>
      <c r="G33" s="8">
        <v>147</v>
      </c>
      <c r="H33" s="8">
        <v>0</v>
      </c>
      <c r="I33" s="8">
        <v>0</v>
      </c>
      <c r="J33" s="8">
        <v>0</v>
      </c>
      <c r="K33" s="8">
        <v>172</v>
      </c>
      <c r="L33" s="8">
        <v>34</v>
      </c>
      <c r="M33" s="8">
        <v>138</v>
      </c>
      <c r="N33" s="8">
        <v>11</v>
      </c>
      <c r="O33" s="8">
        <v>6</v>
      </c>
      <c r="P33" s="8">
        <v>5</v>
      </c>
      <c r="Q33" s="8">
        <v>4</v>
      </c>
      <c r="R33" s="8">
        <v>0</v>
      </c>
      <c r="S33" s="8">
        <v>4</v>
      </c>
      <c r="U33" s="5"/>
    </row>
    <row r="34" spans="1:21" ht="27.75" customHeight="1">
      <c r="A34" s="567"/>
      <c r="B34" s="198" t="s">
        <v>344</v>
      </c>
      <c r="C34" s="181" t="s">
        <v>347</v>
      </c>
      <c r="D34" s="118">
        <v>21</v>
      </c>
      <c r="E34" s="8">
        <v>26</v>
      </c>
      <c r="F34" s="8">
        <v>3</v>
      </c>
      <c r="G34" s="8">
        <v>23</v>
      </c>
      <c r="H34" s="8">
        <v>0</v>
      </c>
      <c r="I34" s="8">
        <v>0</v>
      </c>
      <c r="J34" s="8">
        <v>0</v>
      </c>
      <c r="K34" s="8">
        <v>22</v>
      </c>
      <c r="L34" s="8">
        <v>3</v>
      </c>
      <c r="M34" s="8">
        <v>19</v>
      </c>
      <c r="N34" s="8">
        <v>4</v>
      </c>
      <c r="O34" s="8">
        <v>0</v>
      </c>
      <c r="P34" s="8">
        <v>4</v>
      </c>
      <c r="Q34" s="8">
        <v>0</v>
      </c>
      <c r="R34" s="8">
        <v>0</v>
      </c>
      <c r="S34" s="8">
        <v>0</v>
      </c>
      <c r="U34" s="5"/>
    </row>
    <row r="35" spans="1:21" ht="24" customHeight="1">
      <c r="A35" s="567"/>
      <c r="B35" s="198" t="s">
        <v>346</v>
      </c>
      <c r="C35" s="181" t="s">
        <v>348</v>
      </c>
      <c r="D35" s="118">
        <v>22</v>
      </c>
      <c r="E35" s="8">
        <v>2</v>
      </c>
      <c r="F35" s="8">
        <v>0</v>
      </c>
      <c r="G35" s="8">
        <v>2</v>
      </c>
      <c r="H35" s="8">
        <v>0</v>
      </c>
      <c r="I35" s="8">
        <v>0</v>
      </c>
      <c r="J35" s="8">
        <v>0</v>
      </c>
      <c r="K35" s="8">
        <v>2</v>
      </c>
      <c r="L35" s="8">
        <v>0</v>
      </c>
      <c r="M35" s="8">
        <v>2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U35" s="5"/>
    </row>
    <row r="36" spans="1:21" ht="39" customHeight="1">
      <c r="A36" s="568"/>
      <c r="B36" s="198" t="s">
        <v>349</v>
      </c>
      <c r="C36" s="181" t="s">
        <v>349</v>
      </c>
      <c r="D36" s="118">
        <v>23</v>
      </c>
      <c r="E36" s="8">
        <v>16</v>
      </c>
      <c r="F36" s="8">
        <v>7</v>
      </c>
      <c r="G36" s="8">
        <v>9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16</v>
      </c>
      <c r="O36" s="8">
        <v>7</v>
      </c>
      <c r="P36" s="8">
        <v>9</v>
      </c>
      <c r="Q36" s="8">
        <v>0</v>
      </c>
      <c r="R36" s="8">
        <v>0</v>
      </c>
      <c r="S36" s="8">
        <v>0</v>
      </c>
      <c r="U36" s="5"/>
    </row>
    <row r="37" spans="1:21" ht="24" customHeight="1">
      <c r="A37" s="567" t="s">
        <v>224</v>
      </c>
      <c r="B37" s="198" t="s">
        <v>350</v>
      </c>
      <c r="C37" s="181" t="s">
        <v>351</v>
      </c>
      <c r="D37" s="118">
        <v>24</v>
      </c>
      <c r="E37" s="8">
        <v>1512</v>
      </c>
      <c r="F37" s="8">
        <v>421</v>
      </c>
      <c r="G37" s="8">
        <v>1091</v>
      </c>
      <c r="H37" s="8">
        <v>0</v>
      </c>
      <c r="I37" s="8">
        <v>0</v>
      </c>
      <c r="J37" s="8">
        <v>0</v>
      </c>
      <c r="K37" s="8">
        <v>1400</v>
      </c>
      <c r="L37" s="8">
        <v>396</v>
      </c>
      <c r="M37" s="8">
        <v>1004</v>
      </c>
      <c r="N37" s="8">
        <v>112</v>
      </c>
      <c r="O37" s="8">
        <v>25</v>
      </c>
      <c r="P37" s="8">
        <v>87</v>
      </c>
      <c r="Q37" s="8">
        <v>0</v>
      </c>
      <c r="R37" s="8">
        <v>0</v>
      </c>
      <c r="S37" s="8">
        <v>0</v>
      </c>
      <c r="U37" s="5"/>
    </row>
    <row r="38" spans="1:21" ht="24" customHeight="1">
      <c r="A38" s="567"/>
      <c r="B38" s="198" t="s">
        <v>350</v>
      </c>
      <c r="C38" s="181" t="s">
        <v>352</v>
      </c>
      <c r="D38" s="118">
        <v>25</v>
      </c>
      <c r="E38" s="8">
        <v>80</v>
      </c>
      <c r="F38" s="8">
        <v>32</v>
      </c>
      <c r="G38" s="8">
        <v>48</v>
      </c>
      <c r="H38" s="8">
        <v>0</v>
      </c>
      <c r="I38" s="8">
        <v>0</v>
      </c>
      <c r="J38" s="8">
        <v>0</v>
      </c>
      <c r="K38" s="8">
        <v>79</v>
      </c>
      <c r="L38" s="8">
        <v>32</v>
      </c>
      <c r="M38" s="8">
        <v>47</v>
      </c>
      <c r="N38" s="8">
        <v>1</v>
      </c>
      <c r="O38" s="8">
        <v>0</v>
      </c>
      <c r="P38" s="8">
        <v>1</v>
      </c>
      <c r="Q38" s="8">
        <v>0</v>
      </c>
      <c r="R38" s="8">
        <v>0</v>
      </c>
      <c r="S38" s="8">
        <v>0</v>
      </c>
      <c r="U38" s="5"/>
    </row>
    <row r="39" spans="1:21" ht="24" customHeight="1">
      <c r="A39" s="567"/>
      <c r="B39" s="198" t="s">
        <v>350</v>
      </c>
      <c r="C39" s="181" t="s">
        <v>353</v>
      </c>
      <c r="D39" s="118">
        <v>26</v>
      </c>
      <c r="E39" s="8">
        <v>1346</v>
      </c>
      <c r="F39" s="8">
        <v>470</v>
      </c>
      <c r="G39" s="8">
        <v>876</v>
      </c>
      <c r="H39" s="8">
        <v>0</v>
      </c>
      <c r="I39" s="8">
        <v>0</v>
      </c>
      <c r="J39" s="8">
        <v>0</v>
      </c>
      <c r="K39" s="8">
        <v>768</v>
      </c>
      <c r="L39" s="8">
        <v>275</v>
      </c>
      <c r="M39" s="8">
        <v>493</v>
      </c>
      <c r="N39" s="8">
        <v>548</v>
      </c>
      <c r="O39" s="8">
        <v>184</v>
      </c>
      <c r="P39" s="8">
        <v>364</v>
      </c>
      <c r="Q39" s="8">
        <v>30</v>
      </c>
      <c r="R39" s="8">
        <v>11</v>
      </c>
      <c r="S39" s="8">
        <v>19</v>
      </c>
      <c r="U39" s="5"/>
    </row>
    <row r="40" spans="1:21" ht="24" customHeight="1">
      <c r="A40" s="567"/>
      <c r="B40" s="198" t="s">
        <v>350</v>
      </c>
      <c r="C40" s="181" t="s">
        <v>354</v>
      </c>
      <c r="D40" s="118">
        <v>27</v>
      </c>
      <c r="E40" s="8">
        <v>274</v>
      </c>
      <c r="F40" s="8">
        <v>85</v>
      </c>
      <c r="G40" s="8">
        <v>189</v>
      </c>
      <c r="H40" s="8">
        <v>0</v>
      </c>
      <c r="I40" s="8">
        <v>0</v>
      </c>
      <c r="J40" s="8">
        <v>0</v>
      </c>
      <c r="K40" s="8">
        <v>237</v>
      </c>
      <c r="L40" s="8">
        <v>74</v>
      </c>
      <c r="M40" s="8">
        <v>163</v>
      </c>
      <c r="N40" s="8">
        <v>37</v>
      </c>
      <c r="O40" s="8">
        <v>11</v>
      </c>
      <c r="P40" s="8">
        <v>26</v>
      </c>
      <c r="Q40" s="8">
        <v>0</v>
      </c>
      <c r="R40" s="8">
        <v>0</v>
      </c>
      <c r="S40" s="8">
        <v>0</v>
      </c>
      <c r="U40" s="5"/>
    </row>
    <row r="41" spans="1:21" ht="24" customHeight="1">
      <c r="A41" s="567"/>
      <c r="B41" s="198" t="s">
        <v>350</v>
      </c>
      <c r="C41" s="181" t="s">
        <v>355</v>
      </c>
      <c r="D41" s="118">
        <v>28</v>
      </c>
      <c r="E41" s="8">
        <v>93</v>
      </c>
      <c r="F41" s="8">
        <v>27</v>
      </c>
      <c r="G41" s="8">
        <v>66</v>
      </c>
      <c r="H41" s="8">
        <v>0</v>
      </c>
      <c r="I41" s="8">
        <v>0</v>
      </c>
      <c r="J41" s="8">
        <v>0</v>
      </c>
      <c r="K41" s="8">
        <v>84</v>
      </c>
      <c r="L41" s="8">
        <v>26</v>
      </c>
      <c r="M41" s="8">
        <v>58</v>
      </c>
      <c r="N41" s="8">
        <v>9</v>
      </c>
      <c r="O41" s="8">
        <v>1</v>
      </c>
      <c r="P41" s="8">
        <v>8</v>
      </c>
      <c r="Q41" s="8">
        <v>0</v>
      </c>
      <c r="R41" s="8">
        <v>0</v>
      </c>
      <c r="S41" s="8">
        <v>0</v>
      </c>
      <c r="U41" s="5"/>
    </row>
    <row r="42" spans="1:21" ht="24" customHeight="1">
      <c r="A42" s="567"/>
      <c r="B42" s="198" t="s">
        <v>356</v>
      </c>
      <c r="C42" s="181" t="s">
        <v>357</v>
      </c>
      <c r="D42" s="118">
        <v>29</v>
      </c>
      <c r="E42" s="8">
        <v>1544</v>
      </c>
      <c r="F42" s="8">
        <v>528</v>
      </c>
      <c r="G42" s="8">
        <v>1016</v>
      </c>
      <c r="H42" s="8">
        <v>0</v>
      </c>
      <c r="I42" s="8">
        <v>0</v>
      </c>
      <c r="J42" s="8">
        <v>0</v>
      </c>
      <c r="K42" s="8">
        <v>1292</v>
      </c>
      <c r="L42" s="8">
        <v>427</v>
      </c>
      <c r="M42" s="8">
        <v>865</v>
      </c>
      <c r="N42" s="8">
        <v>228</v>
      </c>
      <c r="O42" s="8">
        <v>87</v>
      </c>
      <c r="P42" s="8">
        <v>141</v>
      </c>
      <c r="Q42" s="8">
        <v>24</v>
      </c>
      <c r="R42" s="8">
        <v>14</v>
      </c>
      <c r="S42" s="8">
        <v>10</v>
      </c>
      <c r="U42" s="5"/>
    </row>
    <row r="43" spans="1:21" ht="30.75" customHeight="1">
      <c r="A43" s="568"/>
      <c r="B43" s="198" t="s">
        <v>358</v>
      </c>
      <c r="C43" s="181" t="s">
        <v>358</v>
      </c>
      <c r="D43" s="118">
        <v>30</v>
      </c>
      <c r="E43" s="8">
        <v>17</v>
      </c>
      <c r="F43" s="8">
        <v>5</v>
      </c>
      <c r="G43" s="8">
        <v>12</v>
      </c>
      <c r="H43" s="8">
        <v>0</v>
      </c>
      <c r="I43" s="8">
        <v>0</v>
      </c>
      <c r="J43" s="8">
        <v>0</v>
      </c>
      <c r="K43" s="8">
        <v>11</v>
      </c>
      <c r="L43" s="8">
        <v>5</v>
      </c>
      <c r="M43" s="8">
        <v>6</v>
      </c>
      <c r="N43" s="8">
        <v>6</v>
      </c>
      <c r="O43" s="8">
        <v>0</v>
      </c>
      <c r="P43" s="8">
        <v>6</v>
      </c>
      <c r="Q43" s="8">
        <v>0</v>
      </c>
      <c r="R43" s="8">
        <v>0</v>
      </c>
      <c r="S43" s="8">
        <v>0</v>
      </c>
      <c r="U43" s="5"/>
    </row>
    <row r="44" spans="1:21" ht="30" customHeight="1">
      <c r="A44" s="555" t="s">
        <v>225</v>
      </c>
      <c r="B44" s="198" t="s">
        <v>359</v>
      </c>
      <c r="C44" s="181" t="s">
        <v>360</v>
      </c>
      <c r="D44" s="118">
        <v>31</v>
      </c>
      <c r="E44" s="8">
        <v>66</v>
      </c>
      <c r="F44" s="8">
        <v>26</v>
      </c>
      <c r="G44" s="8">
        <v>40</v>
      </c>
      <c r="H44" s="8">
        <v>0</v>
      </c>
      <c r="I44" s="8">
        <v>0</v>
      </c>
      <c r="J44" s="8">
        <v>0</v>
      </c>
      <c r="K44" s="8">
        <v>57</v>
      </c>
      <c r="L44" s="8">
        <v>23</v>
      </c>
      <c r="M44" s="8">
        <v>34</v>
      </c>
      <c r="N44" s="8">
        <v>8</v>
      </c>
      <c r="O44" s="8">
        <v>3</v>
      </c>
      <c r="P44" s="8">
        <v>5</v>
      </c>
      <c r="Q44" s="8">
        <v>1</v>
      </c>
      <c r="R44" s="8">
        <v>0</v>
      </c>
      <c r="S44" s="8">
        <v>1</v>
      </c>
      <c r="U44" s="5"/>
    </row>
    <row r="45" spans="1:21" ht="33" customHeight="1">
      <c r="A45" s="556"/>
      <c r="B45" s="198" t="s">
        <v>359</v>
      </c>
      <c r="C45" s="181" t="s">
        <v>361</v>
      </c>
      <c r="D45" s="118">
        <v>32</v>
      </c>
      <c r="E45" s="8">
        <v>76</v>
      </c>
      <c r="F45" s="8">
        <v>17</v>
      </c>
      <c r="G45" s="8">
        <v>59</v>
      </c>
      <c r="H45" s="8">
        <v>0</v>
      </c>
      <c r="I45" s="8">
        <v>0</v>
      </c>
      <c r="J45" s="8">
        <v>0</v>
      </c>
      <c r="K45" s="8">
        <v>67</v>
      </c>
      <c r="L45" s="8">
        <v>16</v>
      </c>
      <c r="M45" s="8">
        <v>51</v>
      </c>
      <c r="N45" s="8">
        <v>9</v>
      </c>
      <c r="O45" s="8">
        <v>1</v>
      </c>
      <c r="P45" s="8">
        <v>8</v>
      </c>
      <c r="Q45" s="8">
        <v>0</v>
      </c>
      <c r="R45" s="8">
        <v>0</v>
      </c>
      <c r="S45" s="8">
        <v>0</v>
      </c>
      <c r="U45" s="5"/>
    </row>
    <row r="46" spans="1:21" ht="18" customHeight="1">
      <c r="A46" s="556"/>
      <c r="B46" s="198" t="s">
        <v>362</v>
      </c>
      <c r="C46" s="181" t="s">
        <v>363</v>
      </c>
      <c r="D46" s="118">
        <v>33</v>
      </c>
      <c r="E46" s="8">
        <v>81</v>
      </c>
      <c r="F46" s="8">
        <v>29</v>
      </c>
      <c r="G46" s="8">
        <v>52</v>
      </c>
      <c r="H46" s="8">
        <v>0</v>
      </c>
      <c r="I46" s="8">
        <v>0</v>
      </c>
      <c r="J46" s="8">
        <v>0</v>
      </c>
      <c r="K46" s="8">
        <v>63</v>
      </c>
      <c r="L46" s="8">
        <v>23</v>
      </c>
      <c r="M46" s="8">
        <v>40</v>
      </c>
      <c r="N46" s="8">
        <v>13</v>
      </c>
      <c r="O46" s="8">
        <v>3</v>
      </c>
      <c r="P46" s="8">
        <v>10</v>
      </c>
      <c r="Q46" s="8">
        <v>5</v>
      </c>
      <c r="R46" s="8">
        <v>3</v>
      </c>
      <c r="S46" s="8">
        <v>2</v>
      </c>
      <c r="U46" s="5"/>
    </row>
    <row r="47" spans="1:21" ht="18" customHeight="1">
      <c r="A47" s="556"/>
      <c r="B47" s="198" t="s">
        <v>362</v>
      </c>
      <c r="C47" s="181" t="s">
        <v>364</v>
      </c>
      <c r="D47" s="118">
        <v>34</v>
      </c>
      <c r="E47" s="8">
        <v>4</v>
      </c>
      <c r="F47" s="8">
        <v>2</v>
      </c>
      <c r="G47" s="8">
        <v>2</v>
      </c>
      <c r="H47" s="8">
        <v>0</v>
      </c>
      <c r="I47" s="8">
        <v>0</v>
      </c>
      <c r="J47" s="8">
        <v>0</v>
      </c>
      <c r="K47" s="8">
        <v>4</v>
      </c>
      <c r="L47" s="8">
        <v>2</v>
      </c>
      <c r="M47" s="8">
        <v>2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U47" s="5"/>
    </row>
    <row r="48" spans="1:21" ht="18" customHeight="1">
      <c r="A48" s="556"/>
      <c r="B48" s="198" t="s">
        <v>362</v>
      </c>
      <c r="C48" s="181" t="s">
        <v>365</v>
      </c>
      <c r="D48" s="118">
        <v>35</v>
      </c>
      <c r="E48" s="8">
        <v>3</v>
      </c>
      <c r="F48" s="8">
        <v>1</v>
      </c>
      <c r="G48" s="8">
        <v>2</v>
      </c>
      <c r="H48" s="8">
        <v>0</v>
      </c>
      <c r="I48" s="8">
        <v>0</v>
      </c>
      <c r="J48" s="8">
        <v>0</v>
      </c>
      <c r="K48" s="8">
        <v>2</v>
      </c>
      <c r="L48" s="8">
        <v>1</v>
      </c>
      <c r="M48" s="8">
        <v>1</v>
      </c>
      <c r="N48" s="8">
        <v>1</v>
      </c>
      <c r="O48" s="8">
        <v>0</v>
      </c>
      <c r="P48" s="8">
        <v>1</v>
      </c>
      <c r="Q48" s="8">
        <v>0</v>
      </c>
      <c r="R48" s="8">
        <v>0</v>
      </c>
      <c r="S48" s="8">
        <v>0</v>
      </c>
      <c r="U48" s="5"/>
    </row>
    <row r="49" spans="1:21" ht="18" customHeight="1">
      <c r="A49" s="556"/>
      <c r="B49" s="198" t="s">
        <v>366</v>
      </c>
      <c r="C49" s="181" t="s">
        <v>367</v>
      </c>
      <c r="D49" s="118">
        <v>36</v>
      </c>
      <c r="E49" s="8">
        <v>47</v>
      </c>
      <c r="F49" s="8">
        <v>13</v>
      </c>
      <c r="G49" s="8">
        <v>34</v>
      </c>
      <c r="H49" s="8">
        <v>0</v>
      </c>
      <c r="I49" s="8">
        <v>0</v>
      </c>
      <c r="J49" s="8">
        <v>0</v>
      </c>
      <c r="K49" s="8">
        <v>44</v>
      </c>
      <c r="L49" s="8">
        <v>11</v>
      </c>
      <c r="M49" s="8">
        <v>33</v>
      </c>
      <c r="N49" s="8">
        <v>2</v>
      </c>
      <c r="O49" s="8">
        <v>1</v>
      </c>
      <c r="P49" s="8">
        <v>1</v>
      </c>
      <c r="Q49" s="8">
        <v>1</v>
      </c>
      <c r="R49" s="8">
        <v>1</v>
      </c>
      <c r="S49" s="8">
        <v>0</v>
      </c>
      <c r="U49" s="5"/>
    </row>
    <row r="50" spans="1:21" ht="18" customHeight="1">
      <c r="A50" s="556"/>
      <c r="B50" s="198" t="s">
        <v>366</v>
      </c>
      <c r="C50" s="181" t="s">
        <v>368</v>
      </c>
      <c r="D50" s="118">
        <v>37</v>
      </c>
      <c r="E50" s="8">
        <v>179</v>
      </c>
      <c r="F50" s="8">
        <v>110</v>
      </c>
      <c r="G50" s="8">
        <v>69</v>
      </c>
      <c r="H50" s="8">
        <v>0</v>
      </c>
      <c r="I50" s="8">
        <v>0</v>
      </c>
      <c r="J50" s="8">
        <v>0</v>
      </c>
      <c r="K50" s="8">
        <v>148</v>
      </c>
      <c r="L50" s="8">
        <v>91</v>
      </c>
      <c r="M50" s="8">
        <v>57</v>
      </c>
      <c r="N50" s="8">
        <v>21</v>
      </c>
      <c r="O50" s="8">
        <v>12</v>
      </c>
      <c r="P50" s="8">
        <v>9</v>
      </c>
      <c r="Q50" s="8">
        <v>10</v>
      </c>
      <c r="R50" s="8">
        <v>7</v>
      </c>
      <c r="S50" s="8">
        <v>3</v>
      </c>
      <c r="U50" s="5"/>
    </row>
    <row r="51" spans="1:21" ht="18" customHeight="1">
      <c r="A51" s="556"/>
      <c r="B51" s="198" t="s">
        <v>366</v>
      </c>
      <c r="C51" s="181" t="s">
        <v>369</v>
      </c>
      <c r="D51" s="118">
        <v>38</v>
      </c>
      <c r="E51" s="8">
        <v>41</v>
      </c>
      <c r="F51" s="8">
        <v>20</v>
      </c>
      <c r="G51" s="8">
        <v>21</v>
      </c>
      <c r="H51" s="8">
        <v>0</v>
      </c>
      <c r="I51" s="8">
        <v>0</v>
      </c>
      <c r="J51" s="8">
        <v>0</v>
      </c>
      <c r="K51" s="8">
        <v>32</v>
      </c>
      <c r="L51" s="8">
        <v>17</v>
      </c>
      <c r="M51" s="8">
        <v>15</v>
      </c>
      <c r="N51" s="8">
        <v>4</v>
      </c>
      <c r="O51" s="8">
        <v>2</v>
      </c>
      <c r="P51" s="8">
        <v>2</v>
      </c>
      <c r="Q51" s="8">
        <v>5</v>
      </c>
      <c r="R51" s="8">
        <v>1</v>
      </c>
      <c r="S51" s="8">
        <v>4</v>
      </c>
      <c r="U51" s="5"/>
    </row>
    <row r="52" spans="1:21" ht="18" customHeight="1">
      <c r="A52" s="556"/>
      <c r="B52" s="198" t="s">
        <v>370</v>
      </c>
      <c r="C52" s="181" t="s">
        <v>371</v>
      </c>
      <c r="D52" s="118">
        <v>39</v>
      </c>
      <c r="E52" s="8">
        <v>90</v>
      </c>
      <c r="F52" s="8">
        <v>47</v>
      </c>
      <c r="G52" s="8">
        <v>43</v>
      </c>
      <c r="H52" s="8">
        <v>0</v>
      </c>
      <c r="I52" s="8">
        <v>0</v>
      </c>
      <c r="J52" s="8">
        <v>0</v>
      </c>
      <c r="K52" s="8">
        <v>82</v>
      </c>
      <c r="L52" s="8">
        <v>46</v>
      </c>
      <c r="M52" s="8">
        <v>36</v>
      </c>
      <c r="N52" s="8">
        <v>6</v>
      </c>
      <c r="O52" s="8">
        <v>1</v>
      </c>
      <c r="P52" s="8">
        <v>5</v>
      </c>
      <c r="Q52" s="8">
        <v>2</v>
      </c>
      <c r="R52" s="8">
        <v>0</v>
      </c>
      <c r="S52" s="8">
        <v>2</v>
      </c>
      <c r="U52" s="5"/>
    </row>
    <row r="53" spans="1:21" ht="18" customHeight="1">
      <c r="A53" s="556"/>
      <c r="B53" s="198" t="s">
        <v>370</v>
      </c>
      <c r="C53" s="181" t="s">
        <v>373</v>
      </c>
      <c r="D53" s="118">
        <v>40</v>
      </c>
      <c r="E53" s="8">
        <v>82</v>
      </c>
      <c r="F53" s="8">
        <v>28</v>
      </c>
      <c r="G53" s="8">
        <v>54</v>
      </c>
      <c r="H53" s="8">
        <v>0</v>
      </c>
      <c r="I53" s="8">
        <v>0</v>
      </c>
      <c r="J53" s="8">
        <v>0</v>
      </c>
      <c r="K53" s="8">
        <v>78</v>
      </c>
      <c r="L53" s="8">
        <v>26</v>
      </c>
      <c r="M53" s="8">
        <v>52</v>
      </c>
      <c r="N53" s="8">
        <v>4</v>
      </c>
      <c r="O53" s="8">
        <v>2</v>
      </c>
      <c r="P53" s="8">
        <v>2</v>
      </c>
      <c r="Q53" s="8">
        <v>0</v>
      </c>
      <c r="R53" s="8">
        <v>0</v>
      </c>
      <c r="S53" s="8">
        <v>0</v>
      </c>
      <c r="U53" s="5"/>
    </row>
    <row r="54" spans="1:21" ht="45" customHeight="1">
      <c r="A54" s="557"/>
      <c r="B54" s="198" t="s">
        <v>374</v>
      </c>
      <c r="C54" s="181" t="s">
        <v>374</v>
      </c>
      <c r="D54" s="118">
        <v>41</v>
      </c>
      <c r="E54" s="8">
        <v>33</v>
      </c>
      <c r="F54" s="8">
        <v>20</v>
      </c>
      <c r="G54" s="8">
        <v>13</v>
      </c>
      <c r="H54" s="8">
        <v>0</v>
      </c>
      <c r="I54" s="8">
        <v>0</v>
      </c>
      <c r="J54" s="8">
        <v>0</v>
      </c>
      <c r="K54" s="8">
        <v>30</v>
      </c>
      <c r="L54" s="8">
        <v>18</v>
      </c>
      <c r="M54" s="8">
        <v>12</v>
      </c>
      <c r="N54" s="8">
        <v>3</v>
      </c>
      <c r="O54" s="8">
        <v>2</v>
      </c>
      <c r="P54" s="8">
        <v>1</v>
      </c>
      <c r="Q54" s="8">
        <v>0</v>
      </c>
      <c r="R54" s="8">
        <v>0</v>
      </c>
      <c r="S54" s="8">
        <v>0</v>
      </c>
      <c r="U54" s="5"/>
    </row>
    <row r="55" spans="1:21" ht="31.5" customHeight="1">
      <c r="A55" s="556"/>
      <c r="B55" s="198" t="s">
        <v>377</v>
      </c>
      <c r="C55" s="181" t="s">
        <v>379</v>
      </c>
      <c r="D55" s="118">
        <v>42</v>
      </c>
      <c r="E55" s="8">
        <v>400</v>
      </c>
      <c r="F55" s="8">
        <v>253</v>
      </c>
      <c r="G55" s="8">
        <v>147</v>
      </c>
      <c r="H55" s="8">
        <v>0</v>
      </c>
      <c r="I55" s="8">
        <v>0</v>
      </c>
      <c r="J55" s="8">
        <v>0</v>
      </c>
      <c r="K55" s="8">
        <v>382</v>
      </c>
      <c r="L55" s="8">
        <v>243</v>
      </c>
      <c r="M55" s="8">
        <v>139</v>
      </c>
      <c r="N55" s="8">
        <v>18</v>
      </c>
      <c r="O55" s="8">
        <v>10</v>
      </c>
      <c r="P55" s="8">
        <v>8</v>
      </c>
      <c r="Q55" s="8">
        <v>0</v>
      </c>
      <c r="R55" s="8">
        <v>0</v>
      </c>
      <c r="S55" s="8">
        <v>0</v>
      </c>
      <c r="U55" s="5"/>
    </row>
    <row r="56" spans="1:21" ht="31.5" customHeight="1">
      <c r="A56" s="556"/>
      <c r="B56" s="198" t="s">
        <v>375</v>
      </c>
      <c r="C56" s="181" t="s">
        <v>380</v>
      </c>
      <c r="D56" s="118">
        <v>43</v>
      </c>
      <c r="E56" s="8">
        <v>915</v>
      </c>
      <c r="F56" s="8">
        <v>642</v>
      </c>
      <c r="G56" s="8">
        <v>273</v>
      </c>
      <c r="H56" s="8">
        <v>20</v>
      </c>
      <c r="I56" s="8">
        <v>18</v>
      </c>
      <c r="J56" s="8">
        <v>2</v>
      </c>
      <c r="K56" s="8">
        <v>854</v>
      </c>
      <c r="L56" s="8">
        <v>599</v>
      </c>
      <c r="M56" s="8">
        <v>255</v>
      </c>
      <c r="N56" s="8">
        <v>35</v>
      </c>
      <c r="O56" s="8">
        <v>21</v>
      </c>
      <c r="P56" s="8">
        <v>14</v>
      </c>
      <c r="Q56" s="8">
        <v>6</v>
      </c>
      <c r="R56" s="8">
        <v>4</v>
      </c>
      <c r="S56" s="8">
        <v>2</v>
      </c>
      <c r="U56" s="5"/>
    </row>
    <row r="57" spans="1:21" ht="31.5" customHeight="1">
      <c r="A57" s="556"/>
      <c r="B57" s="198" t="s">
        <v>375</v>
      </c>
      <c r="C57" s="181" t="s">
        <v>382</v>
      </c>
      <c r="D57" s="118">
        <v>44</v>
      </c>
      <c r="E57" s="8">
        <v>94</v>
      </c>
      <c r="F57" s="8">
        <v>68</v>
      </c>
      <c r="G57" s="8">
        <v>26</v>
      </c>
      <c r="H57" s="8">
        <v>0</v>
      </c>
      <c r="I57" s="8">
        <v>0</v>
      </c>
      <c r="J57" s="8">
        <v>0</v>
      </c>
      <c r="K57" s="8">
        <v>94</v>
      </c>
      <c r="L57" s="8">
        <v>68</v>
      </c>
      <c r="M57" s="8">
        <v>26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U57" s="5"/>
    </row>
    <row r="58" spans="1:21" ht="39.75" customHeight="1">
      <c r="A58" s="557"/>
      <c r="B58" s="198" t="s">
        <v>383</v>
      </c>
      <c r="C58" s="181" t="s">
        <v>383</v>
      </c>
      <c r="D58" s="118">
        <v>45</v>
      </c>
      <c r="E58" s="8">
        <v>1</v>
      </c>
      <c r="F58" s="8">
        <v>0</v>
      </c>
      <c r="G58" s="8">
        <v>1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1</v>
      </c>
      <c r="O58" s="8">
        <v>0</v>
      </c>
      <c r="P58" s="8">
        <v>1</v>
      </c>
      <c r="Q58" s="8">
        <v>0</v>
      </c>
      <c r="R58" s="8">
        <v>0</v>
      </c>
      <c r="S58" s="8">
        <v>0</v>
      </c>
      <c r="U58" s="5"/>
    </row>
    <row r="59" spans="1:21" ht="30" customHeight="1">
      <c r="A59" s="556"/>
      <c r="B59" s="198" t="s">
        <v>384</v>
      </c>
      <c r="C59" s="181" t="s">
        <v>385</v>
      </c>
      <c r="D59" s="118">
        <v>46</v>
      </c>
      <c r="E59" s="8">
        <v>176</v>
      </c>
      <c r="F59" s="8">
        <v>58</v>
      </c>
      <c r="G59" s="8">
        <v>118</v>
      </c>
      <c r="H59" s="8">
        <v>7</v>
      </c>
      <c r="I59" s="8">
        <v>5</v>
      </c>
      <c r="J59" s="8">
        <v>2</v>
      </c>
      <c r="K59" s="8">
        <v>151</v>
      </c>
      <c r="L59" s="8">
        <v>47</v>
      </c>
      <c r="M59" s="8">
        <v>104</v>
      </c>
      <c r="N59" s="8">
        <v>15</v>
      </c>
      <c r="O59" s="8">
        <v>5</v>
      </c>
      <c r="P59" s="8">
        <v>10</v>
      </c>
      <c r="Q59" s="8">
        <v>3</v>
      </c>
      <c r="R59" s="8">
        <v>1</v>
      </c>
      <c r="S59" s="8">
        <v>2</v>
      </c>
      <c r="U59" s="5"/>
    </row>
    <row r="60" spans="1:21" ht="30" customHeight="1">
      <c r="A60" s="556"/>
      <c r="B60" s="198" t="s">
        <v>384</v>
      </c>
      <c r="C60" s="181" t="s">
        <v>386</v>
      </c>
      <c r="D60" s="118">
        <v>47</v>
      </c>
      <c r="E60" s="8">
        <v>89</v>
      </c>
      <c r="F60" s="8">
        <v>36</v>
      </c>
      <c r="G60" s="8">
        <v>53</v>
      </c>
      <c r="H60" s="8">
        <v>0</v>
      </c>
      <c r="I60" s="8">
        <v>0</v>
      </c>
      <c r="J60" s="8">
        <v>0</v>
      </c>
      <c r="K60" s="8">
        <v>87</v>
      </c>
      <c r="L60" s="8">
        <v>36</v>
      </c>
      <c r="M60" s="8">
        <v>51</v>
      </c>
      <c r="N60" s="8">
        <v>2</v>
      </c>
      <c r="O60" s="8">
        <v>0</v>
      </c>
      <c r="P60" s="8">
        <v>2</v>
      </c>
      <c r="Q60" s="8">
        <v>0</v>
      </c>
      <c r="R60" s="8">
        <v>0</v>
      </c>
      <c r="S60" s="8">
        <v>0</v>
      </c>
      <c r="U60" s="5"/>
    </row>
    <row r="61" spans="1:21" ht="30" customHeight="1">
      <c r="A61" s="556"/>
      <c r="B61" s="198" t="s">
        <v>384</v>
      </c>
      <c r="C61" s="181" t="s">
        <v>387</v>
      </c>
      <c r="D61" s="118">
        <v>48</v>
      </c>
      <c r="E61" s="8">
        <v>775</v>
      </c>
      <c r="F61" s="8">
        <v>601</v>
      </c>
      <c r="G61" s="8">
        <v>174</v>
      </c>
      <c r="H61" s="8">
        <v>27</v>
      </c>
      <c r="I61" s="8">
        <v>24</v>
      </c>
      <c r="J61" s="8">
        <v>3</v>
      </c>
      <c r="K61" s="8">
        <v>680</v>
      </c>
      <c r="L61" s="8">
        <v>530</v>
      </c>
      <c r="M61" s="8">
        <v>150</v>
      </c>
      <c r="N61" s="8">
        <v>66</v>
      </c>
      <c r="O61" s="8">
        <v>45</v>
      </c>
      <c r="P61" s="8">
        <v>21</v>
      </c>
      <c r="Q61" s="8">
        <v>2</v>
      </c>
      <c r="R61" s="8">
        <v>2</v>
      </c>
      <c r="S61" s="8">
        <v>0</v>
      </c>
      <c r="U61" s="5"/>
    </row>
    <row r="62" spans="1:21" ht="30" customHeight="1">
      <c r="A62" s="556"/>
      <c r="B62" s="198" t="s">
        <v>384</v>
      </c>
      <c r="C62" s="181" t="s">
        <v>388</v>
      </c>
      <c r="D62" s="118">
        <v>49</v>
      </c>
      <c r="E62" s="8">
        <v>494</v>
      </c>
      <c r="F62" s="8">
        <v>373</v>
      </c>
      <c r="G62" s="8">
        <v>121</v>
      </c>
      <c r="H62" s="8">
        <v>0</v>
      </c>
      <c r="I62" s="8">
        <v>0</v>
      </c>
      <c r="J62" s="8">
        <v>0</v>
      </c>
      <c r="K62" s="8">
        <v>483</v>
      </c>
      <c r="L62" s="8">
        <v>368</v>
      </c>
      <c r="M62" s="8">
        <v>115</v>
      </c>
      <c r="N62" s="8">
        <v>11</v>
      </c>
      <c r="O62" s="8">
        <v>5</v>
      </c>
      <c r="P62" s="8">
        <v>6</v>
      </c>
      <c r="Q62" s="8">
        <v>0</v>
      </c>
      <c r="R62" s="8">
        <v>0</v>
      </c>
      <c r="S62" s="8">
        <v>0</v>
      </c>
      <c r="U62" s="5"/>
    </row>
    <row r="63" spans="1:21" ht="30" customHeight="1">
      <c r="A63" s="556"/>
      <c r="B63" s="198" t="s">
        <v>384</v>
      </c>
      <c r="C63" s="181" t="s">
        <v>389</v>
      </c>
      <c r="D63" s="118">
        <v>50</v>
      </c>
      <c r="E63" s="8">
        <v>401</v>
      </c>
      <c r="F63" s="8">
        <v>348</v>
      </c>
      <c r="G63" s="8">
        <v>53</v>
      </c>
      <c r="H63" s="8">
        <v>29</v>
      </c>
      <c r="I63" s="8">
        <v>29</v>
      </c>
      <c r="J63" s="8">
        <v>0</v>
      </c>
      <c r="K63" s="8">
        <v>363</v>
      </c>
      <c r="L63" s="8">
        <v>311</v>
      </c>
      <c r="M63" s="8">
        <v>52</v>
      </c>
      <c r="N63" s="8">
        <v>7</v>
      </c>
      <c r="O63" s="8">
        <v>6</v>
      </c>
      <c r="P63" s="8">
        <v>1</v>
      </c>
      <c r="Q63" s="8">
        <v>2</v>
      </c>
      <c r="R63" s="8">
        <v>2</v>
      </c>
      <c r="S63" s="8">
        <v>0</v>
      </c>
      <c r="U63" s="5"/>
    </row>
    <row r="64" spans="1:21" ht="30" customHeight="1">
      <c r="A64" s="556"/>
      <c r="B64" s="198" t="s">
        <v>384</v>
      </c>
      <c r="C64" s="181" t="s">
        <v>390</v>
      </c>
      <c r="D64" s="118">
        <v>51</v>
      </c>
      <c r="E64" s="8">
        <v>279</v>
      </c>
      <c r="F64" s="8">
        <v>218</v>
      </c>
      <c r="G64" s="8">
        <v>61</v>
      </c>
      <c r="H64" s="8">
        <v>0</v>
      </c>
      <c r="I64" s="8">
        <v>0</v>
      </c>
      <c r="J64" s="8">
        <v>0</v>
      </c>
      <c r="K64" s="8">
        <v>266</v>
      </c>
      <c r="L64" s="8">
        <v>205</v>
      </c>
      <c r="M64" s="8">
        <v>61</v>
      </c>
      <c r="N64" s="8">
        <v>13</v>
      </c>
      <c r="O64" s="8">
        <v>13</v>
      </c>
      <c r="P64" s="8">
        <v>0</v>
      </c>
      <c r="Q64" s="8">
        <v>0</v>
      </c>
      <c r="R64" s="8">
        <v>0</v>
      </c>
      <c r="S64" s="8">
        <v>0</v>
      </c>
      <c r="U64" s="5"/>
    </row>
    <row r="65" spans="1:21" ht="30" customHeight="1">
      <c r="A65" s="556"/>
      <c r="B65" s="198" t="s">
        <v>391</v>
      </c>
      <c r="C65" s="181" t="s">
        <v>392</v>
      </c>
      <c r="D65" s="118">
        <v>52</v>
      </c>
      <c r="E65" s="8">
        <v>33</v>
      </c>
      <c r="F65" s="8">
        <v>3</v>
      </c>
      <c r="G65" s="8">
        <v>30</v>
      </c>
      <c r="H65" s="8">
        <v>0</v>
      </c>
      <c r="I65" s="8">
        <v>0</v>
      </c>
      <c r="J65" s="8">
        <v>0</v>
      </c>
      <c r="K65" s="8">
        <v>33</v>
      </c>
      <c r="L65" s="8">
        <v>3</v>
      </c>
      <c r="M65" s="8">
        <v>30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U65" s="5"/>
    </row>
    <row r="66" spans="1:21" ht="30" customHeight="1">
      <c r="A66" s="556"/>
      <c r="B66" s="198" t="s">
        <v>391</v>
      </c>
      <c r="C66" s="181" t="s">
        <v>393</v>
      </c>
      <c r="D66" s="118">
        <v>53</v>
      </c>
      <c r="E66" s="8">
        <v>179</v>
      </c>
      <c r="F66" s="8">
        <v>54</v>
      </c>
      <c r="G66" s="8">
        <v>125</v>
      </c>
      <c r="H66" s="8">
        <v>0</v>
      </c>
      <c r="I66" s="8">
        <v>0</v>
      </c>
      <c r="J66" s="8">
        <v>0</v>
      </c>
      <c r="K66" s="8">
        <v>164</v>
      </c>
      <c r="L66" s="8">
        <v>51</v>
      </c>
      <c r="M66" s="8">
        <v>113</v>
      </c>
      <c r="N66" s="8">
        <v>13</v>
      </c>
      <c r="O66" s="8">
        <v>2</v>
      </c>
      <c r="P66" s="8">
        <v>11</v>
      </c>
      <c r="Q66" s="8">
        <v>2</v>
      </c>
      <c r="R66" s="8">
        <v>1</v>
      </c>
      <c r="S66" s="8">
        <v>1</v>
      </c>
      <c r="U66" s="5"/>
    </row>
    <row r="67" spans="1:21" ht="30" customHeight="1">
      <c r="A67" s="556"/>
      <c r="B67" s="198" t="s">
        <v>391</v>
      </c>
      <c r="C67" s="181" t="s">
        <v>394</v>
      </c>
      <c r="D67" s="118">
        <v>54</v>
      </c>
      <c r="E67" s="8">
        <v>22</v>
      </c>
      <c r="F67" s="8">
        <v>11</v>
      </c>
      <c r="G67" s="8">
        <v>11</v>
      </c>
      <c r="H67" s="8">
        <v>0</v>
      </c>
      <c r="I67" s="8">
        <v>0</v>
      </c>
      <c r="J67" s="8">
        <v>0</v>
      </c>
      <c r="K67" s="8">
        <v>22</v>
      </c>
      <c r="L67" s="8">
        <v>11</v>
      </c>
      <c r="M67" s="8">
        <v>11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U67" s="5"/>
    </row>
    <row r="68" spans="1:21" ht="30" customHeight="1">
      <c r="A68" s="556"/>
      <c r="B68" s="198" t="s">
        <v>391</v>
      </c>
      <c r="C68" s="181" t="s">
        <v>395</v>
      </c>
      <c r="D68" s="118">
        <v>55</v>
      </c>
      <c r="E68" s="8">
        <v>10</v>
      </c>
      <c r="F68" s="8">
        <v>3</v>
      </c>
      <c r="G68" s="8">
        <v>7</v>
      </c>
      <c r="H68" s="8">
        <v>0</v>
      </c>
      <c r="I68" s="8">
        <v>0</v>
      </c>
      <c r="J68" s="8">
        <v>0</v>
      </c>
      <c r="K68" s="8">
        <v>10</v>
      </c>
      <c r="L68" s="8">
        <v>3</v>
      </c>
      <c r="M68" s="8">
        <v>7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8">
        <v>0</v>
      </c>
      <c r="U68" s="5"/>
    </row>
    <row r="69" spans="1:21" ht="24" customHeight="1">
      <c r="A69" s="556"/>
      <c r="B69" s="198" t="s">
        <v>391</v>
      </c>
      <c r="C69" s="181" t="s">
        <v>396</v>
      </c>
      <c r="D69" s="118">
        <v>56</v>
      </c>
      <c r="E69" s="8">
        <v>394</v>
      </c>
      <c r="F69" s="8">
        <v>326</v>
      </c>
      <c r="G69" s="8">
        <v>68</v>
      </c>
      <c r="H69" s="8">
        <v>0</v>
      </c>
      <c r="I69" s="8">
        <v>0</v>
      </c>
      <c r="J69" s="8">
        <v>0</v>
      </c>
      <c r="K69" s="8">
        <v>344</v>
      </c>
      <c r="L69" s="8">
        <v>284</v>
      </c>
      <c r="M69" s="8">
        <v>60</v>
      </c>
      <c r="N69" s="8">
        <v>49</v>
      </c>
      <c r="O69" s="8">
        <v>41</v>
      </c>
      <c r="P69" s="8">
        <v>8</v>
      </c>
      <c r="Q69" s="8">
        <v>1</v>
      </c>
      <c r="R69" s="8">
        <v>1</v>
      </c>
      <c r="S69" s="8">
        <v>0</v>
      </c>
      <c r="U69" s="5"/>
    </row>
    <row r="70" spans="1:21" ht="15.75" customHeight="1">
      <c r="A70" s="556"/>
      <c r="B70" s="198" t="s">
        <v>391</v>
      </c>
      <c r="C70" s="181" t="s">
        <v>397</v>
      </c>
      <c r="D70" s="118">
        <v>57</v>
      </c>
      <c r="E70" s="8">
        <v>59</v>
      </c>
      <c r="F70" s="8">
        <v>54</v>
      </c>
      <c r="G70" s="8">
        <v>5</v>
      </c>
      <c r="H70" s="8">
        <v>0</v>
      </c>
      <c r="I70" s="8">
        <v>0</v>
      </c>
      <c r="J70" s="8">
        <v>0</v>
      </c>
      <c r="K70" s="8">
        <v>56</v>
      </c>
      <c r="L70" s="8">
        <v>51</v>
      </c>
      <c r="M70" s="8">
        <v>5</v>
      </c>
      <c r="N70" s="8">
        <v>3</v>
      </c>
      <c r="O70" s="8">
        <v>3</v>
      </c>
      <c r="P70" s="8">
        <v>0</v>
      </c>
      <c r="Q70" s="8">
        <v>0</v>
      </c>
      <c r="R70" s="8">
        <v>0</v>
      </c>
      <c r="S70" s="8">
        <v>0</v>
      </c>
      <c r="U70" s="5"/>
    </row>
    <row r="71" spans="1:21" ht="15.75" customHeight="1">
      <c r="A71" s="556"/>
      <c r="B71" s="198" t="s">
        <v>398</v>
      </c>
      <c r="C71" s="181" t="s">
        <v>399</v>
      </c>
      <c r="D71" s="118">
        <v>58</v>
      </c>
      <c r="E71" s="8">
        <v>278</v>
      </c>
      <c r="F71" s="8">
        <v>148</v>
      </c>
      <c r="G71" s="8">
        <v>130</v>
      </c>
      <c r="H71" s="8">
        <v>0</v>
      </c>
      <c r="I71" s="8">
        <v>0</v>
      </c>
      <c r="J71" s="8">
        <v>0</v>
      </c>
      <c r="K71" s="8">
        <v>244</v>
      </c>
      <c r="L71" s="8">
        <v>133</v>
      </c>
      <c r="M71" s="8">
        <v>111</v>
      </c>
      <c r="N71" s="8">
        <v>31</v>
      </c>
      <c r="O71" s="8">
        <v>14</v>
      </c>
      <c r="P71" s="8">
        <v>17</v>
      </c>
      <c r="Q71" s="8">
        <v>3</v>
      </c>
      <c r="R71" s="8">
        <v>1</v>
      </c>
      <c r="S71" s="8">
        <v>2</v>
      </c>
      <c r="U71" s="5"/>
    </row>
    <row r="72" spans="1:21" ht="15.75" customHeight="1">
      <c r="A72" s="556"/>
      <c r="B72" s="198" t="s">
        <v>398</v>
      </c>
      <c r="C72" s="181" t="s">
        <v>400</v>
      </c>
      <c r="D72" s="118">
        <v>59</v>
      </c>
      <c r="E72" s="8">
        <v>661</v>
      </c>
      <c r="F72" s="8">
        <v>483</v>
      </c>
      <c r="G72" s="8">
        <v>178</v>
      </c>
      <c r="H72" s="8">
        <v>21</v>
      </c>
      <c r="I72" s="8">
        <v>16</v>
      </c>
      <c r="J72" s="8">
        <v>5</v>
      </c>
      <c r="K72" s="8">
        <v>590</v>
      </c>
      <c r="L72" s="8">
        <v>444</v>
      </c>
      <c r="M72" s="8">
        <v>146</v>
      </c>
      <c r="N72" s="8">
        <v>44</v>
      </c>
      <c r="O72" s="8">
        <v>18</v>
      </c>
      <c r="P72" s="8">
        <v>26</v>
      </c>
      <c r="Q72" s="8">
        <v>6</v>
      </c>
      <c r="R72" s="8">
        <v>5</v>
      </c>
      <c r="S72" s="8">
        <v>1</v>
      </c>
      <c r="U72" s="5"/>
    </row>
    <row r="73" spans="1:21" ht="39" customHeight="1">
      <c r="A73" s="556"/>
      <c r="B73" s="198" t="s">
        <v>402</v>
      </c>
      <c r="C73" s="181" t="s">
        <v>402</v>
      </c>
      <c r="D73" s="118">
        <v>60</v>
      </c>
      <c r="E73" s="8">
        <v>56</v>
      </c>
      <c r="F73" s="8">
        <v>30</v>
      </c>
      <c r="G73" s="8">
        <v>26</v>
      </c>
      <c r="H73" s="8">
        <v>0</v>
      </c>
      <c r="I73" s="8">
        <v>0</v>
      </c>
      <c r="J73" s="8">
        <v>0</v>
      </c>
      <c r="K73" s="8">
        <v>56</v>
      </c>
      <c r="L73" s="8">
        <v>30</v>
      </c>
      <c r="M73" s="8">
        <v>26</v>
      </c>
      <c r="N73" s="8">
        <v>0</v>
      </c>
      <c r="O73" s="8">
        <v>0</v>
      </c>
      <c r="P73" s="8">
        <v>0</v>
      </c>
      <c r="Q73" s="8">
        <v>0</v>
      </c>
      <c r="R73" s="8">
        <v>0</v>
      </c>
      <c r="S73" s="8">
        <v>0</v>
      </c>
      <c r="U73" s="5"/>
    </row>
    <row r="74" spans="1:21" ht="36" customHeight="1">
      <c r="A74" s="556"/>
      <c r="B74" s="198" t="s">
        <v>403</v>
      </c>
      <c r="C74" s="181" t="s">
        <v>404</v>
      </c>
      <c r="D74" s="118">
        <v>61</v>
      </c>
      <c r="E74" s="8">
        <v>4</v>
      </c>
      <c r="F74" s="8">
        <v>2</v>
      </c>
      <c r="G74" s="8">
        <v>2</v>
      </c>
      <c r="H74" s="8">
        <v>0</v>
      </c>
      <c r="I74" s="8">
        <v>0</v>
      </c>
      <c r="J74" s="8">
        <v>0</v>
      </c>
      <c r="K74" s="8">
        <v>4</v>
      </c>
      <c r="L74" s="8">
        <v>2</v>
      </c>
      <c r="M74" s="8">
        <v>2</v>
      </c>
      <c r="N74" s="8">
        <v>0</v>
      </c>
      <c r="O74" s="8">
        <v>0</v>
      </c>
      <c r="P74" s="8">
        <v>0</v>
      </c>
      <c r="Q74" s="8">
        <v>0</v>
      </c>
      <c r="R74" s="8">
        <v>0</v>
      </c>
      <c r="S74" s="8">
        <v>0</v>
      </c>
      <c r="U74" s="5"/>
    </row>
    <row r="75" spans="1:21" ht="36.75" customHeight="1">
      <c r="A75" s="557"/>
      <c r="B75" s="198" t="s">
        <v>401</v>
      </c>
      <c r="C75" s="181" t="s">
        <v>401</v>
      </c>
      <c r="D75" s="118">
        <v>62</v>
      </c>
      <c r="E75" s="8">
        <v>128</v>
      </c>
      <c r="F75" s="8">
        <v>68</v>
      </c>
      <c r="G75" s="8">
        <v>60</v>
      </c>
      <c r="H75" s="8">
        <v>5</v>
      </c>
      <c r="I75" s="8">
        <v>4</v>
      </c>
      <c r="J75" s="8">
        <v>1</v>
      </c>
      <c r="K75" s="8">
        <v>115</v>
      </c>
      <c r="L75" s="8">
        <v>61</v>
      </c>
      <c r="M75" s="8">
        <v>54</v>
      </c>
      <c r="N75" s="8">
        <v>8</v>
      </c>
      <c r="O75" s="8">
        <v>3</v>
      </c>
      <c r="P75" s="8">
        <v>5</v>
      </c>
      <c r="Q75" s="8">
        <v>0</v>
      </c>
      <c r="R75" s="8">
        <v>0</v>
      </c>
      <c r="S75" s="8">
        <v>0</v>
      </c>
      <c r="U75" s="5"/>
    </row>
    <row r="76" spans="1:21" ht="15.75" customHeight="1">
      <c r="A76" s="555" t="s">
        <v>227</v>
      </c>
      <c r="B76" s="198" t="s">
        <v>405</v>
      </c>
      <c r="C76" s="181" t="s">
        <v>406</v>
      </c>
      <c r="D76" s="118">
        <v>63</v>
      </c>
      <c r="E76" s="8">
        <v>105</v>
      </c>
      <c r="F76" s="8">
        <v>65</v>
      </c>
      <c r="G76" s="8">
        <v>40</v>
      </c>
      <c r="H76" s="8">
        <v>0</v>
      </c>
      <c r="I76" s="8">
        <v>0</v>
      </c>
      <c r="J76" s="8">
        <v>0</v>
      </c>
      <c r="K76" s="8">
        <v>105</v>
      </c>
      <c r="L76" s="8">
        <v>65</v>
      </c>
      <c r="M76" s="8">
        <v>40</v>
      </c>
      <c r="N76" s="8">
        <v>0</v>
      </c>
      <c r="O76" s="8">
        <v>0</v>
      </c>
      <c r="P76" s="8">
        <v>0</v>
      </c>
      <c r="Q76" s="8">
        <v>0</v>
      </c>
      <c r="R76" s="8">
        <v>0</v>
      </c>
      <c r="S76" s="8">
        <v>0</v>
      </c>
      <c r="U76" s="5"/>
    </row>
    <row r="77" spans="1:21" ht="15.75" customHeight="1">
      <c r="A77" s="556"/>
      <c r="B77" s="198" t="s">
        <v>405</v>
      </c>
      <c r="C77" s="181" t="s">
        <v>407</v>
      </c>
      <c r="D77" s="118">
        <v>64</v>
      </c>
      <c r="E77" s="8">
        <v>3</v>
      </c>
      <c r="F77" s="8">
        <v>0</v>
      </c>
      <c r="G77" s="8">
        <v>3</v>
      </c>
      <c r="H77" s="8">
        <v>0</v>
      </c>
      <c r="I77" s="8">
        <v>0</v>
      </c>
      <c r="J77" s="8">
        <v>0</v>
      </c>
      <c r="K77" s="8">
        <v>3</v>
      </c>
      <c r="L77" s="8">
        <v>0</v>
      </c>
      <c r="M77" s="8">
        <v>3</v>
      </c>
      <c r="N77" s="8">
        <v>0</v>
      </c>
      <c r="O77" s="8">
        <v>0</v>
      </c>
      <c r="P77" s="8">
        <v>0</v>
      </c>
      <c r="Q77" s="8">
        <v>0</v>
      </c>
      <c r="R77" s="8">
        <v>0</v>
      </c>
      <c r="S77" s="8">
        <v>0</v>
      </c>
      <c r="U77" s="5"/>
    </row>
    <row r="78" spans="1:21" ht="15.75" customHeight="1">
      <c r="A78" s="556"/>
      <c r="B78" s="198" t="s">
        <v>408</v>
      </c>
      <c r="C78" s="181" t="s">
        <v>408</v>
      </c>
      <c r="D78" s="118">
        <v>65</v>
      </c>
      <c r="E78" s="8">
        <v>107</v>
      </c>
      <c r="F78" s="8">
        <v>50</v>
      </c>
      <c r="G78" s="8">
        <v>57</v>
      </c>
      <c r="H78" s="8">
        <v>0</v>
      </c>
      <c r="I78" s="8">
        <v>0</v>
      </c>
      <c r="J78" s="8">
        <v>0</v>
      </c>
      <c r="K78" s="8">
        <v>101</v>
      </c>
      <c r="L78" s="8">
        <v>47</v>
      </c>
      <c r="M78" s="8">
        <v>54</v>
      </c>
      <c r="N78" s="8">
        <v>6</v>
      </c>
      <c r="O78" s="8">
        <v>3</v>
      </c>
      <c r="P78" s="8">
        <v>3</v>
      </c>
      <c r="Q78" s="8">
        <v>0</v>
      </c>
      <c r="R78" s="8">
        <v>0</v>
      </c>
      <c r="S78" s="8">
        <v>0</v>
      </c>
      <c r="U78" s="5"/>
    </row>
    <row r="79" spans="1:21" ht="15.75" customHeight="1">
      <c r="A79" s="556"/>
      <c r="B79" s="198" t="s">
        <v>409</v>
      </c>
      <c r="C79" s="181" t="s">
        <v>410</v>
      </c>
      <c r="D79" s="118">
        <v>66</v>
      </c>
      <c r="E79" s="8">
        <v>1</v>
      </c>
      <c r="F79" s="8">
        <v>0</v>
      </c>
      <c r="G79" s="8">
        <v>1</v>
      </c>
      <c r="H79" s="8">
        <v>0</v>
      </c>
      <c r="I79" s="8">
        <v>0</v>
      </c>
      <c r="J79" s="8">
        <v>0</v>
      </c>
      <c r="K79" s="8">
        <v>1</v>
      </c>
      <c r="L79" s="8">
        <v>0</v>
      </c>
      <c r="M79" s="8">
        <v>1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  <c r="S79" s="8">
        <v>0</v>
      </c>
      <c r="U79" s="5"/>
    </row>
    <row r="80" spans="1:21" ht="15.75" customHeight="1">
      <c r="A80" s="556"/>
      <c r="B80" s="198" t="s">
        <v>412</v>
      </c>
      <c r="C80" s="181" t="s">
        <v>412</v>
      </c>
      <c r="D80" s="118">
        <v>67</v>
      </c>
      <c r="E80" s="8">
        <v>12</v>
      </c>
      <c r="F80" s="8">
        <v>10</v>
      </c>
      <c r="G80" s="8">
        <v>2</v>
      </c>
      <c r="H80" s="8">
        <v>0</v>
      </c>
      <c r="I80" s="8">
        <v>0</v>
      </c>
      <c r="J80" s="8">
        <v>0</v>
      </c>
      <c r="K80" s="8">
        <v>12</v>
      </c>
      <c r="L80" s="8">
        <v>10</v>
      </c>
      <c r="M80" s="8">
        <v>2</v>
      </c>
      <c r="N80" s="8">
        <v>0</v>
      </c>
      <c r="O80" s="8">
        <v>0</v>
      </c>
      <c r="P80" s="8">
        <v>0</v>
      </c>
      <c r="Q80" s="8">
        <v>0</v>
      </c>
      <c r="R80" s="8">
        <v>0</v>
      </c>
      <c r="S80" s="8">
        <v>0</v>
      </c>
      <c r="U80" s="5"/>
    </row>
    <row r="81" spans="1:21" ht="15" customHeight="1">
      <c r="A81" s="556"/>
      <c r="B81" s="198" t="s">
        <v>411</v>
      </c>
      <c r="C81" s="181" t="s">
        <v>411</v>
      </c>
      <c r="D81" s="118">
        <v>68</v>
      </c>
      <c r="E81" s="8">
        <v>47</v>
      </c>
      <c r="F81" s="8">
        <v>33</v>
      </c>
      <c r="G81" s="8">
        <v>14</v>
      </c>
      <c r="H81" s="42">
        <v>0</v>
      </c>
      <c r="I81" s="42">
        <v>0</v>
      </c>
      <c r="J81" s="41">
        <v>0</v>
      </c>
      <c r="K81" s="41">
        <v>47</v>
      </c>
      <c r="L81" s="41">
        <v>33</v>
      </c>
      <c r="M81" s="41">
        <v>14</v>
      </c>
      <c r="N81" s="41">
        <v>0</v>
      </c>
      <c r="O81" s="41">
        <v>0</v>
      </c>
      <c r="P81" s="41">
        <v>0</v>
      </c>
      <c r="Q81" s="41">
        <v>0</v>
      </c>
      <c r="R81" s="41">
        <v>0</v>
      </c>
      <c r="S81" s="41">
        <v>0</v>
      </c>
      <c r="U81" s="5"/>
    </row>
    <row r="82" spans="1:21" ht="47.25" customHeight="1">
      <c r="A82" s="557"/>
      <c r="B82" s="198" t="s">
        <v>413</v>
      </c>
      <c r="C82" s="181" t="s">
        <v>413</v>
      </c>
      <c r="D82" s="118">
        <v>69</v>
      </c>
      <c r="E82" s="8">
        <v>50</v>
      </c>
      <c r="F82" s="8">
        <v>30</v>
      </c>
      <c r="G82" s="8">
        <v>20</v>
      </c>
      <c r="H82" s="42">
        <v>0</v>
      </c>
      <c r="I82" s="42">
        <v>0</v>
      </c>
      <c r="J82" s="41">
        <v>0</v>
      </c>
      <c r="K82" s="41">
        <v>50</v>
      </c>
      <c r="L82" s="41">
        <v>30</v>
      </c>
      <c r="M82" s="41">
        <v>20</v>
      </c>
      <c r="N82" s="41">
        <v>0</v>
      </c>
      <c r="O82" s="41">
        <v>0</v>
      </c>
      <c r="P82" s="41">
        <v>0</v>
      </c>
      <c r="Q82" s="41">
        <v>0</v>
      </c>
      <c r="R82" s="41">
        <v>0</v>
      </c>
      <c r="S82" s="41">
        <v>0</v>
      </c>
      <c r="U82" s="5"/>
    </row>
    <row r="83" spans="1:21" ht="18" customHeight="1">
      <c r="A83" s="555" t="s">
        <v>228</v>
      </c>
      <c r="B83" s="198" t="s">
        <v>414</v>
      </c>
      <c r="C83" s="181" t="s">
        <v>415</v>
      </c>
      <c r="D83" s="118">
        <v>70</v>
      </c>
      <c r="E83" s="8">
        <v>465</v>
      </c>
      <c r="F83" s="8">
        <v>84</v>
      </c>
      <c r="G83" s="8">
        <v>381</v>
      </c>
      <c r="H83" s="42">
        <v>69</v>
      </c>
      <c r="I83" s="42">
        <v>18</v>
      </c>
      <c r="J83" s="41">
        <v>51</v>
      </c>
      <c r="K83" s="41">
        <v>395</v>
      </c>
      <c r="L83" s="41">
        <v>65</v>
      </c>
      <c r="M83" s="41">
        <v>330</v>
      </c>
      <c r="N83" s="41">
        <v>1</v>
      </c>
      <c r="O83" s="41">
        <v>1</v>
      </c>
      <c r="P83" s="41">
        <v>0</v>
      </c>
      <c r="Q83" s="41">
        <v>0</v>
      </c>
      <c r="R83" s="41">
        <v>0</v>
      </c>
      <c r="S83" s="41">
        <v>0</v>
      </c>
      <c r="U83" s="5"/>
    </row>
    <row r="84" spans="1:21" ht="18" customHeight="1">
      <c r="A84" s="556"/>
      <c r="B84" s="198" t="s">
        <v>414</v>
      </c>
      <c r="C84" s="181" t="s">
        <v>416</v>
      </c>
      <c r="D84" s="118">
        <v>71</v>
      </c>
      <c r="E84" s="8">
        <v>965</v>
      </c>
      <c r="F84" s="8">
        <v>244</v>
      </c>
      <c r="G84" s="8">
        <v>721</v>
      </c>
      <c r="H84" s="42">
        <v>0</v>
      </c>
      <c r="I84" s="42">
        <v>0</v>
      </c>
      <c r="J84" s="41">
        <v>0</v>
      </c>
      <c r="K84" s="41">
        <v>951</v>
      </c>
      <c r="L84" s="41">
        <v>240</v>
      </c>
      <c r="M84" s="41">
        <v>711</v>
      </c>
      <c r="N84" s="41">
        <v>10</v>
      </c>
      <c r="O84" s="41">
        <v>2</v>
      </c>
      <c r="P84" s="41">
        <v>8</v>
      </c>
      <c r="Q84" s="41">
        <v>4</v>
      </c>
      <c r="R84" s="41">
        <v>2</v>
      </c>
      <c r="S84" s="41">
        <v>2</v>
      </c>
      <c r="U84" s="5"/>
    </row>
    <row r="85" spans="1:21" ht="18" customHeight="1">
      <c r="A85" s="556"/>
      <c r="B85" s="198" t="s">
        <v>414</v>
      </c>
      <c r="C85" s="181" t="s">
        <v>418</v>
      </c>
      <c r="D85" s="118">
        <v>72</v>
      </c>
      <c r="E85" s="8">
        <v>612</v>
      </c>
      <c r="F85" s="8">
        <v>58</v>
      </c>
      <c r="G85" s="8">
        <v>554</v>
      </c>
      <c r="H85" s="42">
        <v>88</v>
      </c>
      <c r="I85" s="42">
        <v>6</v>
      </c>
      <c r="J85" s="41">
        <v>82</v>
      </c>
      <c r="K85" s="41">
        <v>490</v>
      </c>
      <c r="L85" s="41">
        <v>48</v>
      </c>
      <c r="M85" s="41">
        <v>442</v>
      </c>
      <c r="N85" s="41">
        <v>34</v>
      </c>
      <c r="O85" s="41">
        <v>4</v>
      </c>
      <c r="P85" s="41">
        <v>30</v>
      </c>
      <c r="Q85" s="41">
        <v>0</v>
      </c>
      <c r="R85" s="41">
        <v>0</v>
      </c>
      <c r="S85" s="41">
        <v>0</v>
      </c>
      <c r="U85" s="5"/>
    </row>
    <row r="86" spans="1:21" ht="18" customHeight="1">
      <c r="A86" s="556"/>
      <c r="B86" s="198" t="s">
        <v>414</v>
      </c>
      <c r="C86" s="181" t="s">
        <v>420</v>
      </c>
      <c r="D86" s="118">
        <v>73</v>
      </c>
      <c r="E86" s="8">
        <v>215</v>
      </c>
      <c r="F86" s="8">
        <v>35</v>
      </c>
      <c r="G86" s="8">
        <v>180</v>
      </c>
      <c r="H86" s="42">
        <v>116</v>
      </c>
      <c r="I86" s="42">
        <v>23</v>
      </c>
      <c r="J86" s="41">
        <v>93</v>
      </c>
      <c r="K86" s="41">
        <v>99</v>
      </c>
      <c r="L86" s="41">
        <v>12</v>
      </c>
      <c r="M86" s="41">
        <v>87</v>
      </c>
      <c r="N86" s="41">
        <v>0</v>
      </c>
      <c r="O86" s="41">
        <v>0</v>
      </c>
      <c r="P86" s="41">
        <v>0</v>
      </c>
      <c r="Q86" s="41">
        <v>0</v>
      </c>
      <c r="R86" s="41">
        <v>0</v>
      </c>
      <c r="S86" s="41">
        <v>0</v>
      </c>
      <c r="U86" s="5"/>
    </row>
    <row r="87" spans="1:21" ht="18" customHeight="1">
      <c r="A87" s="556"/>
      <c r="B87" s="198" t="s">
        <v>414</v>
      </c>
      <c r="C87" s="181" t="s">
        <v>421</v>
      </c>
      <c r="D87" s="118">
        <v>74</v>
      </c>
      <c r="E87" s="8">
        <v>110</v>
      </c>
      <c r="F87" s="8">
        <v>18</v>
      </c>
      <c r="G87" s="8">
        <v>92</v>
      </c>
      <c r="H87" s="42">
        <v>0</v>
      </c>
      <c r="I87" s="42">
        <v>0</v>
      </c>
      <c r="J87" s="41">
        <v>0</v>
      </c>
      <c r="K87" s="41">
        <v>110</v>
      </c>
      <c r="L87" s="41">
        <v>18</v>
      </c>
      <c r="M87" s="41">
        <v>92</v>
      </c>
      <c r="N87" s="41">
        <v>0</v>
      </c>
      <c r="O87" s="41">
        <v>0</v>
      </c>
      <c r="P87" s="41">
        <v>0</v>
      </c>
      <c r="Q87" s="41">
        <v>0</v>
      </c>
      <c r="R87" s="41">
        <v>0</v>
      </c>
      <c r="S87" s="41">
        <v>0</v>
      </c>
      <c r="U87" s="5"/>
    </row>
    <row r="88" spans="1:21" ht="18" customHeight="1">
      <c r="A88" s="556"/>
      <c r="B88" s="198" t="s">
        <v>414</v>
      </c>
      <c r="C88" s="181" t="s">
        <v>422</v>
      </c>
      <c r="D88" s="118">
        <v>75</v>
      </c>
      <c r="E88" s="8">
        <v>447</v>
      </c>
      <c r="F88" s="8">
        <v>46</v>
      </c>
      <c r="G88" s="8">
        <v>401</v>
      </c>
      <c r="H88" s="42">
        <v>105</v>
      </c>
      <c r="I88" s="42">
        <v>6</v>
      </c>
      <c r="J88" s="41">
        <v>99</v>
      </c>
      <c r="K88" s="41">
        <v>305</v>
      </c>
      <c r="L88" s="41">
        <v>36</v>
      </c>
      <c r="M88" s="41">
        <v>269</v>
      </c>
      <c r="N88" s="41">
        <v>33</v>
      </c>
      <c r="O88" s="41">
        <v>4</v>
      </c>
      <c r="P88" s="41">
        <v>29</v>
      </c>
      <c r="Q88" s="41">
        <v>4</v>
      </c>
      <c r="R88" s="41">
        <v>0</v>
      </c>
      <c r="S88" s="41">
        <v>4</v>
      </c>
      <c r="U88" s="5"/>
    </row>
    <row r="89" spans="1:21" ht="18" customHeight="1">
      <c r="A89" s="556"/>
      <c r="B89" s="198" t="s">
        <v>414</v>
      </c>
      <c r="C89" s="181" t="s">
        <v>423</v>
      </c>
      <c r="D89" s="118">
        <v>76</v>
      </c>
      <c r="E89" s="8">
        <v>398</v>
      </c>
      <c r="F89" s="8">
        <v>85</v>
      </c>
      <c r="G89" s="8">
        <v>313</v>
      </c>
      <c r="H89" s="42">
        <v>2</v>
      </c>
      <c r="I89" s="42">
        <v>0</v>
      </c>
      <c r="J89" s="41">
        <v>2</v>
      </c>
      <c r="K89" s="41">
        <v>388</v>
      </c>
      <c r="L89" s="41">
        <v>84</v>
      </c>
      <c r="M89" s="41">
        <v>304</v>
      </c>
      <c r="N89" s="41">
        <v>8</v>
      </c>
      <c r="O89" s="41">
        <v>1</v>
      </c>
      <c r="P89" s="41">
        <v>7</v>
      </c>
      <c r="Q89" s="41">
        <v>0</v>
      </c>
      <c r="R89" s="41">
        <v>0</v>
      </c>
      <c r="S89" s="41">
        <v>0</v>
      </c>
      <c r="U89" s="5"/>
    </row>
    <row r="90" spans="1:21" ht="18" customHeight="1">
      <c r="A90" s="556"/>
      <c r="B90" s="198" t="s">
        <v>414</v>
      </c>
      <c r="C90" s="181" t="s">
        <v>424</v>
      </c>
      <c r="D90" s="118">
        <v>77</v>
      </c>
      <c r="E90" s="8">
        <v>5</v>
      </c>
      <c r="F90" s="8">
        <v>0</v>
      </c>
      <c r="G90" s="8">
        <v>5</v>
      </c>
      <c r="H90" s="42">
        <v>0</v>
      </c>
      <c r="I90" s="42">
        <v>0</v>
      </c>
      <c r="J90" s="41">
        <v>0</v>
      </c>
      <c r="K90" s="41">
        <v>5</v>
      </c>
      <c r="L90" s="41">
        <v>0</v>
      </c>
      <c r="M90" s="41">
        <v>5</v>
      </c>
      <c r="N90" s="41">
        <v>0</v>
      </c>
      <c r="O90" s="41">
        <v>0</v>
      </c>
      <c r="P90" s="41">
        <v>0</v>
      </c>
      <c r="Q90" s="41">
        <v>0</v>
      </c>
      <c r="R90" s="41">
        <v>0</v>
      </c>
      <c r="S90" s="41">
        <v>0</v>
      </c>
      <c r="U90" s="5"/>
    </row>
    <row r="91" spans="1:21" ht="18" customHeight="1">
      <c r="A91" s="556"/>
      <c r="B91" s="198" t="s">
        <v>426</v>
      </c>
      <c r="C91" s="181" t="s">
        <v>425</v>
      </c>
      <c r="D91" s="118">
        <v>78</v>
      </c>
      <c r="E91" s="8">
        <v>226</v>
      </c>
      <c r="F91" s="8">
        <v>28</v>
      </c>
      <c r="G91" s="8">
        <v>198</v>
      </c>
      <c r="H91" s="42">
        <v>0</v>
      </c>
      <c r="I91" s="42">
        <v>0</v>
      </c>
      <c r="J91" s="41">
        <v>0</v>
      </c>
      <c r="K91" s="41">
        <v>208</v>
      </c>
      <c r="L91" s="41">
        <v>26</v>
      </c>
      <c r="M91" s="41">
        <v>182</v>
      </c>
      <c r="N91" s="41">
        <v>18</v>
      </c>
      <c r="O91" s="41">
        <v>2</v>
      </c>
      <c r="P91" s="41">
        <v>16</v>
      </c>
      <c r="Q91" s="41">
        <v>0</v>
      </c>
      <c r="R91" s="41">
        <v>0</v>
      </c>
      <c r="S91" s="41">
        <v>0</v>
      </c>
      <c r="U91" s="5"/>
    </row>
    <row r="92" spans="1:21" ht="41.25" customHeight="1">
      <c r="A92" s="557"/>
      <c r="B92" s="198" t="s">
        <v>427</v>
      </c>
      <c r="C92" s="181" t="s">
        <v>427</v>
      </c>
      <c r="D92" s="118">
        <v>79</v>
      </c>
      <c r="E92" s="8">
        <v>66</v>
      </c>
      <c r="F92" s="8">
        <v>13</v>
      </c>
      <c r="G92" s="8">
        <v>53</v>
      </c>
      <c r="H92" s="41">
        <v>0</v>
      </c>
      <c r="I92" s="41">
        <v>0</v>
      </c>
      <c r="J92" s="41">
        <v>0</v>
      </c>
      <c r="K92" s="41">
        <v>60</v>
      </c>
      <c r="L92" s="41">
        <v>12</v>
      </c>
      <c r="M92" s="41">
        <v>48</v>
      </c>
      <c r="N92" s="41">
        <v>3</v>
      </c>
      <c r="O92" s="41">
        <v>0</v>
      </c>
      <c r="P92" s="41">
        <v>3</v>
      </c>
      <c r="Q92" s="41">
        <v>3</v>
      </c>
      <c r="R92" s="41">
        <v>1</v>
      </c>
      <c r="S92" s="41">
        <v>2</v>
      </c>
      <c r="U92" s="5"/>
    </row>
    <row r="93" spans="1:21" ht="18" customHeight="1">
      <c r="A93" s="555" t="s">
        <v>203</v>
      </c>
      <c r="B93" s="198" t="s">
        <v>429</v>
      </c>
      <c r="C93" s="181" t="s">
        <v>430</v>
      </c>
      <c r="D93" s="118">
        <v>80</v>
      </c>
      <c r="E93" s="8">
        <v>28</v>
      </c>
      <c r="F93" s="8">
        <v>3</v>
      </c>
      <c r="G93" s="8">
        <v>25</v>
      </c>
      <c r="H93" s="41">
        <v>0</v>
      </c>
      <c r="I93" s="41">
        <v>0</v>
      </c>
      <c r="J93" s="41">
        <v>0</v>
      </c>
      <c r="K93" s="41">
        <v>28</v>
      </c>
      <c r="L93" s="41">
        <v>3</v>
      </c>
      <c r="M93" s="41">
        <v>25</v>
      </c>
      <c r="N93" s="41">
        <v>0</v>
      </c>
      <c r="O93" s="41">
        <v>0</v>
      </c>
      <c r="P93" s="41">
        <v>0</v>
      </c>
      <c r="Q93" s="41">
        <v>0</v>
      </c>
      <c r="R93" s="41">
        <v>0</v>
      </c>
      <c r="S93" s="41">
        <v>0</v>
      </c>
      <c r="U93" s="5"/>
    </row>
    <row r="94" spans="1:21" ht="18" customHeight="1">
      <c r="A94" s="556"/>
      <c r="B94" s="198" t="s">
        <v>429</v>
      </c>
      <c r="C94" s="181" t="s">
        <v>431</v>
      </c>
      <c r="D94" s="118">
        <v>81</v>
      </c>
      <c r="E94" s="8">
        <v>67</v>
      </c>
      <c r="F94" s="8">
        <v>42</v>
      </c>
      <c r="G94" s="8">
        <v>25</v>
      </c>
      <c r="H94" s="41">
        <v>0</v>
      </c>
      <c r="I94" s="41">
        <v>0</v>
      </c>
      <c r="J94" s="41">
        <v>0</v>
      </c>
      <c r="K94" s="41">
        <v>62</v>
      </c>
      <c r="L94" s="41">
        <v>39</v>
      </c>
      <c r="M94" s="41">
        <v>23</v>
      </c>
      <c r="N94" s="41">
        <v>5</v>
      </c>
      <c r="O94" s="41">
        <v>3</v>
      </c>
      <c r="P94" s="41">
        <v>2</v>
      </c>
      <c r="Q94" s="41">
        <v>0</v>
      </c>
      <c r="R94" s="41">
        <v>0</v>
      </c>
      <c r="S94" s="41">
        <v>0</v>
      </c>
      <c r="U94" s="5"/>
    </row>
    <row r="95" spans="1:21" ht="21" customHeight="1">
      <c r="A95" s="556"/>
      <c r="B95" s="198" t="s">
        <v>429</v>
      </c>
      <c r="C95" s="181" t="s">
        <v>432</v>
      </c>
      <c r="D95" s="118">
        <v>82</v>
      </c>
      <c r="E95" s="8">
        <v>321</v>
      </c>
      <c r="F95" s="8">
        <v>89</v>
      </c>
      <c r="G95" s="8">
        <v>232</v>
      </c>
      <c r="H95" s="41">
        <v>0</v>
      </c>
      <c r="I95" s="41">
        <v>0</v>
      </c>
      <c r="J95" s="41">
        <v>0</v>
      </c>
      <c r="K95" s="41">
        <v>317</v>
      </c>
      <c r="L95" s="41">
        <v>88</v>
      </c>
      <c r="M95" s="41">
        <v>229</v>
      </c>
      <c r="N95" s="41">
        <v>4</v>
      </c>
      <c r="O95" s="41">
        <v>1</v>
      </c>
      <c r="P95" s="41">
        <v>3</v>
      </c>
      <c r="Q95" s="41">
        <v>0</v>
      </c>
      <c r="R95" s="41">
        <v>0</v>
      </c>
      <c r="S95" s="41">
        <v>0</v>
      </c>
      <c r="U95" s="5"/>
    </row>
    <row r="96" spans="1:21" ht="33" customHeight="1">
      <c r="A96" s="556"/>
      <c r="B96" s="198" t="s">
        <v>436</v>
      </c>
      <c r="C96" s="181" t="s">
        <v>435</v>
      </c>
      <c r="D96" s="118">
        <v>83</v>
      </c>
      <c r="E96" s="8">
        <v>42</v>
      </c>
      <c r="F96" s="8">
        <v>12</v>
      </c>
      <c r="G96" s="8">
        <v>30</v>
      </c>
      <c r="H96" s="41">
        <v>0</v>
      </c>
      <c r="I96" s="41">
        <v>0</v>
      </c>
      <c r="J96" s="41">
        <v>0</v>
      </c>
      <c r="K96" s="41">
        <v>42</v>
      </c>
      <c r="L96" s="41">
        <v>12</v>
      </c>
      <c r="M96" s="41">
        <v>30</v>
      </c>
      <c r="N96" s="41">
        <v>0</v>
      </c>
      <c r="O96" s="41">
        <v>0</v>
      </c>
      <c r="P96" s="41">
        <v>0</v>
      </c>
      <c r="Q96" s="41">
        <v>0</v>
      </c>
      <c r="R96" s="41">
        <v>0</v>
      </c>
      <c r="S96" s="41">
        <v>0</v>
      </c>
      <c r="U96" s="5"/>
    </row>
    <row r="97" spans="1:21" ht="37.5" customHeight="1">
      <c r="A97" s="556"/>
      <c r="B97" s="198" t="s">
        <v>436</v>
      </c>
      <c r="C97" s="181" t="s">
        <v>439</v>
      </c>
      <c r="D97" s="118">
        <v>84</v>
      </c>
      <c r="E97" s="8">
        <v>57</v>
      </c>
      <c r="F97" s="8">
        <v>11</v>
      </c>
      <c r="G97" s="8">
        <v>46</v>
      </c>
      <c r="H97" s="41">
        <v>0</v>
      </c>
      <c r="I97" s="41">
        <v>0</v>
      </c>
      <c r="J97" s="41">
        <v>0</v>
      </c>
      <c r="K97" s="41">
        <v>57</v>
      </c>
      <c r="L97" s="41">
        <v>11</v>
      </c>
      <c r="M97" s="41">
        <v>46</v>
      </c>
      <c r="N97" s="41">
        <v>0</v>
      </c>
      <c r="O97" s="41">
        <v>0</v>
      </c>
      <c r="P97" s="41">
        <v>0</v>
      </c>
      <c r="Q97" s="41">
        <v>0</v>
      </c>
      <c r="R97" s="41">
        <v>0</v>
      </c>
      <c r="S97" s="41">
        <v>0</v>
      </c>
      <c r="U97" s="5"/>
    </row>
    <row r="98" spans="1:21" ht="18" customHeight="1">
      <c r="A98" s="556"/>
      <c r="B98" s="198" t="s">
        <v>437</v>
      </c>
      <c r="C98" s="181" t="s">
        <v>438</v>
      </c>
      <c r="D98" s="118">
        <v>85</v>
      </c>
      <c r="E98" s="8">
        <v>28</v>
      </c>
      <c r="F98" s="8">
        <v>11</v>
      </c>
      <c r="G98" s="8">
        <v>17</v>
      </c>
      <c r="H98" s="41">
        <v>0</v>
      </c>
      <c r="I98" s="41">
        <v>0</v>
      </c>
      <c r="J98" s="41">
        <v>0</v>
      </c>
      <c r="K98" s="41">
        <v>14</v>
      </c>
      <c r="L98" s="41">
        <v>2</v>
      </c>
      <c r="M98" s="41">
        <v>12</v>
      </c>
      <c r="N98" s="41">
        <v>14</v>
      </c>
      <c r="O98" s="41">
        <v>9</v>
      </c>
      <c r="P98" s="41">
        <v>5</v>
      </c>
      <c r="Q98" s="41">
        <v>0</v>
      </c>
      <c r="R98" s="41">
        <v>0</v>
      </c>
      <c r="S98" s="41">
        <v>0</v>
      </c>
      <c r="U98" s="5"/>
    </row>
    <row r="99" spans="1:21" ht="18" customHeight="1">
      <c r="A99" s="556"/>
      <c r="B99" s="198" t="s">
        <v>440</v>
      </c>
      <c r="C99" s="181" t="s">
        <v>441</v>
      </c>
      <c r="D99" s="118">
        <v>86</v>
      </c>
      <c r="E99" s="8">
        <v>260</v>
      </c>
      <c r="F99" s="8">
        <v>189</v>
      </c>
      <c r="G99" s="8">
        <v>71</v>
      </c>
      <c r="H99" s="41">
        <v>0</v>
      </c>
      <c r="I99" s="41">
        <v>0</v>
      </c>
      <c r="J99" s="41">
        <v>0</v>
      </c>
      <c r="K99" s="41">
        <v>212</v>
      </c>
      <c r="L99" s="41">
        <v>145</v>
      </c>
      <c r="M99" s="41">
        <v>67</v>
      </c>
      <c r="N99" s="41">
        <v>43</v>
      </c>
      <c r="O99" s="41">
        <v>40</v>
      </c>
      <c r="P99" s="41">
        <v>3</v>
      </c>
      <c r="Q99" s="41">
        <v>5</v>
      </c>
      <c r="R99" s="41">
        <v>4</v>
      </c>
      <c r="S99" s="41">
        <v>1</v>
      </c>
      <c r="U99" s="5"/>
    </row>
    <row r="100" spans="1:21" ht="18" customHeight="1">
      <c r="A100" s="556"/>
      <c r="B100" s="198" t="s">
        <v>440</v>
      </c>
      <c r="C100" s="181" t="s">
        <v>442</v>
      </c>
      <c r="D100" s="118">
        <v>87</v>
      </c>
      <c r="E100" s="8">
        <v>528</v>
      </c>
      <c r="F100" s="8">
        <v>418</v>
      </c>
      <c r="G100" s="8">
        <v>110</v>
      </c>
      <c r="H100" s="41">
        <v>0</v>
      </c>
      <c r="I100" s="41">
        <v>0</v>
      </c>
      <c r="J100" s="41">
        <v>0</v>
      </c>
      <c r="K100" s="41">
        <v>433</v>
      </c>
      <c r="L100" s="41">
        <v>340</v>
      </c>
      <c r="M100" s="41">
        <v>93</v>
      </c>
      <c r="N100" s="41">
        <v>68</v>
      </c>
      <c r="O100" s="41">
        <v>57</v>
      </c>
      <c r="P100" s="41">
        <v>11</v>
      </c>
      <c r="Q100" s="41">
        <v>27</v>
      </c>
      <c r="R100" s="41">
        <v>21</v>
      </c>
      <c r="S100" s="41">
        <v>6</v>
      </c>
      <c r="U100" s="5"/>
    </row>
    <row r="101" spans="1:21" ht="29.25" customHeight="1">
      <c r="A101" s="556"/>
      <c r="B101" s="198" t="s">
        <v>440</v>
      </c>
      <c r="C101" s="181" t="s">
        <v>443</v>
      </c>
      <c r="D101" s="118">
        <v>88</v>
      </c>
      <c r="E101" s="8">
        <v>272</v>
      </c>
      <c r="F101" s="8">
        <v>186</v>
      </c>
      <c r="G101" s="8">
        <v>86</v>
      </c>
      <c r="H101" s="41">
        <v>0</v>
      </c>
      <c r="I101" s="41">
        <v>0</v>
      </c>
      <c r="J101" s="41">
        <v>0</v>
      </c>
      <c r="K101" s="41">
        <v>202</v>
      </c>
      <c r="L101" s="41">
        <v>140</v>
      </c>
      <c r="M101" s="41">
        <v>62</v>
      </c>
      <c r="N101" s="41">
        <v>56</v>
      </c>
      <c r="O101" s="41">
        <v>41</v>
      </c>
      <c r="P101" s="41">
        <v>15</v>
      </c>
      <c r="Q101" s="41">
        <v>14</v>
      </c>
      <c r="R101" s="41">
        <v>5</v>
      </c>
      <c r="S101" s="41">
        <v>9</v>
      </c>
      <c r="U101" s="5"/>
    </row>
    <row r="102" spans="1:21" ht="18" customHeight="1">
      <c r="A102" s="557"/>
      <c r="B102" s="254" t="s">
        <v>444</v>
      </c>
      <c r="C102" s="42" t="s">
        <v>445</v>
      </c>
      <c r="D102" s="118">
        <v>89</v>
      </c>
      <c r="E102" s="8">
        <v>116</v>
      </c>
      <c r="F102" s="8">
        <v>43</v>
      </c>
      <c r="G102" s="8">
        <v>73</v>
      </c>
      <c r="H102" s="8">
        <v>0</v>
      </c>
      <c r="I102" s="8">
        <v>0</v>
      </c>
      <c r="J102" s="8">
        <v>0</v>
      </c>
      <c r="K102" s="8">
        <v>112</v>
      </c>
      <c r="L102" s="8">
        <v>41</v>
      </c>
      <c r="M102" s="8">
        <v>71</v>
      </c>
      <c r="N102" s="8">
        <v>4</v>
      </c>
      <c r="O102" s="8">
        <v>2</v>
      </c>
      <c r="P102" s="8">
        <v>2</v>
      </c>
      <c r="Q102" s="8">
        <v>0</v>
      </c>
      <c r="R102" s="8">
        <v>0</v>
      </c>
      <c r="S102" s="8">
        <v>0</v>
      </c>
      <c r="U102" s="5"/>
    </row>
    <row r="103" spans="1:21">
      <c r="A103" s="85"/>
      <c r="D103" s="78"/>
    </row>
    <row r="104" spans="1:21">
      <c r="A104" s="85"/>
      <c r="B104" s="78"/>
      <c r="C104" s="96"/>
      <c r="D104" s="78"/>
    </row>
    <row r="105" spans="1:21" ht="19.5" customHeight="1"/>
    <row r="106" spans="1:21" ht="17.25" customHeight="1">
      <c r="B106" s="68"/>
      <c r="C106" s="115"/>
      <c r="D106" s="64"/>
      <c r="E106" s="64"/>
      <c r="F106" s="64"/>
      <c r="G106" s="64"/>
      <c r="H106" s="64"/>
      <c r="I106" s="64"/>
      <c r="J106" s="64"/>
      <c r="K106" s="64"/>
      <c r="L106" s="64"/>
      <c r="M106" s="64"/>
    </row>
    <row r="107" spans="1:21" ht="17.25" customHeight="1">
      <c r="B107" s="55"/>
      <c r="C107" s="55"/>
      <c r="D107" s="66"/>
      <c r="E107" s="66"/>
      <c r="F107" s="66"/>
      <c r="G107" s="66"/>
      <c r="H107" s="66"/>
      <c r="I107" s="66"/>
      <c r="J107" s="66"/>
      <c r="K107" s="66"/>
      <c r="L107" s="66"/>
      <c r="M107" s="64"/>
      <c r="N107" s="64"/>
      <c r="O107" s="64"/>
      <c r="P107" s="64"/>
      <c r="Q107" s="39"/>
    </row>
    <row r="108" spans="1:21" ht="17.25" customHeight="1">
      <c r="B108" s="64"/>
      <c r="C108" s="73"/>
      <c r="D108" s="64"/>
      <c r="E108" s="62"/>
      <c r="F108" s="62"/>
      <c r="G108" s="62"/>
      <c r="H108" s="62"/>
      <c r="I108" s="62"/>
      <c r="J108" s="62"/>
      <c r="K108" s="62"/>
      <c r="L108" s="62"/>
      <c r="M108" s="64"/>
      <c r="N108" s="64"/>
      <c r="O108" s="64"/>
      <c r="P108" s="64"/>
      <c r="Q108" s="39"/>
    </row>
    <row r="109" spans="1:21" ht="17.25" customHeight="1">
      <c r="B109" s="55"/>
      <c r="C109" s="55"/>
      <c r="D109" s="66"/>
      <c r="E109" s="66"/>
      <c r="F109" s="66"/>
      <c r="G109" s="66"/>
      <c r="H109" s="66"/>
      <c r="I109" s="66"/>
      <c r="J109" s="66"/>
      <c r="K109" s="66"/>
      <c r="L109" s="66"/>
      <c r="M109" s="64"/>
      <c r="N109" s="64"/>
      <c r="O109" s="64"/>
      <c r="P109" s="64"/>
      <c r="Q109" s="39"/>
    </row>
    <row r="110" spans="1:21" ht="17.25" customHeight="1">
      <c r="B110" s="55"/>
      <c r="C110" s="114"/>
      <c r="D110" s="64"/>
      <c r="E110" s="66"/>
      <c r="F110" s="66"/>
      <c r="G110" s="66"/>
      <c r="H110" s="66"/>
      <c r="I110" s="66"/>
      <c r="J110" s="66"/>
      <c r="K110" s="66"/>
      <c r="L110" s="66"/>
      <c r="M110" s="64"/>
      <c r="N110" s="64"/>
      <c r="O110" s="64"/>
      <c r="P110" s="64"/>
      <c r="Q110" s="39"/>
    </row>
    <row r="111" spans="1:21" ht="17.25" customHeight="1">
      <c r="B111" s="62"/>
      <c r="C111" s="39"/>
      <c r="D111" s="66"/>
      <c r="E111" s="62"/>
      <c r="F111" s="62"/>
      <c r="G111" s="62"/>
      <c r="H111" s="62"/>
      <c r="I111" s="62"/>
      <c r="J111" s="62"/>
      <c r="K111" s="62"/>
      <c r="L111" s="62"/>
      <c r="M111" s="64"/>
      <c r="N111" s="64"/>
      <c r="O111" s="64"/>
      <c r="P111" s="64"/>
      <c r="Q111" s="39"/>
    </row>
    <row r="112" spans="1:21" ht="16.5" customHeight="1">
      <c r="B112" s="64"/>
      <c r="C112" s="64"/>
      <c r="D112" s="64"/>
      <c r="E112" s="39"/>
      <c r="F112" s="39"/>
      <c r="G112" s="39"/>
      <c r="H112" s="39"/>
      <c r="I112" s="39"/>
      <c r="J112" s="39"/>
      <c r="K112" s="39"/>
      <c r="L112" s="39"/>
      <c r="M112" s="66"/>
      <c r="N112" s="64"/>
      <c r="O112" s="64"/>
      <c r="P112" s="64"/>
      <c r="Q112" s="39"/>
    </row>
    <row r="113" spans="2:17" ht="16.5" customHeight="1">
      <c r="B113" s="64"/>
      <c r="C113" s="64"/>
      <c r="D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39"/>
    </row>
    <row r="114" spans="2:17" ht="16.5" customHeight="1">
      <c r="N114" s="64"/>
      <c r="O114" s="64"/>
      <c r="P114" s="64"/>
      <c r="Q114" s="39"/>
    </row>
    <row r="115" spans="2:17" ht="16.5" customHeight="1">
      <c r="N115" s="66"/>
      <c r="O115" s="66"/>
      <c r="P115" s="66"/>
      <c r="Q115" s="64"/>
    </row>
    <row r="116" spans="2:17" ht="16.5" customHeight="1">
      <c r="N116" s="64"/>
      <c r="O116" s="64"/>
      <c r="P116" s="64"/>
      <c r="Q116" s="64"/>
    </row>
  </sheetData>
  <mergeCells count="29">
    <mergeCell ref="A59:A75"/>
    <mergeCell ref="A76:A82"/>
    <mergeCell ref="A93:A102"/>
    <mergeCell ref="A83:A92"/>
    <mergeCell ref="A29:A36"/>
    <mergeCell ref="A55:A58"/>
    <mergeCell ref="A37:A43"/>
    <mergeCell ref="A44:A54"/>
    <mergeCell ref="A14:A17"/>
    <mergeCell ref="D9:D11"/>
    <mergeCell ref="A12:C12"/>
    <mergeCell ref="C9:C11"/>
    <mergeCell ref="A18:A28"/>
    <mergeCell ref="R1:S1"/>
    <mergeCell ref="A4:S4"/>
    <mergeCell ref="A9:A11"/>
    <mergeCell ref="E9:E11"/>
    <mergeCell ref="F9:S9"/>
    <mergeCell ref="F10:F11"/>
    <mergeCell ref="G10:G11"/>
    <mergeCell ref="H10:H11"/>
    <mergeCell ref="I10:J10"/>
    <mergeCell ref="K10:K11"/>
    <mergeCell ref="L10:M10"/>
    <mergeCell ref="N10:N11"/>
    <mergeCell ref="O10:P10"/>
    <mergeCell ref="Q10:Q11"/>
    <mergeCell ref="R10:S10"/>
    <mergeCell ref="B9:B11"/>
  </mergeCells>
  <pageMargins left="0.7" right="0.7" top="0.75" bottom="0.75" header="0.3" footer="0.3"/>
  <pageSetup scale="47" orientation="portrait" r:id="rId1"/>
  <rowBreaks count="1" manualBreakCount="1">
    <brk id="58" max="18" man="1"/>
  </rowBreaks>
  <colBreaks count="1" manualBreakCount="1">
    <brk id="19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</sheetPr>
  <dimension ref="A1:AF60"/>
  <sheetViews>
    <sheetView view="pageBreakPreview" topLeftCell="A7" zoomScaleNormal="100" zoomScaleSheetLayoutView="100" workbookViewId="0">
      <selection activeCell="Q8" sqref="Q8"/>
    </sheetView>
  </sheetViews>
  <sheetFormatPr defaultColWidth="8.85546875" defaultRowHeight="14.25"/>
  <cols>
    <col min="1" max="1" width="13.28515625" style="53" customWidth="1"/>
    <col min="2" max="2" width="26.85546875" style="39" customWidth="1"/>
    <col min="3" max="3" width="3.7109375" style="39" customWidth="1"/>
    <col min="4" max="15" width="7.28515625" style="39" customWidth="1"/>
    <col min="16" max="16" width="16.85546875" style="53" customWidth="1"/>
    <col min="17" max="17" width="27.5703125" style="39" customWidth="1"/>
    <col min="18" max="18" width="5.85546875" style="39" customWidth="1"/>
    <col min="19" max="21" width="9.7109375" style="39" customWidth="1"/>
    <col min="22" max="22" width="10" style="39" customWidth="1"/>
    <col min="23" max="23" width="14.42578125" style="39" customWidth="1"/>
    <col min="24" max="26" width="9.28515625" style="39" customWidth="1"/>
    <col min="27" max="27" width="13.42578125" style="39" customWidth="1"/>
    <col min="28" max="16384" width="8.85546875" style="39"/>
  </cols>
  <sheetData>
    <row r="1" spans="1:32" ht="17.25" customHeight="1">
      <c r="N1" s="547" t="s">
        <v>77</v>
      </c>
      <c r="O1" s="547"/>
      <c r="X1" s="92"/>
      <c r="Y1" s="547" t="s">
        <v>179</v>
      </c>
      <c r="Z1" s="547"/>
      <c r="AA1" s="86"/>
      <c r="AB1" s="86"/>
    </row>
    <row r="2" spans="1:32" ht="18" customHeight="1">
      <c r="A2" s="29"/>
      <c r="P2" s="29"/>
      <c r="X2" s="92"/>
      <c r="Y2" s="585" t="s">
        <v>163</v>
      </c>
      <c r="Z2" s="585"/>
      <c r="AA2" s="86"/>
      <c r="AB2" s="86"/>
    </row>
    <row r="3" spans="1:32" ht="14.25" customHeight="1">
      <c r="A3" s="29"/>
      <c r="P3" s="29"/>
      <c r="X3" s="92"/>
      <c r="Y3" s="92"/>
      <c r="Z3" s="86"/>
      <c r="AA3" s="86"/>
      <c r="AB3" s="86"/>
    </row>
    <row r="4" spans="1:32" ht="38.25" customHeight="1">
      <c r="A4" s="411" t="s">
        <v>510</v>
      </c>
      <c r="B4" s="411"/>
      <c r="C4" s="411"/>
      <c r="D4" s="411"/>
      <c r="E4" s="411"/>
      <c r="F4" s="411"/>
      <c r="G4" s="411"/>
      <c r="H4" s="411"/>
      <c r="I4" s="411"/>
      <c r="J4" s="411"/>
      <c r="K4" s="411"/>
      <c r="L4" s="411"/>
      <c r="M4" s="411"/>
      <c r="N4" s="411"/>
      <c r="O4" s="411"/>
      <c r="P4" s="52"/>
      <c r="Q4" s="52"/>
      <c r="R4" s="52"/>
      <c r="S4" s="52"/>
      <c r="T4" s="52"/>
      <c r="U4" s="52"/>
      <c r="V4" s="52"/>
    </row>
    <row r="5" spans="1:32" ht="12" customHeight="1"/>
    <row r="6" spans="1:32" ht="21.75" customHeight="1"/>
    <row r="7" spans="1:32" ht="20.25" customHeight="1"/>
    <row r="8" spans="1:32" ht="21.75" customHeight="1"/>
    <row r="9" spans="1:32" ht="18" customHeight="1">
      <c r="A9" s="46" t="s">
        <v>80</v>
      </c>
      <c r="O9" s="178" t="s">
        <v>148</v>
      </c>
      <c r="P9" s="46"/>
    </row>
    <row r="10" spans="1:32" ht="18" customHeight="1">
      <c r="A10" s="485" t="s">
        <v>135</v>
      </c>
      <c r="B10" s="549" t="s">
        <v>15</v>
      </c>
      <c r="C10" s="491" t="s">
        <v>62</v>
      </c>
      <c r="D10" s="460" t="s">
        <v>8</v>
      </c>
      <c r="E10" s="462"/>
      <c r="F10" s="462"/>
      <c r="G10" s="462"/>
      <c r="H10" s="462"/>
      <c r="I10" s="462"/>
      <c r="J10" s="462"/>
      <c r="K10" s="462"/>
      <c r="L10" s="462"/>
      <c r="M10" s="462"/>
      <c r="N10" s="462"/>
      <c r="O10" s="463"/>
      <c r="P10" s="485" t="s">
        <v>135</v>
      </c>
      <c r="Q10" s="485" t="s">
        <v>15</v>
      </c>
      <c r="R10" s="491" t="s">
        <v>62</v>
      </c>
      <c r="S10" s="485" t="s">
        <v>191</v>
      </c>
      <c r="T10" s="485"/>
      <c r="U10" s="485"/>
      <c r="V10" s="552" t="s">
        <v>69</v>
      </c>
      <c r="W10" s="552"/>
      <c r="X10" s="552"/>
      <c r="Y10" s="552"/>
      <c r="Z10" s="552"/>
    </row>
    <row r="11" spans="1:32" ht="21.75" customHeight="1">
      <c r="A11" s="485"/>
      <c r="B11" s="550"/>
      <c r="C11" s="492"/>
      <c r="D11" s="548"/>
      <c r="E11" s="569" t="s">
        <v>134</v>
      </c>
      <c r="F11" s="569" t="s">
        <v>16</v>
      </c>
      <c r="G11" s="460" t="s">
        <v>252</v>
      </c>
      <c r="H11" s="462"/>
      <c r="I11" s="463"/>
      <c r="J11" s="460" t="s">
        <v>253</v>
      </c>
      <c r="K11" s="462"/>
      <c r="L11" s="463"/>
      <c r="M11" s="460" t="s">
        <v>254</v>
      </c>
      <c r="N11" s="462"/>
      <c r="O11" s="463"/>
      <c r="P11" s="485"/>
      <c r="Q11" s="485"/>
      <c r="R11" s="492"/>
      <c r="S11" s="460" t="s">
        <v>255</v>
      </c>
      <c r="T11" s="462"/>
      <c r="U11" s="463"/>
      <c r="V11" s="569" t="s">
        <v>194</v>
      </c>
      <c r="W11" s="582" t="s">
        <v>256</v>
      </c>
      <c r="X11" s="582" t="s">
        <v>189</v>
      </c>
      <c r="Y11" s="584" t="s">
        <v>143</v>
      </c>
      <c r="Z11" s="584" t="s">
        <v>166</v>
      </c>
    </row>
    <row r="12" spans="1:32" ht="71.25" customHeight="1">
      <c r="A12" s="485"/>
      <c r="B12" s="551"/>
      <c r="C12" s="493"/>
      <c r="D12" s="461"/>
      <c r="E12" s="569"/>
      <c r="F12" s="569"/>
      <c r="G12" s="461"/>
      <c r="H12" s="117" t="s">
        <v>134</v>
      </c>
      <c r="I12" s="117" t="s">
        <v>16</v>
      </c>
      <c r="J12" s="461"/>
      <c r="K12" s="117" t="s">
        <v>134</v>
      </c>
      <c r="L12" s="117" t="s">
        <v>16</v>
      </c>
      <c r="M12" s="461"/>
      <c r="N12" s="117" t="s">
        <v>134</v>
      </c>
      <c r="O12" s="117" t="s">
        <v>16</v>
      </c>
      <c r="P12" s="485"/>
      <c r="Q12" s="485"/>
      <c r="R12" s="493"/>
      <c r="S12" s="461"/>
      <c r="T12" s="117" t="s">
        <v>134</v>
      </c>
      <c r="U12" s="117" t="s">
        <v>16</v>
      </c>
      <c r="V12" s="569"/>
      <c r="W12" s="583"/>
      <c r="X12" s="583"/>
      <c r="Y12" s="407"/>
      <c r="Z12" s="407"/>
    </row>
    <row r="13" spans="1:32" ht="17.25" customHeight="1">
      <c r="A13" s="570" t="s">
        <v>6</v>
      </c>
      <c r="B13" s="571"/>
      <c r="C13" s="40" t="s">
        <v>7</v>
      </c>
      <c r="D13" s="122">
        <v>1</v>
      </c>
      <c r="E13" s="122">
        <v>2</v>
      </c>
      <c r="F13" s="122">
        <v>3</v>
      </c>
      <c r="G13" s="122">
        <v>4</v>
      </c>
      <c r="H13" s="122">
        <v>5</v>
      </c>
      <c r="I13" s="122">
        <v>6</v>
      </c>
      <c r="J13" s="122">
        <v>7</v>
      </c>
      <c r="K13" s="122">
        <v>8</v>
      </c>
      <c r="L13" s="122">
        <v>9</v>
      </c>
      <c r="M13" s="122">
        <v>10</v>
      </c>
      <c r="N13" s="122">
        <v>11</v>
      </c>
      <c r="O13" s="122">
        <v>12</v>
      </c>
      <c r="P13" s="577" t="s">
        <v>6</v>
      </c>
      <c r="Q13" s="578"/>
      <c r="R13" s="40" t="s">
        <v>7</v>
      </c>
      <c r="S13" s="40">
        <v>13</v>
      </c>
      <c r="T13" s="40">
        <v>14</v>
      </c>
      <c r="U13" s="40">
        <v>15</v>
      </c>
      <c r="V13" s="40">
        <v>16</v>
      </c>
      <c r="W13" s="40">
        <v>17</v>
      </c>
      <c r="X13" s="40">
        <v>18</v>
      </c>
      <c r="Y13" s="40">
        <v>19</v>
      </c>
      <c r="Z13" s="40">
        <v>20</v>
      </c>
    </row>
    <row r="14" spans="1:32" ht="17.25" customHeight="1">
      <c r="A14" s="572" t="s">
        <v>0</v>
      </c>
      <c r="B14" s="573"/>
      <c r="C14" s="40">
        <v>1</v>
      </c>
      <c r="D14" s="36">
        <v>4722</v>
      </c>
      <c r="E14" s="36">
        <v>2313</v>
      </c>
      <c r="F14" s="36">
        <v>2409</v>
      </c>
      <c r="G14" s="36">
        <v>5</v>
      </c>
      <c r="H14" s="36">
        <v>1</v>
      </c>
      <c r="I14" s="36">
        <v>4</v>
      </c>
      <c r="J14" s="36">
        <v>1058</v>
      </c>
      <c r="K14" s="36">
        <v>577</v>
      </c>
      <c r="L14" s="36">
        <v>481</v>
      </c>
      <c r="M14" s="36">
        <v>2200</v>
      </c>
      <c r="N14" s="36">
        <v>1083</v>
      </c>
      <c r="O14" s="36">
        <v>1117</v>
      </c>
      <c r="P14" s="579" t="s">
        <v>0</v>
      </c>
      <c r="Q14" s="580"/>
      <c r="R14" s="40">
        <v>1</v>
      </c>
      <c r="S14" s="40">
        <v>1459</v>
      </c>
      <c r="T14" s="40">
        <v>652</v>
      </c>
      <c r="U14" s="40">
        <v>807</v>
      </c>
      <c r="V14" s="36">
        <v>0</v>
      </c>
      <c r="W14" s="36">
        <v>0</v>
      </c>
      <c r="X14" s="36">
        <v>0</v>
      </c>
      <c r="Y14" s="36">
        <v>87</v>
      </c>
      <c r="Z14" s="36">
        <v>4635</v>
      </c>
      <c r="AA14" s="39">
        <f>+D14-E14-F14</f>
        <v>0</v>
      </c>
      <c r="AB14" s="39">
        <f>+E14-H14-K14-N14-T14</f>
        <v>0</v>
      </c>
      <c r="AC14" s="39">
        <f>+F14-I14-L14-O14-U14</f>
        <v>0</v>
      </c>
      <c r="AD14" s="39">
        <f>+D14-G14-J14-M14-S14</f>
        <v>0</v>
      </c>
      <c r="AE14" s="39">
        <f t="shared" ref="AE14:AE44" si="0">+S14-T14-U14</f>
        <v>0</v>
      </c>
      <c r="AF14" s="39">
        <f t="shared" ref="AF14:AF44" si="1">SUM(V14:Z14)-D14</f>
        <v>0</v>
      </c>
    </row>
    <row r="15" spans="1:32">
      <c r="A15" s="561" t="s">
        <v>17</v>
      </c>
      <c r="B15" s="203" t="s">
        <v>288</v>
      </c>
      <c r="C15" s="40">
        <f>1+C14</f>
        <v>2</v>
      </c>
      <c r="D15" s="35">
        <v>2</v>
      </c>
      <c r="E15" s="35">
        <v>0</v>
      </c>
      <c r="F15" s="35">
        <v>2</v>
      </c>
      <c r="G15" s="36">
        <v>0</v>
      </c>
      <c r="H15" s="36">
        <v>0</v>
      </c>
      <c r="I15" s="36">
        <v>0</v>
      </c>
      <c r="J15" s="36">
        <v>2</v>
      </c>
      <c r="K15" s="36">
        <v>0</v>
      </c>
      <c r="L15" s="36">
        <v>2</v>
      </c>
      <c r="M15" s="36">
        <v>0</v>
      </c>
      <c r="N15" s="36">
        <v>0</v>
      </c>
      <c r="O15" s="36">
        <v>0</v>
      </c>
      <c r="P15" s="561" t="s">
        <v>17</v>
      </c>
      <c r="Q15" s="47" t="s">
        <v>288</v>
      </c>
      <c r="R15" s="40">
        <f>+R14+1</f>
        <v>2</v>
      </c>
      <c r="S15" s="40">
        <v>0</v>
      </c>
      <c r="T15" s="40">
        <v>0</v>
      </c>
      <c r="U15" s="40">
        <v>0</v>
      </c>
      <c r="V15" s="36">
        <v>0</v>
      </c>
      <c r="W15" s="36">
        <v>0</v>
      </c>
      <c r="X15" s="36">
        <v>0</v>
      </c>
      <c r="Y15" s="54">
        <v>0</v>
      </c>
      <c r="Z15" s="54">
        <v>2</v>
      </c>
      <c r="AA15" s="39">
        <f t="shared" ref="AA15:AA38" si="2">+D15-E15-F15</f>
        <v>0</v>
      </c>
      <c r="AB15" s="39">
        <f t="shared" ref="AB15:AB38" si="3">+E15-H15-K15-N15-T15</f>
        <v>0</v>
      </c>
      <c r="AC15" s="39">
        <f t="shared" ref="AC15:AC38" si="4">+F15-I15-L15-O15-U15</f>
        <v>0</v>
      </c>
      <c r="AD15" s="39">
        <f t="shared" ref="AD15:AD38" si="5">+D15-G15-J15-M15-S15</f>
        <v>0</v>
      </c>
      <c r="AE15" s="39">
        <f t="shared" si="0"/>
        <v>0</v>
      </c>
      <c r="AF15" s="39">
        <f t="shared" si="1"/>
        <v>0</v>
      </c>
    </row>
    <row r="16" spans="1:32">
      <c r="A16" s="562"/>
      <c r="B16" s="203" t="s">
        <v>289</v>
      </c>
      <c r="C16" s="40">
        <f t="shared" ref="C16:C45" si="6">1+C15</f>
        <v>3</v>
      </c>
      <c r="D16" s="35">
        <v>1</v>
      </c>
      <c r="E16" s="35">
        <v>0</v>
      </c>
      <c r="F16" s="35">
        <v>1</v>
      </c>
      <c r="G16" s="36">
        <v>0</v>
      </c>
      <c r="H16" s="36">
        <v>0</v>
      </c>
      <c r="I16" s="36">
        <v>0</v>
      </c>
      <c r="J16" s="36">
        <v>1</v>
      </c>
      <c r="K16" s="36">
        <v>0</v>
      </c>
      <c r="L16" s="36">
        <v>1</v>
      </c>
      <c r="M16" s="36">
        <v>0</v>
      </c>
      <c r="N16" s="36">
        <v>0</v>
      </c>
      <c r="O16" s="36">
        <v>0</v>
      </c>
      <c r="P16" s="562"/>
      <c r="Q16" s="47" t="s">
        <v>289</v>
      </c>
      <c r="R16" s="40">
        <f t="shared" ref="R16:R45" si="7">+R15+1</f>
        <v>3</v>
      </c>
      <c r="S16" s="40">
        <v>0</v>
      </c>
      <c r="T16" s="40">
        <v>0</v>
      </c>
      <c r="U16" s="40">
        <v>0</v>
      </c>
      <c r="V16" s="36">
        <v>0</v>
      </c>
      <c r="W16" s="36">
        <v>0</v>
      </c>
      <c r="X16" s="36">
        <v>0</v>
      </c>
      <c r="Y16" s="54">
        <v>0</v>
      </c>
      <c r="Z16" s="54">
        <v>1</v>
      </c>
      <c r="AA16" s="39">
        <f t="shared" si="2"/>
        <v>0</v>
      </c>
      <c r="AB16" s="39">
        <f t="shared" si="3"/>
        <v>0</v>
      </c>
      <c r="AC16" s="39">
        <f t="shared" si="4"/>
        <v>0</v>
      </c>
      <c r="AD16" s="39">
        <f t="shared" si="5"/>
        <v>0</v>
      </c>
      <c r="AE16" s="39">
        <f t="shared" si="0"/>
        <v>0</v>
      </c>
      <c r="AF16" s="39">
        <f t="shared" si="1"/>
        <v>0</v>
      </c>
    </row>
    <row r="17" spans="1:32">
      <c r="A17" s="561" t="s">
        <v>218</v>
      </c>
      <c r="B17" s="204" t="s">
        <v>282</v>
      </c>
      <c r="C17" s="40">
        <f t="shared" si="6"/>
        <v>4</v>
      </c>
      <c r="D17" s="35">
        <v>1</v>
      </c>
      <c r="E17" s="35">
        <v>0</v>
      </c>
      <c r="F17" s="35">
        <v>1</v>
      </c>
      <c r="G17" s="36">
        <v>0</v>
      </c>
      <c r="H17" s="36">
        <v>0</v>
      </c>
      <c r="I17" s="36">
        <v>0</v>
      </c>
      <c r="J17" s="36">
        <v>1</v>
      </c>
      <c r="K17" s="36">
        <v>0</v>
      </c>
      <c r="L17" s="36">
        <v>1</v>
      </c>
      <c r="M17" s="36">
        <v>0</v>
      </c>
      <c r="N17" s="36">
        <v>0</v>
      </c>
      <c r="O17" s="36">
        <v>0</v>
      </c>
      <c r="P17" s="561" t="s">
        <v>218</v>
      </c>
      <c r="Q17" s="47" t="s">
        <v>282</v>
      </c>
      <c r="R17" s="40">
        <f t="shared" si="7"/>
        <v>4</v>
      </c>
      <c r="S17" s="40">
        <v>0</v>
      </c>
      <c r="T17" s="40">
        <v>0</v>
      </c>
      <c r="U17" s="40">
        <v>0</v>
      </c>
      <c r="V17" s="36">
        <v>0</v>
      </c>
      <c r="W17" s="36">
        <v>0</v>
      </c>
      <c r="X17" s="36">
        <v>0</v>
      </c>
      <c r="Y17" s="54">
        <v>0</v>
      </c>
      <c r="Z17" s="54">
        <v>1</v>
      </c>
      <c r="AA17" s="39">
        <f t="shared" si="2"/>
        <v>0</v>
      </c>
      <c r="AB17" s="39">
        <f t="shared" si="3"/>
        <v>0</v>
      </c>
      <c r="AC17" s="39">
        <f t="shared" si="4"/>
        <v>0</v>
      </c>
      <c r="AD17" s="39">
        <f t="shared" si="5"/>
        <v>0</v>
      </c>
      <c r="AE17" s="39">
        <f t="shared" si="0"/>
        <v>0</v>
      </c>
      <c r="AF17" s="39">
        <f t="shared" si="1"/>
        <v>0</v>
      </c>
    </row>
    <row r="18" spans="1:32">
      <c r="A18" s="562"/>
      <c r="B18" s="204" t="s">
        <v>290</v>
      </c>
      <c r="C18" s="40">
        <f t="shared" si="6"/>
        <v>5</v>
      </c>
      <c r="D18" s="35">
        <v>2</v>
      </c>
      <c r="E18" s="35">
        <v>2</v>
      </c>
      <c r="F18" s="35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1</v>
      </c>
      <c r="N18" s="36">
        <v>1</v>
      </c>
      <c r="O18" s="36">
        <v>0</v>
      </c>
      <c r="P18" s="563"/>
      <c r="Q18" s="47" t="s">
        <v>290</v>
      </c>
      <c r="R18" s="40">
        <f t="shared" si="7"/>
        <v>5</v>
      </c>
      <c r="S18" s="40">
        <v>1</v>
      </c>
      <c r="T18" s="40">
        <v>1</v>
      </c>
      <c r="U18" s="40">
        <v>0</v>
      </c>
      <c r="V18" s="36">
        <v>0</v>
      </c>
      <c r="W18" s="36">
        <v>0</v>
      </c>
      <c r="X18" s="36">
        <v>0</v>
      </c>
      <c r="Y18" s="54">
        <v>0</v>
      </c>
      <c r="Z18" s="54">
        <v>2</v>
      </c>
      <c r="AA18" s="39">
        <f t="shared" si="2"/>
        <v>0</v>
      </c>
      <c r="AB18" s="39">
        <f t="shared" si="3"/>
        <v>0</v>
      </c>
      <c r="AC18" s="39">
        <f t="shared" si="4"/>
        <v>0</v>
      </c>
      <c r="AD18" s="39">
        <f t="shared" si="5"/>
        <v>0</v>
      </c>
      <c r="AE18" s="39">
        <f t="shared" si="0"/>
        <v>0</v>
      </c>
      <c r="AF18" s="39">
        <f t="shared" si="1"/>
        <v>0</v>
      </c>
    </row>
    <row r="19" spans="1:32" ht="21.75" customHeight="1">
      <c r="A19" s="576" t="s">
        <v>18</v>
      </c>
      <c r="B19" s="204" t="s">
        <v>291</v>
      </c>
      <c r="C19" s="40">
        <f t="shared" si="6"/>
        <v>6</v>
      </c>
      <c r="D19" s="35">
        <v>37</v>
      </c>
      <c r="E19" s="35">
        <v>17</v>
      </c>
      <c r="F19" s="35">
        <v>20</v>
      </c>
      <c r="G19" s="36">
        <v>0</v>
      </c>
      <c r="H19" s="36">
        <v>0</v>
      </c>
      <c r="I19" s="36">
        <v>0</v>
      </c>
      <c r="J19" s="36">
        <v>37</v>
      </c>
      <c r="K19" s="36">
        <v>17</v>
      </c>
      <c r="L19" s="36">
        <v>20</v>
      </c>
      <c r="M19" s="36">
        <v>0</v>
      </c>
      <c r="N19" s="36">
        <v>0</v>
      </c>
      <c r="O19" s="36">
        <v>0</v>
      </c>
      <c r="P19" s="561" t="s">
        <v>18</v>
      </c>
      <c r="Q19" s="47" t="s">
        <v>291</v>
      </c>
      <c r="R19" s="40">
        <f t="shared" si="7"/>
        <v>6</v>
      </c>
      <c r="S19" s="40">
        <v>0</v>
      </c>
      <c r="T19" s="40">
        <v>0</v>
      </c>
      <c r="U19" s="40">
        <v>0</v>
      </c>
      <c r="V19" s="36">
        <v>0</v>
      </c>
      <c r="W19" s="36">
        <v>0</v>
      </c>
      <c r="X19" s="36">
        <v>0</v>
      </c>
      <c r="Y19" s="54">
        <v>0</v>
      </c>
      <c r="Z19" s="54">
        <v>37</v>
      </c>
      <c r="AA19" s="39">
        <f t="shared" si="2"/>
        <v>0</v>
      </c>
      <c r="AB19" s="39">
        <f t="shared" si="3"/>
        <v>0</v>
      </c>
      <c r="AC19" s="39">
        <f t="shared" si="4"/>
        <v>0</v>
      </c>
      <c r="AD19" s="39">
        <f t="shared" si="5"/>
        <v>0</v>
      </c>
      <c r="AE19" s="39">
        <f t="shared" si="0"/>
        <v>0</v>
      </c>
      <c r="AF19" s="39">
        <f t="shared" si="1"/>
        <v>0</v>
      </c>
    </row>
    <row r="20" spans="1:32" ht="15" customHeight="1">
      <c r="A20" s="556"/>
      <c r="B20" s="204" t="s">
        <v>283</v>
      </c>
      <c r="C20" s="40">
        <f t="shared" si="6"/>
        <v>7</v>
      </c>
      <c r="D20" s="35">
        <v>2</v>
      </c>
      <c r="E20" s="35">
        <v>2</v>
      </c>
      <c r="F20" s="35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562"/>
      <c r="Q20" s="47" t="s">
        <v>283</v>
      </c>
      <c r="R20" s="40">
        <f t="shared" si="7"/>
        <v>7</v>
      </c>
      <c r="S20" s="40">
        <v>2</v>
      </c>
      <c r="T20" s="40">
        <v>2</v>
      </c>
      <c r="U20" s="40">
        <v>0</v>
      </c>
      <c r="V20" s="36">
        <v>0</v>
      </c>
      <c r="W20" s="36">
        <v>0</v>
      </c>
      <c r="X20" s="36">
        <v>0</v>
      </c>
      <c r="Y20" s="54">
        <v>0</v>
      </c>
      <c r="Z20" s="54">
        <v>2</v>
      </c>
      <c r="AA20" s="39">
        <f t="shared" si="2"/>
        <v>0</v>
      </c>
      <c r="AB20" s="39">
        <f t="shared" si="3"/>
        <v>0</v>
      </c>
      <c r="AC20" s="39">
        <f t="shared" si="4"/>
        <v>0</v>
      </c>
      <c r="AD20" s="39">
        <f t="shared" si="5"/>
        <v>0</v>
      </c>
      <c r="AE20" s="39">
        <f t="shared" si="0"/>
        <v>0</v>
      </c>
      <c r="AF20" s="39">
        <f t="shared" si="1"/>
        <v>0</v>
      </c>
    </row>
    <row r="21" spans="1:32">
      <c r="A21" s="556"/>
      <c r="B21" s="204" t="s">
        <v>292</v>
      </c>
      <c r="C21" s="40">
        <f t="shared" si="6"/>
        <v>8</v>
      </c>
      <c r="D21" s="35">
        <v>4053</v>
      </c>
      <c r="E21" s="35">
        <v>1980</v>
      </c>
      <c r="F21" s="35">
        <v>2073</v>
      </c>
      <c r="G21" s="36">
        <v>0</v>
      </c>
      <c r="H21" s="36">
        <v>0</v>
      </c>
      <c r="I21" s="36">
        <v>0</v>
      </c>
      <c r="J21" s="36">
        <v>566</v>
      </c>
      <c r="K21" s="36">
        <v>335</v>
      </c>
      <c r="L21" s="36">
        <v>231</v>
      </c>
      <c r="M21" s="36">
        <v>2089</v>
      </c>
      <c r="N21" s="36">
        <v>1025</v>
      </c>
      <c r="O21" s="36">
        <v>1064</v>
      </c>
      <c r="P21" s="562"/>
      <c r="Q21" s="47" t="s">
        <v>292</v>
      </c>
      <c r="R21" s="40">
        <f t="shared" si="7"/>
        <v>8</v>
      </c>
      <c r="S21" s="40">
        <v>1398</v>
      </c>
      <c r="T21" s="40">
        <v>620</v>
      </c>
      <c r="U21" s="40">
        <v>778</v>
      </c>
      <c r="V21" s="36">
        <v>0</v>
      </c>
      <c r="W21" s="36">
        <v>0</v>
      </c>
      <c r="X21" s="36">
        <v>0</v>
      </c>
      <c r="Y21" s="54">
        <v>48</v>
      </c>
      <c r="Z21" s="54">
        <v>4005</v>
      </c>
      <c r="AA21" s="39">
        <f t="shared" si="2"/>
        <v>0</v>
      </c>
      <c r="AB21" s="39">
        <f t="shared" si="3"/>
        <v>0</v>
      </c>
      <c r="AC21" s="39">
        <f t="shared" si="4"/>
        <v>0</v>
      </c>
      <c r="AD21" s="39">
        <f t="shared" si="5"/>
        <v>0</v>
      </c>
      <c r="AE21" s="39">
        <f t="shared" si="0"/>
        <v>0</v>
      </c>
      <c r="AF21" s="39">
        <f t="shared" si="1"/>
        <v>0</v>
      </c>
    </row>
    <row r="22" spans="1:32">
      <c r="A22" s="556"/>
      <c r="B22" s="204" t="s">
        <v>293</v>
      </c>
      <c r="C22" s="40">
        <f t="shared" si="6"/>
        <v>9</v>
      </c>
      <c r="D22" s="35">
        <v>1</v>
      </c>
      <c r="E22" s="35">
        <v>0</v>
      </c>
      <c r="F22" s="35">
        <v>1</v>
      </c>
      <c r="G22" s="36">
        <v>0</v>
      </c>
      <c r="H22" s="36">
        <v>0</v>
      </c>
      <c r="I22" s="36">
        <v>0</v>
      </c>
      <c r="J22" s="36">
        <v>1</v>
      </c>
      <c r="K22" s="36">
        <v>0</v>
      </c>
      <c r="L22" s="36">
        <v>1</v>
      </c>
      <c r="M22" s="36">
        <v>0</v>
      </c>
      <c r="N22" s="36">
        <v>0</v>
      </c>
      <c r="O22" s="36">
        <v>0</v>
      </c>
      <c r="P22" s="562"/>
      <c r="Q22" s="47" t="s">
        <v>293</v>
      </c>
      <c r="R22" s="40">
        <f t="shared" si="7"/>
        <v>9</v>
      </c>
      <c r="S22" s="40">
        <v>0</v>
      </c>
      <c r="T22" s="40">
        <v>0</v>
      </c>
      <c r="U22" s="40">
        <v>0</v>
      </c>
      <c r="V22" s="36">
        <v>0</v>
      </c>
      <c r="W22" s="36">
        <v>0</v>
      </c>
      <c r="X22" s="36">
        <v>0</v>
      </c>
      <c r="Y22" s="54">
        <v>0</v>
      </c>
      <c r="Z22" s="54">
        <v>1</v>
      </c>
      <c r="AA22" s="39">
        <f t="shared" si="2"/>
        <v>0</v>
      </c>
      <c r="AB22" s="39">
        <f t="shared" si="3"/>
        <v>0</v>
      </c>
      <c r="AC22" s="39">
        <f t="shared" si="4"/>
        <v>0</v>
      </c>
      <c r="AD22" s="39">
        <f t="shared" si="5"/>
        <v>0</v>
      </c>
      <c r="AE22" s="39">
        <f t="shared" si="0"/>
        <v>0</v>
      </c>
      <c r="AF22" s="39">
        <f t="shared" si="1"/>
        <v>0</v>
      </c>
    </row>
    <row r="23" spans="1:32">
      <c r="A23" s="556"/>
      <c r="B23" s="204" t="s">
        <v>294</v>
      </c>
      <c r="C23" s="40">
        <f t="shared" si="6"/>
        <v>10</v>
      </c>
      <c r="D23" s="35">
        <v>1</v>
      </c>
      <c r="E23" s="35">
        <v>1</v>
      </c>
      <c r="F23" s="35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1</v>
      </c>
      <c r="N23" s="36">
        <v>1</v>
      </c>
      <c r="O23" s="36">
        <v>0</v>
      </c>
      <c r="P23" s="562"/>
      <c r="Q23" s="47" t="s">
        <v>294</v>
      </c>
      <c r="R23" s="40">
        <f t="shared" si="7"/>
        <v>10</v>
      </c>
      <c r="S23" s="40">
        <v>0</v>
      </c>
      <c r="T23" s="40">
        <v>0</v>
      </c>
      <c r="U23" s="40">
        <v>0</v>
      </c>
      <c r="V23" s="36">
        <v>0</v>
      </c>
      <c r="W23" s="36">
        <v>0</v>
      </c>
      <c r="X23" s="36">
        <v>0</v>
      </c>
      <c r="Y23" s="54">
        <v>0</v>
      </c>
      <c r="Z23" s="54">
        <v>1</v>
      </c>
      <c r="AA23" s="39">
        <f t="shared" si="2"/>
        <v>0</v>
      </c>
      <c r="AB23" s="39">
        <f t="shared" si="3"/>
        <v>0</v>
      </c>
      <c r="AC23" s="39">
        <f t="shared" si="4"/>
        <v>0</v>
      </c>
      <c r="AD23" s="39">
        <f t="shared" si="5"/>
        <v>0</v>
      </c>
      <c r="AE23" s="39">
        <f t="shared" si="0"/>
        <v>0</v>
      </c>
      <c r="AF23" s="39">
        <f t="shared" si="1"/>
        <v>0</v>
      </c>
    </row>
    <row r="24" spans="1:32">
      <c r="A24" s="556"/>
      <c r="B24" s="204" t="s">
        <v>295</v>
      </c>
      <c r="C24" s="40">
        <f t="shared" si="6"/>
        <v>11</v>
      </c>
      <c r="D24" s="35">
        <v>1</v>
      </c>
      <c r="E24" s="35">
        <v>1</v>
      </c>
      <c r="F24" s="35">
        <v>0</v>
      </c>
      <c r="G24" s="36">
        <v>0</v>
      </c>
      <c r="H24" s="36">
        <v>0</v>
      </c>
      <c r="I24" s="36">
        <v>0</v>
      </c>
      <c r="J24" s="36">
        <v>1</v>
      </c>
      <c r="K24" s="36">
        <v>1</v>
      </c>
      <c r="L24" s="36">
        <v>0</v>
      </c>
      <c r="M24" s="36">
        <v>0</v>
      </c>
      <c r="N24" s="36">
        <v>0</v>
      </c>
      <c r="O24" s="36">
        <v>0</v>
      </c>
      <c r="P24" s="562"/>
      <c r="Q24" s="47" t="s">
        <v>295</v>
      </c>
      <c r="R24" s="40">
        <f t="shared" si="7"/>
        <v>11</v>
      </c>
      <c r="S24" s="40">
        <v>0</v>
      </c>
      <c r="T24" s="40">
        <v>0</v>
      </c>
      <c r="U24" s="40">
        <v>0</v>
      </c>
      <c r="V24" s="36">
        <v>0</v>
      </c>
      <c r="W24" s="36">
        <v>0</v>
      </c>
      <c r="X24" s="36">
        <v>0</v>
      </c>
      <c r="Y24" s="54">
        <v>0</v>
      </c>
      <c r="Z24" s="54">
        <v>1</v>
      </c>
      <c r="AA24" s="39">
        <f t="shared" si="2"/>
        <v>0</v>
      </c>
      <c r="AB24" s="39">
        <f t="shared" si="3"/>
        <v>0</v>
      </c>
      <c r="AC24" s="39">
        <f t="shared" si="4"/>
        <v>0</v>
      </c>
      <c r="AD24" s="39">
        <f t="shared" si="5"/>
        <v>0</v>
      </c>
      <c r="AE24" s="39">
        <f t="shared" si="0"/>
        <v>0</v>
      </c>
      <c r="AF24" s="39">
        <f t="shared" si="1"/>
        <v>0</v>
      </c>
    </row>
    <row r="25" spans="1:32">
      <c r="A25" s="556"/>
      <c r="B25" s="204" t="s">
        <v>296</v>
      </c>
      <c r="C25" s="40">
        <f t="shared" si="6"/>
        <v>12</v>
      </c>
      <c r="D25" s="35">
        <v>1</v>
      </c>
      <c r="E25" s="35">
        <v>1</v>
      </c>
      <c r="F25" s="35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1</v>
      </c>
      <c r="N25" s="36">
        <v>1</v>
      </c>
      <c r="O25" s="36">
        <v>0</v>
      </c>
      <c r="P25" s="562"/>
      <c r="Q25" s="47" t="s">
        <v>296</v>
      </c>
      <c r="R25" s="40">
        <f t="shared" si="7"/>
        <v>12</v>
      </c>
      <c r="S25" s="40">
        <v>0</v>
      </c>
      <c r="T25" s="40">
        <v>0</v>
      </c>
      <c r="U25" s="40">
        <v>0</v>
      </c>
      <c r="V25" s="36">
        <v>0</v>
      </c>
      <c r="W25" s="36">
        <v>0</v>
      </c>
      <c r="X25" s="36">
        <v>0</v>
      </c>
      <c r="Y25" s="54">
        <v>0</v>
      </c>
      <c r="Z25" s="54">
        <v>1</v>
      </c>
      <c r="AA25" s="39">
        <f t="shared" si="2"/>
        <v>0</v>
      </c>
      <c r="AB25" s="39">
        <f t="shared" si="3"/>
        <v>0</v>
      </c>
      <c r="AC25" s="39">
        <f t="shared" si="4"/>
        <v>0</v>
      </c>
      <c r="AD25" s="39">
        <f t="shared" si="5"/>
        <v>0</v>
      </c>
      <c r="AE25" s="39">
        <f t="shared" si="0"/>
        <v>0</v>
      </c>
      <c r="AF25" s="39">
        <f t="shared" si="1"/>
        <v>0</v>
      </c>
    </row>
    <row r="26" spans="1:32">
      <c r="A26" s="556"/>
      <c r="B26" s="204" t="s">
        <v>297</v>
      </c>
      <c r="C26" s="40">
        <f t="shared" si="6"/>
        <v>13</v>
      </c>
      <c r="D26" s="35">
        <v>33</v>
      </c>
      <c r="E26" s="35">
        <v>9</v>
      </c>
      <c r="F26" s="35">
        <v>24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3</v>
      </c>
      <c r="N26" s="36">
        <v>0</v>
      </c>
      <c r="O26" s="36">
        <v>3</v>
      </c>
      <c r="P26" s="562"/>
      <c r="Q26" s="47" t="s">
        <v>297</v>
      </c>
      <c r="R26" s="40">
        <f t="shared" si="7"/>
        <v>13</v>
      </c>
      <c r="S26" s="40">
        <v>30</v>
      </c>
      <c r="T26" s="40">
        <v>9</v>
      </c>
      <c r="U26" s="40">
        <v>21</v>
      </c>
      <c r="V26" s="36">
        <v>0</v>
      </c>
      <c r="W26" s="36">
        <v>0</v>
      </c>
      <c r="X26" s="36">
        <v>0</v>
      </c>
      <c r="Y26" s="54">
        <v>0</v>
      </c>
      <c r="Z26" s="54">
        <v>33</v>
      </c>
      <c r="AA26" s="39">
        <f t="shared" si="2"/>
        <v>0</v>
      </c>
      <c r="AB26" s="39">
        <f t="shared" si="3"/>
        <v>0</v>
      </c>
      <c r="AC26" s="39">
        <f t="shared" si="4"/>
        <v>0</v>
      </c>
      <c r="AD26" s="39">
        <f t="shared" si="5"/>
        <v>0</v>
      </c>
      <c r="AE26" s="39">
        <f t="shared" si="0"/>
        <v>0</v>
      </c>
      <c r="AF26" s="39">
        <f t="shared" si="1"/>
        <v>0</v>
      </c>
    </row>
    <row r="27" spans="1:32" ht="23.25" customHeight="1">
      <c r="A27" s="556"/>
      <c r="B27" s="204" t="s">
        <v>298</v>
      </c>
      <c r="C27" s="40">
        <f t="shared" si="6"/>
        <v>14</v>
      </c>
      <c r="D27" s="35">
        <v>4</v>
      </c>
      <c r="E27" s="35">
        <v>4</v>
      </c>
      <c r="F27" s="35">
        <v>0</v>
      </c>
      <c r="G27" s="36">
        <v>0</v>
      </c>
      <c r="H27" s="36">
        <v>0</v>
      </c>
      <c r="I27" s="36">
        <v>0</v>
      </c>
      <c r="J27" s="36">
        <v>2</v>
      </c>
      <c r="K27" s="36">
        <v>2</v>
      </c>
      <c r="L27" s="36">
        <v>0</v>
      </c>
      <c r="M27" s="36">
        <v>0</v>
      </c>
      <c r="N27" s="36">
        <v>0</v>
      </c>
      <c r="O27" s="36">
        <v>0</v>
      </c>
      <c r="P27" s="562"/>
      <c r="Q27" s="47" t="s">
        <v>298</v>
      </c>
      <c r="R27" s="40">
        <f t="shared" si="7"/>
        <v>14</v>
      </c>
      <c r="S27" s="40">
        <v>2</v>
      </c>
      <c r="T27" s="40">
        <v>2</v>
      </c>
      <c r="U27" s="40">
        <v>0</v>
      </c>
      <c r="V27" s="36">
        <v>0</v>
      </c>
      <c r="W27" s="36">
        <v>0</v>
      </c>
      <c r="X27" s="36">
        <v>0</v>
      </c>
      <c r="Y27" s="54">
        <v>0</v>
      </c>
      <c r="Z27" s="54">
        <v>4</v>
      </c>
      <c r="AA27" s="39">
        <f t="shared" si="2"/>
        <v>0</v>
      </c>
      <c r="AB27" s="39">
        <f t="shared" si="3"/>
        <v>0</v>
      </c>
      <c r="AC27" s="39">
        <f t="shared" si="4"/>
        <v>0</v>
      </c>
      <c r="AD27" s="39">
        <f t="shared" si="5"/>
        <v>0</v>
      </c>
      <c r="AE27" s="39">
        <f t="shared" si="0"/>
        <v>0</v>
      </c>
      <c r="AF27" s="39">
        <f t="shared" si="1"/>
        <v>0</v>
      </c>
    </row>
    <row r="28" spans="1:32" ht="23.25" customHeight="1">
      <c r="A28" s="556"/>
      <c r="B28" s="204" t="s">
        <v>299</v>
      </c>
      <c r="C28" s="40">
        <f t="shared" si="6"/>
        <v>15</v>
      </c>
      <c r="D28" s="35">
        <v>1</v>
      </c>
      <c r="E28" s="35">
        <v>1</v>
      </c>
      <c r="F28" s="35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562"/>
      <c r="Q28" s="47" t="s">
        <v>299</v>
      </c>
      <c r="R28" s="40">
        <f t="shared" si="7"/>
        <v>15</v>
      </c>
      <c r="S28" s="40">
        <v>1</v>
      </c>
      <c r="T28" s="40">
        <v>1</v>
      </c>
      <c r="U28" s="40">
        <v>0</v>
      </c>
      <c r="V28" s="36">
        <v>0</v>
      </c>
      <c r="W28" s="36">
        <v>0</v>
      </c>
      <c r="X28" s="36">
        <v>0</v>
      </c>
      <c r="Y28" s="54">
        <v>0</v>
      </c>
      <c r="Z28" s="54">
        <v>1</v>
      </c>
      <c r="AA28" s="39">
        <f t="shared" si="2"/>
        <v>0</v>
      </c>
      <c r="AB28" s="39">
        <f t="shared" si="3"/>
        <v>0</v>
      </c>
      <c r="AC28" s="39">
        <f t="shared" si="4"/>
        <v>0</v>
      </c>
      <c r="AD28" s="39">
        <f t="shared" si="5"/>
        <v>0</v>
      </c>
      <c r="AE28" s="39">
        <f t="shared" si="0"/>
        <v>0</v>
      </c>
      <c r="AF28" s="39">
        <f t="shared" si="1"/>
        <v>0</v>
      </c>
    </row>
    <row r="29" spans="1:32">
      <c r="A29" s="556"/>
      <c r="B29" s="204" t="s">
        <v>300</v>
      </c>
      <c r="C29" s="40">
        <f t="shared" si="6"/>
        <v>16</v>
      </c>
      <c r="D29" s="35">
        <v>1</v>
      </c>
      <c r="E29" s="35">
        <v>0</v>
      </c>
      <c r="F29" s="35">
        <v>1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562"/>
      <c r="Q29" s="47" t="s">
        <v>300</v>
      </c>
      <c r="R29" s="40">
        <f t="shared" si="7"/>
        <v>16</v>
      </c>
      <c r="S29" s="40">
        <v>1</v>
      </c>
      <c r="T29" s="40">
        <v>0</v>
      </c>
      <c r="U29" s="40">
        <v>1</v>
      </c>
      <c r="V29" s="36">
        <v>0</v>
      </c>
      <c r="W29" s="36">
        <v>0</v>
      </c>
      <c r="X29" s="36">
        <v>0</v>
      </c>
      <c r="Y29" s="54">
        <v>0</v>
      </c>
      <c r="Z29" s="54">
        <v>1</v>
      </c>
      <c r="AA29" s="39">
        <f t="shared" si="2"/>
        <v>0</v>
      </c>
      <c r="AB29" s="39">
        <f t="shared" si="3"/>
        <v>0</v>
      </c>
      <c r="AC29" s="39">
        <f t="shared" si="4"/>
        <v>0</v>
      </c>
      <c r="AD29" s="39">
        <f t="shared" si="5"/>
        <v>0</v>
      </c>
      <c r="AE29" s="39">
        <f t="shared" si="0"/>
        <v>0</v>
      </c>
      <c r="AF29" s="39">
        <f t="shared" si="1"/>
        <v>0</v>
      </c>
    </row>
    <row r="30" spans="1:32">
      <c r="A30" s="556"/>
      <c r="B30" s="204" t="s">
        <v>301</v>
      </c>
      <c r="C30" s="40">
        <f t="shared" si="6"/>
        <v>17</v>
      </c>
      <c r="D30" s="35">
        <v>1</v>
      </c>
      <c r="E30" s="35">
        <v>1</v>
      </c>
      <c r="F30" s="35">
        <v>0</v>
      </c>
      <c r="G30" s="36">
        <v>0</v>
      </c>
      <c r="H30" s="36">
        <v>0</v>
      </c>
      <c r="I30" s="36">
        <v>0</v>
      </c>
      <c r="J30" s="36">
        <v>1</v>
      </c>
      <c r="K30" s="36">
        <v>1</v>
      </c>
      <c r="L30" s="36">
        <v>0</v>
      </c>
      <c r="M30" s="36">
        <v>0</v>
      </c>
      <c r="N30" s="36">
        <v>0</v>
      </c>
      <c r="O30" s="36">
        <v>0</v>
      </c>
      <c r="P30" s="562"/>
      <c r="Q30" s="47" t="s">
        <v>301</v>
      </c>
      <c r="R30" s="40">
        <f t="shared" si="7"/>
        <v>17</v>
      </c>
      <c r="S30" s="40">
        <v>0</v>
      </c>
      <c r="T30" s="40">
        <v>0</v>
      </c>
      <c r="U30" s="40">
        <v>0</v>
      </c>
      <c r="V30" s="36">
        <v>0</v>
      </c>
      <c r="W30" s="36">
        <v>0</v>
      </c>
      <c r="X30" s="36">
        <v>0</v>
      </c>
      <c r="Y30" s="54">
        <v>0</v>
      </c>
      <c r="Z30" s="54">
        <v>1</v>
      </c>
      <c r="AA30" s="39">
        <f t="shared" si="2"/>
        <v>0</v>
      </c>
      <c r="AB30" s="39">
        <f t="shared" si="3"/>
        <v>0</v>
      </c>
      <c r="AC30" s="39">
        <f t="shared" si="4"/>
        <v>0</v>
      </c>
      <c r="AD30" s="39">
        <f t="shared" si="5"/>
        <v>0</v>
      </c>
      <c r="AE30" s="39">
        <f t="shared" si="0"/>
        <v>0</v>
      </c>
      <c r="AF30" s="39">
        <f t="shared" si="1"/>
        <v>0</v>
      </c>
    </row>
    <row r="31" spans="1:32">
      <c r="A31" s="556"/>
      <c r="B31" s="204" t="s">
        <v>302</v>
      </c>
      <c r="C31" s="40">
        <f t="shared" si="6"/>
        <v>18</v>
      </c>
      <c r="D31" s="35">
        <v>6</v>
      </c>
      <c r="E31" s="35">
        <v>4</v>
      </c>
      <c r="F31" s="35">
        <v>2</v>
      </c>
      <c r="G31" s="36">
        <v>0</v>
      </c>
      <c r="H31" s="36">
        <v>0</v>
      </c>
      <c r="I31" s="36">
        <v>0</v>
      </c>
      <c r="J31" s="36">
        <v>1</v>
      </c>
      <c r="K31" s="36">
        <v>1</v>
      </c>
      <c r="L31" s="36">
        <v>0</v>
      </c>
      <c r="M31" s="36">
        <v>3</v>
      </c>
      <c r="N31" s="36">
        <v>1</v>
      </c>
      <c r="O31" s="36">
        <v>2</v>
      </c>
      <c r="P31" s="562"/>
      <c r="Q31" s="47" t="s">
        <v>302</v>
      </c>
      <c r="R31" s="40">
        <f t="shared" si="7"/>
        <v>18</v>
      </c>
      <c r="S31" s="40">
        <v>2</v>
      </c>
      <c r="T31" s="40">
        <v>2</v>
      </c>
      <c r="U31" s="40">
        <v>0</v>
      </c>
      <c r="V31" s="36">
        <v>0</v>
      </c>
      <c r="W31" s="36">
        <v>0</v>
      </c>
      <c r="X31" s="36">
        <v>0</v>
      </c>
      <c r="Y31" s="54">
        <v>0</v>
      </c>
      <c r="Z31" s="54">
        <v>6</v>
      </c>
      <c r="AA31" s="39">
        <f t="shared" si="2"/>
        <v>0</v>
      </c>
      <c r="AB31" s="39">
        <f t="shared" si="3"/>
        <v>0</v>
      </c>
      <c r="AC31" s="39">
        <f t="shared" si="4"/>
        <v>0</v>
      </c>
      <c r="AD31" s="39">
        <f t="shared" si="5"/>
        <v>0</v>
      </c>
      <c r="AE31" s="39">
        <f t="shared" si="0"/>
        <v>0</v>
      </c>
      <c r="AF31" s="39">
        <f t="shared" si="1"/>
        <v>0</v>
      </c>
    </row>
    <row r="32" spans="1:32">
      <c r="A32" s="556"/>
      <c r="B32" s="204" t="s">
        <v>303</v>
      </c>
      <c r="C32" s="40">
        <f t="shared" si="6"/>
        <v>19</v>
      </c>
      <c r="D32" s="35">
        <v>72</v>
      </c>
      <c r="E32" s="35">
        <v>48</v>
      </c>
      <c r="F32" s="35">
        <v>24</v>
      </c>
      <c r="G32" s="36">
        <v>0</v>
      </c>
      <c r="H32" s="36">
        <v>0</v>
      </c>
      <c r="I32" s="36">
        <v>0</v>
      </c>
      <c r="J32" s="36">
        <v>40</v>
      </c>
      <c r="K32" s="36">
        <v>24</v>
      </c>
      <c r="L32" s="36">
        <v>16</v>
      </c>
      <c r="M32" s="36">
        <v>18</v>
      </c>
      <c r="N32" s="36">
        <v>13</v>
      </c>
      <c r="O32" s="36">
        <v>5</v>
      </c>
      <c r="P32" s="562"/>
      <c r="Q32" s="47" t="s">
        <v>303</v>
      </c>
      <c r="R32" s="40">
        <f t="shared" si="7"/>
        <v>19</v>
      </c>
      <c r="S32" s="40">
        <v>14</v>
      </c>
      <c r="T32" s="40">
        <v>11</v>
      </c>
      <c r="U32" s="40">
        <v>3</v>
      </c>
      <c r="V32" s="36">
        <v>0</v>
      </c>
      <c r="W32" s="36">
        <v>0</v>
      </c>
      <c r="X32" s="36">
        <v>0</v>
      </c>
      <c r="Y32" s="54">
        <v>7</v>
      </c>
      <c r="Z32" s="54">
        <v>65</v>
      </c>
      <c r="AA32" s="39">
        <f t="shared" si="2"/>
        <v>0</v>
      </c>
      <c r="AB32" s="39">
        <f t="shared" si="3"/>
        <v>0</v>
      </c>
      <c r="AC32" s="39">
        <f t="shared" si="4"/>
        <v>0</v>
      </c>
      <c r="AD32" s="39">
        <f t="shared" si="5"/>
        <v>0</v>
      </c>
      <c r="AE32" s="39">
        <f t="shared" si="0"/>
        <v>0</v>
      </c>
      <c r="AF32" s="39">
        <f t="shared" si="1"/>
        <v>0</v>
      </c>
    </row>
    <row r="33" spans="1:32">
      <c r="A33" s="556"/>
      <c r="B33" s="204" t="s">
        <v>304</v>
      </c>
      <c r="C33" s="40">
        <f t="shared" si="6"/>
        <v>20</v>
      </c>
      <c r="D33" s="35">
        <v>1</v>
      </c>
      <c r="E33" s="35">
        <v>1</v>
      </c>
      <c r="F33" s="35">
        <v>0</v>
      </c>
      <c r="G33" s="36">
        <v>0</v>
      </c>
      <c r="H33" s="36">
        <v>0</v>
      </c>
      <c r="I33" s="36">
        <v>0</v>
      </c>
      <c r="J33" s="36">
        <v>1</v>
      </c>
      <c r="K33" s="36">
        <v>1</v>
      </c>
      <c r="L33" s="36">
        <v>0</v>
      </c>
      <c r="M33" s="36">
        <v>0</v>
      </c>
      <c r="N33" s="36">
        <v>0</v>
      </c>
      <c r="O33" s="36">
        <v>0</v>
      </c>
      <c r="P33" s="562"/>
      <c r="Q33" s="47" t="s">
        <v>304</v>
      </c>
      <c r="R33" s="40">
        <f t="shared" si="7"/>
        <v>20</v>
      </c>
      <c r="S33" s="40">
        <v>0</v>
      </c>
      <c r="T33" s="40">
        <v>0</v>
      </c>
      <c r="U33" s="40">
        <v>0</v>
      </c>
      <c r="V33" s="36">
        <v>0</v>
      </c>
      <c r="W33" s="36">
        <v>0</v>
      </c>
      <c r="X33" s="36">
        <v>0</v>
      </c>
      <c r="Y33" s="54">
        <v>0</v>
      </c>
      <c r="Z33" s="54">
        <v>1</v>
      </c>
      <c r="AA33" s="39">
        <f t="shared" si="2"/>
        <v>0</v>
      </c>
      <c r="AB33" s="39">
        <f t="shared" si="3"/>
        <v>0</v>
      </c>
      <c r="AC33" s="39">
        <f t="shared" si="4"/>
        <v>0</v>
      </c>
      <c r="AD33" s="39">
        <f t="shared" si="5"/>
        <v>0</v>
      </c>
      <c r="AE33" s="39">
        <f t="shared" si="0"/>
        <v>0</v>
      </c>
      <c r="AF33" s="39">
        <f t="shared" si="1"/>
        <v>0</v>
      </c>
    </row>
    <row r="34" spans="1:32">
      <c r="A34" s="556"/>
      <c r="B34" s="204" t="s">
        <v>305</v>
      </c>
      <c r="C34" s="40">
        <f t="shared" si="6"/>
        <v>21</v>
      </c>
      <c r="D34" s="35">
        <v>1</v>
      </c>
      <c r="E34" s="35">
        <v>1</v>
      </c>
      <c r="F34" s="35">
        <v>0</v>
      </c>
      <c r="G34" s="36">
        <v>0</v>
      </c>
      <c r="H34" s="36">
        <v>0</v>
      </c>
      <c r="I34" s="36">
        <v>0</v>
      </c>
      <c r="J34" s="36">
        <v>1</v>
      </c>
      <c r="K34" s="36">
        <v>1</v>
      </c>
      <c r="L34" s="36">
        <v>0</v>
      </c>
      <c r="M34" s="36">
        <v>0</v>
      </c>
      <c r="N34" s="36">
        <v>0</v>
      </c>
      <c r="O34" s="36">
        <v>0</v>
      </c>
      <c r="P34" s="562"/>
      <c r="Q34" s="47" t="s">
        <v>305</v>
      </c>
      <c r="R34" s="40">
        <f t="shared" si="7"/>
        <v>21</v>
      </c>
      <c r="S34" s="40">
        <v>0</v>
      </c>
      <c r="T34" s="40">
        <v>0</v>
      </c>
      <c r="U34" s="40">
        <v>0</v>
      </c>
      <c r="V34" s="36">
        <v>0</v>
      </c>
      <c r="W34" s="36">
        <v>0</v>
      </c>
      <c r="X34" s="36">
        <v>0</v>
      </c>
      <c r="Y34" s="54">
        <v>0</v>
      </c>
      <c r="Z34" s="54">
        <v>1</v>
      </c>
      <c r="AA34" s="39">
        <f t="shared" si="2"/>
        <v>0</v>
      </c>
      <c r="AB34" s="39">
        <f t="shared" si="3"/>
        <v>0</v>
      </c>
      <c r="AC34" s="39">
        <f t="shared" si="4"/>
        <v>0</v>
      </c>
      <c r="AD34" s="39">
        <f t="shared" si="5"/>
        <v>0</v>
      </c>
      <c r="AE34" s="39">
        <f t="shared" si="0"/>
        <v>0</v>
      </c>
      <c r="AF34" s="39">
        <f t="shared" si="1"/>
        <v>0</v>
      </c>
    </row>
    <row r="35" spans="1:32">
      <c r="A35" s="556"/>
      <c r="B35" s="204" t="s">
        <v>306</v>
      </c>
      <c r="C35" s="40">
        <f t="shared" si="6"/>
        <v>22</v>
      </c>
      <c r="D35" s="35">
        <v>15</v>
      </c>
      <c r="E35" s="35">
        <v>6</v>
      </c>
      <c r="F35" s="35">
        <v>9</v>
      </c>
      <c r="G35" s="36">
        <v>0</v>
      </c>
      <c r="H35" s="36">
        <v>0</v>
      </c>
      <c r="I35" s="36">
        <v>0</v>
      </c>
      <c r="J35" s="36">
        <v>8</v>
      </c>
      <c r="K35" s="36">
        <v>4</v>
      </c>
      <c r="L35" s="36">
        <v>4</v>
      </c>
      <c r="M35" s="36">
        <v>4</v>
      </c>
      <c r="N35" s="36">
        <v>2</v>
      </c>
      <c r="O35" s="36">
        <v>2</v>
      </c>
      <c r="P35" s="562"/>
      <c r="Q35" s="47" t="s">
        <v>306</v>
      </c>
      <c r="R35" s="40">
        <f t="shared" si="7"/>
        <v>22</v>
      </c>
      <c r="S35" s="40">
        <v>3</v>
      </c>
      <c r="T35" s="40">
        <v>0</v>
      </c>
      <c r="U35" s="40">
        <v>3</v>
      </c>
      <c r="V35" s="36">
        <v>0</v>
      </c>
      <c r="W35" s="36">
        <v>0</v>
      </c>
      <c r="X35" s="36">
        <v>0</v>
      </c>
      <c r="Y35" s="54">
        <v>0</v>
      </c>
      <c r="Z35" s="54">
        <v>15</v>
      </c>
      <c r="AA35" s="39">
        <f t="shared" si="2"/>
        <v>0</v>
      </c>
      <c r="AB35" s="39">
        <f t="shared" si="3"/>
        <v>0</v>
      </c>
      <c r="AC35" s="39">
        <f t="shared" si="4"/>
        <v>0</v>
      </c>
      <c r="AD35" s="39">
        <f t="shared" si="5"/>
        <v>0</v>
      </c>
      <c r="AE35" s="39">
        <f t="shared" si="0"/>
        <v>0</v>
      </c>
      <c r="AF35" s="39">
        <f t="shared" si="1"/>
        <v>0</v>
      </c>
    </row>
    <row r="36" spans="1:32">
      <c r="A36" s="556"/>
      <c r="B36" s="204" t="s">
        <v>284</v>
      </c>
      <c r="C36" s="40">
        <f t="shared" si="6"/>
        <v>23</v>
      </c>
      <c r="D36" s="35">
        <v>3</v>
      </c>
      <c r="E36" s="35">
        <v>2</v>
      </c>
      <c r="F36" s="35">
        <v>1</v>
      </c>
      <c r="G36" s="36">
        <v>0</v>
      </c>
      <c r="H36" s="36">
        <v>0</v>
      </c>
      <c r="I36" s="36">
        <v>0</v>
      </c>
      <c r="J36" s="36">
        <v>1</v>
      </c>
      <c r="K36" s="36">
        <v>0</v>
      </c>
      <c r="L36" s="36">
        <v>1</v>
      </c>
      <c r="M36" s="36">
        <v>2</v>
      </c>
      <c r="N36" s="36">
        <v>2</v>
      </c>
      <c r="O36" s="36">
        <v>0</v>
      </c>
      <c r="P36" s="563"/>
      <c r="Q36" s="47" t="s">
        <v>284</v>
      </c>
      <c r="R36" s="40">
        <f t="shared" si="7"/>
        <v>23</v>
      </c>
      <c r="S36" s="40">
        <v>0</v>
      </c>
      <c r="T36" s="40">
        <v>0</v>
      </c>
      <c r="U36" s="40">
        <v>0</v>
      </c>
      <c r="V36" s="36">
        <v>0</v>
      </c>
      <c r="W36" s="36">
        <v>0</v>
      </c>
      <c r="X36" s="36">
        <v>0</v>
      </c>
      <c r="Y36" s="54">
        <v>0</v>
      </c>
      <c r="Z36" s="54">
        <v>3</v>
      </c>
      <c r="AA36" s="39">
        <f t="shared" si="2"/>
        <v>0</v>
      </c>
      <c r="AB36" s="39">
        <f t="shared" si="3"/>
        <v>0</v>
      </c>
      <c r="AC36" s="39">
        <f t="shared" si="4"/>
        <v>0</v>
      </c>
      <c r="AD36" s="39">
        <f t="shared" si="5"/>
        <v>0</v>
      </c>
      <c r="AE36" s="39">
        <f t="shared" si="0"/>
        <v>0</v>
      </c>
      <c r="AF36" s="39">
        <f t="shared" si="1"/>
        <v>0</v>
      </c>
    </row>
    <row r="37" spans="1:32" ht="15" customHeight="1">
      <c r="A37" s="575" t="s">
        <v>19</v>
      </c>
      <c r="B37" s="204" t="s">
        <v>285</v>
      </c>
      <c r="C37" s="40">
        <f t="shared" si="6"/>
        <v>24</v>
      </c>
      <c r="D37" s="35">
        <v>1</v>
      </c>
      <c r="E37" s="35">
        <v>1</v>
      </c>
      <c r="F37" s="35">
        <v>0</v>
      </c>
      <c r="G37" s="36">
        <v>0</v>
      </c>
      <c r="H37" s="36">
        <v>0</v>
      </c>
      <c r="I37" s="36">
        <v>0</v>
      </c>
      <c r="J37" s="36">
        <v>0</v>
      </c>
      <c r="K37" s="36">
        <v>0</v>
      </c>
      <c r="L37" s="36">
        <v>0</v>
      </c>
      <c r="M37" s="36">
        <v>1</v>
      </c>
      <c r="N37" s="36">
        <v>1</v>
      </c>
      <c r="O37" s="36">
        <v>0</v>
      </c>
      <c r="P37" s="581" t="s">
        <v>19</v>
      </c>
      <c r="Q37" s="47" t="s">
        <v>285</v>
      </c>
      <c r="R37" s="40">
        <f t="shared" si="7"/>
        <v>24</v>
      </c>
      <c r="S37" s="40">
        <v>0</v>
      </c>
      <c r="T37" s="40">
        <v>0</v>
      </c>
      <c r="U37" s="40">
        <v>0</v>
      </c>
      <c r="V37" s="37">
        <v>0</v>
      </c>
      <c r="W37" s="37">
        <v>0</v>
      </c>
      <c r="X37" s="37">
        <v>0</v>
      </c>
      <c r="Y37" s="54">
        <v>0</v>
      </c>
      <c r="Z37" s="54">
        <v>1</v>
      </c>
      <c r="AA37" s="39">
        <f t="shared" si="2"/>
        <v>0</v>
      </c>
      <c r="AB37" s="39">
        <f t="shared" si="3"/>
        <v>0</v>
      </c>
      <c r="AC37" s="39">
        <f t="shared" si="4"/>
        <v>0</v>
      </c>
      <c r="AD37" s="39">
        <f t="shared" si="5"/>
        <v>0</v>
      </c>
      <c r="AE37" s="39">
        <f t="shared" si="0"/>
        <v>0</v>
      </c>
      <c r="AF37" s="39">
        <f t="shared" si="1"/>
        <v>0</v>
      </c>
    </row>
    <row r="38" spans="1:32">
      <c r="A38" s="562"/>
      <c r="B38" s="204" t="s">
        <v>286</v>
      </c>
      <c r="C38" s="40">
        <f t="shared" si="6"/>
        <v>25</v>
      </c>
      <c r="D38" s="35">
        <v>1</v>
      </c>
      <c r="E38" s="35">
        <v>1</v>
      </c>
      <c r="F38" s="35">
        <v>0</v>
      </c>
      <c r="G38" s="36">
        <v>0</v>
      </c>
      <c r="H38" s="36">
        <v>0</v>
      </c>
      <c r="I38" s="36">
        <v>0</v>
      </c>
      <c r="J38" s="36">
        <v>1</v>
      </c>
      <c r="K38" s="36">
        <v>1</v>
      </c>
      <c r="L38" s="36">
        <v>0</v>
      </c>
      <c r="M38" s="36">
        <v>0</v>
      </c>
      <c r="N38" s="36">
        <v>0</v>
      </c>
      <c r="O38" s="36">
        <v>0</v>
      </c>
      <c r="P38" s="581"/>
      <c r="Q38" s="47" t="s">
        <v>286</v>
      </c>
      <c r="R38" s="40">
        <f t="shared" si="7"/>
        <v>25</v>
      </c>
      <c r="S38" s="40">
        <v>0</v>
      </c>
      <c r="T38" s="40">
        <v>0</v>
      </c>
      <c r="U38" s="40">
        <v>0</v>
      </c>
      <c r="V38" s="37">
        <v>0</v>
      </c>
      <c r="W38" s="37">
        <v>0</v>
      </c>
      <c r="X38" s="37">
        <v>0</v>
      </c>
      <c r="Y38" s="54">
        <v>0</v>
      </c>
      <c r="Z38" s="54">
        <v>1</v>
      </c>
      <c r="AA38" s="39">
        <f t="shared" si="2"/>
        <v>0</v>
      </c>
      <c r="AB38" s="39">
        <f t="shared" si="3"/>
        <v>0</v>
      </c>
      <c r="AC38" s="39">
        <f t="shared" si="4"/>
        <v>0</v>
      </c>
      <c r="AD38" s="39">
        <f t="shared" si="5"/>
        <v>0</v>
      </c>
      <c r="AE38" s="39">
        <f t="shared" si="0"/>
        <v>0</v>
      </c>
      <c r="AF38" s="39">
        <f t="shared" si="1"/>
        <v>0</v>
      </c>
    </row>
    <row r="39" spans="1:32">
      <c r="A39" s="562"/>
      <c r="B39" s="204" t="s">
        <v>307</v>
      </c>
      <c r="C39" s="40">
        <f t="shared" si="6"/>
        <v>26</v>
      </c>
      <c r="D39" s="35">
        <v>1</v>
      </c>
      <c r="E39" s="35">
        <v>0</v>
      </c>
      <c r="F39" s="35">
        <v>1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1</v>
      </c>
      <c r="N39" s="36">
        <v>0</v>
      </c>
      <c r="O39" s="36">
        <v>1</v>
      </c>
      <c r="P39" s="581"/>
      <c r="Q39" s="47" t="s">
        <v>307</v>
      </c>
      <c r="R39" s="40">
        <f t="shared" si="7"/>
        <v>26</v>
      </c>
      <c r="S39" s="40">
        <v>0</v>
      </c>
      <c r="T39" s="40">
        <v>0</v>
      </c>
      <c r="U39" s="40">
        <v>0</v>
      </c>
      <c r="V39" s="37">
        <v>0</v>
      </c>
      <c r="W39" s="37">
        <v>0</v>
      </c>
      <c r="X39" s="37">
        <v>0</v>
      </c>
      <c r="Y39" s="54">
        <v>0</v>
      </c>
      <c r="Z39" s="54">
        <v>1</v>
      </c>
      <c r="AA39" s="39">
        <f t="shared" ref="AA39:AA44" si="8">+D39-E39-F39</f>
        <v>0</v>
      </c>
      <c r="AB39" s="39">
        <f t="shared" ref="AB39:AB45" si="9">+E39-H39-K39-N39-T39</f>
        <v>0</v>
      </c>
      <c r="AC39" s="39">
        <f t="shared" ref="AC39:AC45" si="10">+F39-I39-L39-O39-U39</f>
        <v>0</v>
      </c>
      <c r="AD39" s="39">
        <f t="shared" ref="AD39:AD44" si="11">+D39-G39-J39-M39-S39</f>
        <v>0</v>
      </c>
      <c r="AE39" s="39">
        <f t="shared" si="0"/>
        <v>0</v>
      </c>
      <c r="AF39" s="39">
        <f t="shared" si="1"/>
        <v>0</v>
      </c>
    </row>
    <row r="40" spans="1:32">
      <c r="A40" s="562"/>
      <c r="B40" s="204" t="s">
        <v>308</v>
      </c>
      <c r="C40" s="40">
        <f t="shared" si="6"/>
        <v>27</v>
      </c>
      <c r="D40" s="35">
        <v>473</v>
      </c>
      <c r="E40" s="35">
        <v>224</v>
      </c>
      <c r="F40" s="35">
        <v>249</v>
      </c>
      <c r="G40" s="36">
        <v>5</v>
      </c>
      <c r="H40" s="36">
        <v>1</v>
      </c>
      <c r="I40" s="36">
        <v>4</v>
      </c>
      <c r="J40" s="36">
        <v>391</v>
      </c>
      <c r="K40" s="36">
        <v>187</v>
      </c>
      <c r="L40" s="36">
        <v>204</v>
      </c>
      <c r="M40" s="36">
        <v>74</v>
      </c>
      <c r="N40" s="36">
        <v>34</v>
      </c>
      <c r="O40" s="36">
        <v>40</v>
      </c>
      <c r="P40" s="581"/>
      <c r="Q40" s="47" t="s">
        <v>308</v>
      </c>
      <c r="R40" s="40">
        <f t="shared" si="7"/>
        <v>27</v>
      </c>
      <c r="S40" s="40">
        <v>3</v>
      </c>
      <c r="T40" s="40">
        <v>2</v>
      </c>
      <c r="U40" s="40">
        <v>1</v>
      </c>
      <c r="V40" s="37">
        <v>0</v>
      </c>
      <c r="W40" s="37">
        <v>0</v>
      </c>
      <c r="X40" s="37">
        <v>0</v>
      </c>
      <c r="Y40" s="54">
        <v>32</v>
      </c>
      <c r="Z40" s="54">
        <v>441</v>
      </c>
      <c r="AA40" s="39">
        <f t="shared" si="8"/>
        <v>0</v>
      </c>
      <c r="AB40" s="39">
        <f t="shared" si="9"/>
        <v>0</v>
      </c>
      <c r="AC40" s="39">
        <f t="shared" si="10"/>
        <v>0</v>
      </c>
      <c r="AD40" s="39">
        <f t="shared" si="11"/>
        <v>0</v>
      </c>
      <c r="AE40" s="39">
        <f t="shared" si="0"/>
        <v>0</v>
      </c>
      <c r="AF40" s="39">
        <f t="shared" si="1"/>
        <v>0</v>
      </c>
    </row>
    <row r="41" spans="1:32">
      <c r="A41" s="562"/>
      <c r="B41" s="204" t="s">
        <v>309</v>
      </c>
      <c r="C41" s="40">
        <f t="shared" si="6"/>
        <v>28</v>
      </c>
      <c r="D41" s="36">
        <v>1</v>
      </c>
      <c r="E41" s="36">
        <v>1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581"/>
      <c r="Q41" s="47" t="s">
        <v>309</v>
      </c>
      <c r="R41" s="40">
        <f t="shared" si="7"/>
        <v>28</v>
      </c>
      <c r="S41" s="40">
        <v>1</v>
      </c>
      <c r="T41" s="40">
        <v>1</v>
      </c>
      <c r="U41" s="40">
        <v>0</v>
      </c>
      <c r="V41" s="37">
        <v>0</v>
      </c>
      <c r="W41" s="37">
        <v>0</v>
      </c>
      <c r="X41" s="37">
        <v>0</v>
      </c>
      <c r="Y41" s="54">
        <v>0</v>
      </c>
      <c r="Z41" s="54">
        <v>1</v>
      </c>
      <c r="AA41" s="39">
        <f t="shared" si="8"/>
        <v>0</v>
      </c>
      <c r="AB41" s="39">
        <f t="shared" si="9"/>
        <v>0</v>
      </c>
      <c r="AC41" s="39">
        <f t="shared" si="10"/>
        <v>0</v>
      </c>
      <c r="AD41" s="39">
        <f t="shared" si="11"/>
        <v>0</v>
      </c>
      <c r="AE41" s="39">
        <f t="shared" si="0"/>
        <v>0</v>
      </c>
      <c r="AF41" s="39">
        <f t="shared" si="1"/>
        <v>0</v>
      </c>
    </row>
    <row r="42" spans="1:32">
      <c r="A42" s="562"/>
      <c r="B42" s="204" t="s">
        <v>310</v>
      </c>
      <c r="C42" s="40">
        <f t="shared" si="6"/>
        <v>29</v>
      </c>
      <c r="D42" s="36">
        <v>1</v>
      </c>
      <c r="E42" s="36">
        <v>1</v>
      </c>
      <c r="F42" s="36">
        <v>0</v>
      </c>
      <c r="G42" s="36">
        <v>0</v>
      </c>
      <c r="H42" s="36">
        <v>0</v>
      </c>
      <c r="I42" s="36">
        <v>0</v>
      </c>
      <c r="J42" s="36">
        <v>1</v>
      </c>
      <c r="K42" s="36">
        <v>1</v>
      </c>
      <c r="L42" s="36">
        <v>0</v>
      </c>
      <c r="M42" s="36">
        <v>0</v>
      </c>
      <c r="N42" s="36">
        <v>0</v>
      </c>
      <c r="O42" s="36">
        <v>0</v>
      </c>
      <c r="P42" s="581"/>
      <c r="Q42" s="47" t="s">
        <v>310</v>
      </c>
      <c r="R42" s="40">
        <f t="shared" si="7"/>
        <v>29</v>
      </c>
      <c r="S42" s="40">
        <v>0</v>
      </c>
      <c r="T42" s="40">
        <v>0</v>
      </c>
      <c r="U42" s="40">
        <v>0</v>
      </c>
      <c r="V42" s="37">
        <v>0</v>
      </c>
      <c r="W42" s="37">
        <v>0</v>
      </c>
      <c r="X42" s="37">
        <v>0</v>
      </c>
      <c r="Y42" s="54">
        <v>0</v>
      </c>
      <c r="Z42" s="54">
        <v>1</v>
      </c>
      <c r="AA42" s="39">
        <f t="shared" si="8"/>
        <v>0</v>
      </c>
      <c r="AB42" s="39">
        <f t="shared" si="9"/>
        <v>0</v>
      </c>
      <c r="AC42" s="39">
        <f t="shared" si="10"/>
        <v>0</v>
      </c>
      <c r="AD42" s="39">
        <f t="shared" si="11"/>
        <v>0</v>
      </c>
      <c r="AE42" s="39">
        <f t="shared" si="0"/>
        <v>0</v>
      </c>
      <c r="AF42" s="39">
        <f t="shared" si="1"/>
        <v>0</v>
      </c>
    </row>
    <row r="43" spans="1:32" ht="26.25" customHeight="1">
      <c r="A43" s="574" t="s">
        <v>230</v>
      </c>
      <c r="B43" s="204" t="s">
        <v>287</v>
      </c>
      <c r="C43" s="40">
        <f t="shared" si="6"/>
        <v>30</v>
      </c>
      <c r="D43" s="36">
        <v>2</v>
      </c>
      <c r="E43" s="36">
        <v>2</v>
      </c>
      <c r="F43" s="36">
        <v>0</v>
      </c>
      <c r="G43" s="36">
        <v>0</v>
      </c>
      <c r="H43" s="36">
        <v>0</v>
      </c>
      <c r="I43" s="36">
        <v>0</v>
      </c>
      <c r="J43" s="36">
        <v>0</v>
      </c>
      <c r="K43" s="36">
        <v>0</v>
      </c>
      <c r="L43" s="36">
        <v>0</v>
      </c>
      <c r="M43" s="36">
        <v>1</v>
      </c>
      <c r="N43" s="36">
        <v>1</v>
      </c>
      <c r="O43" s="36">
        <v>0</v>
      </c>
      <c r="P43" s="574" t="s">
        <v>230</v>
      </c>
      <c r="Q43" s="47" t="s">
        <v>287</v>
      </c>
      <c r="R43" s="40">
        <f t="shared" si="7"/>
        <v>30</v>
      </c>
      <c r="S43" s="40">
        <v>1</v>
      </c>
      <c r="T43" s="40">
        <v>1</v>
      </c>
      <c r="U43" s="40">
        <v>0</v>
      </c>
      <c r="V43" s="37">
        <v>0</v>
      </c>
      <c r="W43" s="37">
        <v>0</v>
      </c>
      <c r="X43" s="37">
        <v>0</v>
      </c>
      <c r="Y43" s="54">
        <v>0</v>
      </c>
      <c r="Z43" s="54">
        <v>2</v>
      </c>
      <c r="AA43" s="39">
        <f t="shared" si="8"/>
        <v>0</v>
      </c>
      <c r="AB43" s="39">
        <f t="shared" si="9"/>
        <v>0</v>
      </c>
      <c r="AC43" s="39">
        <f t="shared" si="10"/>
        <v>0</v>
      </c>
      <c r="AD43" s="39">
        <f t="shared" si="11"/>
        <v>0</v>
      </c>
      <c r="AE43" s="39">
        <f t="shared" si="0"/>
        <v>0</v>
      </c>
      <c r="AF43" s="39">
        <f t="shared" si="1"/>
        <v>0</v>
      </c>
    </row>
    <row r="44" spans="1:32" ht="21" customHeight="1">
      <c r="A44" s="574"/>
      <c r="B44" s="204" t="s">
        <v>312</v>
      </c>
      <c r="C44" s="40">
        <f t="shared" si="6"/>
        <v>31</v>
      </c>
      <c r="D44" s="36">
        <v>1</v>
      </c>
      <c r="E44" s="36">
        <v>1</v>
      </c>
      <c r="F44" s="36">
        <v>0</v>
      </c>
      <c r="G44" s="36">
        <v>0</v>
      </c>
      <c r="H44" s="36">
        <v>0</v>
      </c>
      <c r="I44" s="36">
        <v>0</v>
      </c>
      <c r="J44" s="36">
        <v>1</v>
      </c>
      <c r="K44" s="36">
        <v>1</v>
      </c>
      <c r="L44" s="36">
        <v>0</v>
      </c>
      <c r="M44" s="36">
        <v>0</v>
      </c>
      <c r="N44" s="36">
        <v>0</v>
      </c>
      <c r="O44" s="36">
        <v>0</v>
      </c>
      <c r="P44" s="574"/>
      <c r="Q44" s="47" t="s">
        <v>312</v>
      </c>
      <c r="R44" s="40">
        <f t="shared" si="7"/>
        <v>31</v>
      </c>
      <c r="S44" s="40">
        <v>0</v>
      </c>
      <c r="T44" s="40">
        <v>0</v>
      </c>
      <c r="U44" s="40">
        <v>0</v>
      </c>
      <c r="V44" s="37">
        <v>0</v>
      </c>
      <c r="W44" s="37">
        <v>0</v>
      </c>
      <c r="X44" s="37">
        <v>0</v>
      </c>
      <c r="Y44" s="54">
        <v>0</v>
      </c>
      <c r="Z44" s="54">
        <v>1</v>
      </c>
      <c r="AA44" s="39">
        <f t="shared" si="8"/>
        <v>0</v>
      </c>
      <c r="AB44" s="39">
        <f t="shared" si="9"/>
        <v>0</v>
      </c>
      <c r="AC44" s="39">
        <f t="shared" si="10"/>
        <v>0</v>
      </c>
      <c r="AD44" s="39">
        <f t="shared" si="11"/>
        <v>0</v>
      </c>
      <c r="AE44" s="39">
        <f t="shared" si="0"/>
        <v>0</v>
      </c>
      <c r="AF44" s="39">
        <f t="shared" si="1"/>
        <v>0</v>
      </c>
    </row>
    <row r="45" spans="1:32" ht="45" customHeight="1">
      <c r="A45" s="27" t="s">
        <v>219</v>
      </c>
      <c r="B45" s="204" t="s">
        <v>311</v>
      </c>
      <c r="C45" s="40">
        <f t="shared" si="6"/>
        <v>32</v>
      </c>
      <c r="D45" s="36">
        <v>1</v>
      </c>
      <c r="E45" s="36">
        <v>1</v>
      </c>
      <c r="F45" s="36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1</v>
      </c>
      <c r="N45" s="38">
        <v>1</v>
      </c>
      <c r="O45" s="38">
        <v>0</v>
      </c>
      <c r="P45" s="27" t="s">
        <v>219</v>
      </c>
      <c r="Q45" s="47" t="s">
        <v>311</v>
      </c>
      <c r="R45" s="40">
        <f t="shared" si="7"/>
        <v>32</v>
      </c>
      <c r="S45" s="40">
        <v>0</v>
      </c>
      <c r="T45" s="40">
        <v>0</v>
      </c>
      <c r="U45" s="40">
        <v>0</v>
      </c>
      <c r="V45" s="38">
        <v>0</v>
      </c>
      <c r="W45" s="38">
        <v>0</v>
      </c>
      <c r="X45" s="38">
        <v>0</v>
      </c>
      <c r="Y45" s="54">
        <v>0</v>
      </c>
      <c r="Z45" s="54">
        <v>1</v>
      </c>
      <c r="AA45" s="39">
        <f>+D45-E45-F45</f>
        <v>0</v>
      </c>
      <c r="AB45" s="39">
        <f t="shared" si="9"/>
        <v>0</v>
      </c>
      <c r="AC45" s="39">
        <f t="shared" si="10"/>
        <v>0</v>
      </c>
      <c r="AD45" s="39">
        <f>+D45-G45-J45-M45-S45</f>
        <v>0</v>
      </c>
      <c r="AE45" s="39">
        <f>+S45-T45-U45</f>
        <v>0</v>
      </c>
      <c r="AF45" s="39">
        <f>SUM(V45:Z45)-D45</f>
        <v>0</v>
      </c>
    </row>
    <row r="46" spans="1:32" ht="18" customHeight="1">
      <c r="A46" s="85"/>
      <c r="B46" s="71"/>
      <c r="C46" s="69"/>
      <c r="D46" s="71"/>
      <c r="E46" s="16"/>
      <c r="F46" s="69"/>
      <c r="G46" s="69"/>
      <c r="H46" s="69"/>
      <c r="I46" s="69"/>
      <c r="J46" s="69"/>
      <c r="K46" s="69"/>
      <c r="L46" s="16"/>
      <c r="M46" s="16"/>
      <c r="N46" s="16"/>
      <c r="P46" s="64"/>
      <c r="X46" s="64"/>
      <c r="Y46" s="64"/>
      <c r="Z46" s="64"/>
      <c r="AB46" s="16"/>
    </row>
    <row r="47" spans="1:32" ht="18" customHeight="1">
      <c r="A47" s="85"/>
      <c r="B47" s="71"/>
      <c r="C47" s="96"/>
      <c r="D47" s="71"/>
      <c r="E47" s="16"/>
      <c r="F47" s="69"/>
      <c r="G47" s="69"/>
      <c r="H47" s="69"/>
      <c r="I47" s="69"/>
      <c r="J47" s="69"/>
      <c r="K47" s="69"/>
      <c r="L47" s="16"/>
      <c r="M47" s="16"/>
      <c r="N47" s="16"/>
      <c r="P47" s="64"/>
      <c r="X47" s="64"/>
      <c r="Y47" s="64"/>
      <c r="Z47" s="64"/>
      <c r="AB47" s="16"/>
    </row>
    <row r="48" spans="1:32" ht="20.25" customHeight="1">
      <c r="A48" s="69"/>
      <c r="B48" s="69"/>
      <c r="C48" s="96"/>
      <c r="D48" s="71"/>
      <c r="E48" s="16"/>
      <c r="F48" s="69"/>
      <c r="G48" s="69"/>
      <c r="H48" s="69"/>
      <c r="I48" s="69"/>
      <c r="J48" s="69"/>
      <c r="K48" s="69"/>
      <c r="L48" s="16"/>
      <c r="M48" s="16"/>
      <c r="N48" s="16"/>
      <c r="P48" s="55"/>
      <c r="Q48" s="68"/>
      <c r="R48" s="64"/>
      <c r="S48" s="64"/>
      <c r="T48" s="64"/>
      <c r="U48" s="64"/>
      <c r="V48" s="64"/>
      <c r="W48" s="64"/>
      <c r="X48" s="16"/>
    </row>
    <row r="49" spans="1:30" ht="20.2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P49" s="70"/>
      <c r="Q49" s="66"/>
      <c r="R49" s="66"/>
      <c r="S49" s="66"/>
      <c r="T49" s="66"/>
      <c r="U49" s="66"/>
      <c r="V49" s="66"/>
      <c r="W49" s="66"/>
      <c r="AD49" s="16"/>
    </row>
    <row r="50" spans="1:30" ht="20.2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P50" s="55"/>
      <c r="Q50" s="62"/>
      <c r="R50" s="64"/>
      <c r="S50" s="62"/>
      <c r="T50" s="62"/>
      <c r="U50" s="62"/>
      <c r="V50" s="62"/>
      <c r="W50" s="62"/>
      <c r="AD50" s="16"/>
    </row>
    <row r="51" spans="1:30" ht="20.2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P51" s="55"/>
      <c r="Q51" s="66"/>
      <c r="R51" s="66"/>
      <c r="S51" s="66"/>
      <c r="T51" s="66"/>
      <c r="U51" s="66"/>
      <c r="V51" s="66"/>
      <c r="W51" s="66"/>
      <c r="AD51" s="16"/>
    </row>
    <row r="52" spans="1:30" ht="20.2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P52" s="70"/>
      <c r="Q52" s="66"/>
      <c r="R52" s="64"/>
      <c r="S52" s="66"/>
      <c r="T52" s="66"/>
      <c r="U52" s="66"/>
      <c r="V52" s="66"/>
      <c r="W52" s="66"/>
      <c r="AD52" s="16"/>
    </row>
    <row r="53" spans="1:30" ht="20.2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P53" s="64"/>
      <c r="Q53" s="62"/>
      <c r="R53" s="66"/>
      <c r="S53" s="62"/>
      <c r="T53" s="62"/>
      <c r="U53" s="62"/>
      <c r="V53" s="62"/>
      <c r="W53" s="62"/>
      <c r="AD53" s="16"/>
    </row>
    <row r="54" spans="1:30" ht="18" customHeight="1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P54" s="16"/>
      <c r="Q54" s="64"/>
      <c r="T54" s="64"/>
      <c r="X54" s="64"/>
      <c r="AD54" s="16"/>
    </row>
    <row r="55" spans="1:30" ht="12" customHeight="1">
      <c r="Q55" s="64"/>
      <c r="T55" s="64"/>
    </row>
    <row r="56" spans="1:30" ht="18" customHeight="1"/>
    <row r="58" spans="1:30">
      <c r="D58" s="39">
        <f>SUM(D15:D45)</f>
        <v>4722</v>
      </c>
      <c r="E58" s="39">
        <f t="shared" ref="E58:Z58" si="12">SUM(E15:E45)</f>
        <v>2313</v>
      </c>
      <c r="F58" s="39">
        <f t="shared" si="12"/>
        <v>2409</v>
      </c>
      <c r="G58" s="39">
        <f t="shared" si="12"/>
        <v>5</v>
      </c>
      <c r="H58" s="39">
        <f t="shared" si="12"/>
        <v>1</v>
      </c>
      <c r="I58" s="39">
        <f t="shared" si="12"/>
        <v>4</v>
      </c>
      <c r="J58" s="39">
        <f t="shared" si="12"/>
        <v>1058</v>
      </c>
      <c r="K58" s="39">
        <f t="shared" si="12"/>
        <v>577</v>
      </c>
      <c r="L58" s="39">
        <f t="shared" si="12"/>
        <v>481</v>
      </c>
      <c r="M58" s="39">
        <f t="shared" si="12"/>
        <v>2200</v>
      </c>
      <c r="N58" s="39">
        <f t="shared" si="12"/>
        <v>1083</v>
      </c>
      <c r="O58" s="39">
        <f t="shared" si="12"/>
        <v>1117</v>
      </c>
      <c r="P58" s="39">
        <f t="shared" si="12"/>
        <v>0</v>
      </c>
      <c r="Q58" s="39">
        <f t="shared" si="12"/>
        <v>0</v>
      </c>
      <c r="R58" s="39">
        <f t="shared" si="12"/>
        <v>527</v>
      </c>
      <c r="S58" s="39">
        <f t="shared" si="12"/>
        <v>1459</v>
      </c>
      <c r="T58" s="39">
        <f t="shared" si="12"/>
        <v>652</v>
      </c>
      <c r="U58" s="39">
        <f t="shared" si="12"/>
        <v>807</v>
      </c>
      <c r="V58" s="39">
        <f t="shared" si="12"/>
        <v>0</v>
      </c>
      <c r="W58" s="39">
        <f t="shared" si="12"/>
        <v>0</v>
      </c>
      <c r="X58" s="39">
        <f t="shared" si="12"/>
        <v>0</v>
      </c>
      <c r="Y58" s="39">
        <f t="shared" si="12"/>
        <v>87</v>
      </c>
      <c r="Z58" s="39">
        <f t="shared" si="12"/>
        <v>4635</v>
      </c>
    </row>
    <row r="60" spans="1:30">
      <c r="D60" s="39">
        <f>+D58-D14</f>
        <v>0</v>
      </c>
      <c r="E60" s="39">
        <f>+E58-E14</f>
        <v>0</v>
      </c>
      <c r="F60" s="39">
        <f t="shared" ref="F60:Y60" si="13">+F58-F14</f>
        <v>0</v>
      </c>
      <c r="G60" s="39">
        <f t="shared" si="13"/>
        <v>0</v>
      </c>
      <c r="H60" s="39">
        <f t="shared" si="13"/>
        <v>0</v>
      </c>
      <c r="I60" s="39">
        <f t="shared" si="13"/>
        <v>0</v>
      </c>
      <c r="J60" s="39">
        <f t="shared" si="13"/>
        <v>0</v>
      </c>
      <c r="K60" s="39">
        <f t="shared" si="13"/>
        <v>0</v>
      </c>
      <c r="L60" s="39">
        <f t="shared" si="13"/>
        <v>0</v>
      </c>
      <c r="M60" s="39">
        <f t="shared" si="13"/>
        <v>0</v>
      </c>
      <c r="N60" s="39">
        <f t="shared" si="13"/>
        <v>0</v>
      </c>
      <c r="O60" s="39">
        <f t="shared" si="13"/>
        <v>0</v>
      </c>
      <c r="P60" s="39" t="e">
        <f t="shared" si="13"/>
        <v>#VALUE!</v>
      </c>
      <c r="Q60" s="39">
        <f t="shared" si="13"/>
        <v>0</v>
      </c>
      <c r="R60" s="39">
        <f>+R58-R14</f>
        <v>526</v>
      </c>
      <c r="S60" s="39">
        <f t="shared" si="13"/>
        <v>0</v>
      </c>
      <c r="T60" s="39">
        <f>+T58-T14</f>
        <v>0</v>
      </c>
      <c r="U60" s="39">
        <f t="shared" si="13"/>
        <v>0</v>
      </c>
      <c r="V60" s="39">
        <f t="shared" si="13"/>
        <v>0</v>
      </c>
      <c r="W60" s="39">
        <f t="shared" si="13"/>
        <v>0</v>
      </c>
      <c r="X60" s="39">
        <f t="shared" si="13"/>
        <v>0</v>
      </c>
      <c r="Y60" s="39">
        <f t="shared" si="13"/>
        <v>0</v>
      </c>
      <c r="Z60" s="39">
        <f>+Z58-Z14</f>
        <v>0</v>
      </c>
    </row>
  </sheetData>
  <mergeCells count="43">
    <mergeCell ref="N1:O1"/>
    <mergeCell ref="S10:U10"/>
    <mergeCell ref="Y1:Z1"/>
    <mergeCell ref="Y2:Z2"/>
    <mergeCell ref="V10:Z10"/>
    <mergeCell ref="W11:W12"/>
    <mergeCell ref="X11:X12"/>
    <mergeCell ref="Y11:Y12"/>
    <mergeCell ref="Z11:Z12"/>
    <mergeCell ref="V11:V12"/>
    <mergeCell ref="T11:U11"/>
    <mergeCell ref="P43:P44"/>
    <mergeCell ref="R10:R12"/>
    <mergeCell ref="P13:Q13"/>
    <mergeCell ref="P14:Q14"/>
    <mergeCell ref="P15:P16"/>
    <mergeCell ref="P17:P18"/>
    <mergeCell ref="P10:P12"/>
    <mergeCell ref="Q10:Q12"/>
    <mergeCell ref="S11:S12"/>
    <mergeCell ref="P37:P42"/>
    <mergeCell ref="P19:P36"/>
    <mergeCell ref="A13:B13"/>
    <mergeCell ref="A14:B14"/>
    <mergeCell ref="A43:A44"/>
    <mergeCell ref="A15:A16"/>
    <mergeCell ref="A17:A18"/>
    <mergeCell ref="A37:A42"/>
    <mergeCell ref="A19:A36"/>
    <mergeCell ref="D10:D12"/>
    <mergeCell ref="A4:O4"/>
    <mergeCell ref="E10:O10"/>
    <mergeCell ref="E11:E12"/>
    <mergeCell ref="F11:F12"/>
    <mergeCell ref="G11:G12"/>
    <mergeCell ref="J11:J12"/>
    <mergeCell ref="M11:M12"/>
    <mergeCell ref="H11:I11"/>
    <mergeCell ref="K11:L11"/>
    <mergeCell ref="N11:O11"/>
    <mergeCell ref="A10:A12"/>
    <mergeCell ref="C10:C12"/>
    <mergeCell ref="B10:B12"/>
  </mergeCells>
  <pageMargins left="0.7" right="0.7" top="0.75" bottom="0.75" header="0.3" footer="0.3"/>
  <pageSetup scale="68" orientation="portrait" r:id="rId1"/>
  <colBreaks count="1" manualBreakCount="1">
    <brk id="15" max="54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7281D-DAAA-4512-9193-D268709C4206}">
  <sheetPr>
    <tabColor rgb="FF00B0F0"/>
  </sheetPr>
  <dimension ref="A1:AB48"/>
  <sheetViews>
    <sheetView view="pageBreakPreview" topLeftCell="A3" zoomScaleNormal="100" zoomScaleSheetLayoutView="100" workbookViewId="0">
      <selection activeCell="AB23" sqref="AB23"/>
    </sheetView>
  </sheetViews>
  <sheetFormatPr defaultColWidth="8.85546875" defaultRowHeight="14.25"/>
  <cols>
    <col min="1" max="1" width="20" style="275" customWidth="1"/>
    <col min="2" max="2" width="25" style="276" customWidth="1"/>
    <col min="3" max="3" width="3.85546875" style="276" customWidth="1"/>
    <col min="4" max="4" width="5" style="276" customWidth="1"/>
    <col min="5" max="5" width="4.7109375" style="276" customWidth="1"/>
    <col min="6" max="6" width="5.42578125" style="276" customWidth="1"/>
    <col min="7" max="18" width="5.140625" style="276" customWidth="1"/>
    <col min="19" max="21" width="9.140625" style="276" customWidth="1"/>
    <col min="22" max="24" width="5.140625" style="276" customWidth="1"/>
    <col min="25" max="25" width="4.140625" style="276" customWidth="1"/>
    <col min="26" max="26" width="12.5703125" style="276" customWidth="1"/>
    <col min="27" max="27" width="13.42578125" style="276" customWidth="1"/>
    <col min="28" max="16384" width="8.85546875" style="276"/>
  </cols>
  <sheetData>
    <row r="1" spans="1:28" ht="15" customHeight="1">
      <c r="W1" s="586" t="s">
        <v>526</v>
      </c>
      <c r="X1" s="586"/>
      <c r="Y1" s="586"/>
    </row>
    <row r="4" spans="1:28" ht="15.75" customHeight="1">
      <c r="A4" s="277"/>
      <c r="V4" s="278"/>
      <c r="W4" s="278"/>
      <c r="X4" s="278"/>
      <c r="Y4" s="278"/>
      <c r="AA4" s="279"/>
      <c r="AB4" s="279"/>
    </row>
    <row r="5" spans="1:28" ht="18.75" customHeight="1">
      <c r="A5" s="587" t="s">
        <v>527</v>
      </c>
      <c r="B5" s="587"/>
      <c r="C5" s="587"/>
      <c r="D5" s="587"/>
      <c r="E5" s="587"/>
      <c r="F5" s="587"/>
      <c r="G5" s="587"/>
      <c r="H5" s="587"/>
      <c r="I5" s="587"/>
      <c r="J5" s="587"/>
      <c r="K5" s="587"/>
      <c r="L5" s="587"/>
      <c r="M5" s="587"/>
      <c r="N5" s="587"/>
      <c r="O5" s="587"/>
      <c r="P5" s="587"/>
      <c r="Q5" s="587"/>
      <c r="R5" s="587"/>
      <c r="S5" s="587"/>
      <c r="T5" s="587"/>
      <c r="U5" s="587"/>
      <c r="V5" s="587"/>
      <c r="W5" s="587"/>
      <c r="X5" s="587"/>
      <c r="Y5" s="587"/>
    </row>
    <row r="6" spans="1:28" ht="18.75" customHeight="1">
      <c r="A6" s="280"/>
      <c r="B6" s="280"/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280"/>
      <c r="U6" s="280"/>
      <c r="V6" s="280"/>
      <c r="W6" s="280"/>
      <c r="X6" s="280"/>
      <c r="Y6" s="280"/>
    </row>
    <row r="7" spans="1:28" ht="18.75" customHeight="1">
      <c r="A7" s="280"/>
      <c r="B7" s="280"/>
      <c r="C7" s="280"/>
      <c r="D7" s="280"/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P7" s="280"/>
      <c r="Q7" s="280"/>
      <c r="R7" s="280"/>
      <c r="S7" s="280"/>
      <c r="T7" s="280"/>
      <c r="U7" s="280"/>
      <c r="V7" s="280"/>
      <c r="W7" s="280"/>
      <c r="X7" s="280"/>
      <c r="Y7" s="280"/>
    </row>
    <row r="8" spans="1:28" ht="18.75" customHeight="1"/>
    <row r="9" spans="1:28" ht="18.75" customHeight="1">
      <c r="A9" s="281" t="s">
        <v>80</v>
      </c>
      <c r="B9" s="282"/>
      <c r="C9" s="282"/>
      <c r="D9" s="282"/>
      <c r="E9" s="282"/>
      <c r="F9" s="282"/>
      <c r="G9" s="282"/>
      <c r="H9" s="282"/>
      <c r="I9" s="282"/>
      <c r="J9" s="282"/>
      <c r="K9" s="282"/>
      <c r="L9" s="282"/>
      <c r="M9" s="282"/>
      <c r="N9" s="282"/>
      <c r="P9" s="282"/>
      <c r="Q9" s="282"/>
      <c r="R9" s="282"/>
      <c r="S9" s="282"/>
      <c r="T9" s="282"/>
      <c r="U9" s="282"/>
      <c r="V9" s="282"/>
      <c r="W9" s="282"/>
      <c r="X9" s="283" t="s">
        <v>148</v>
      </c>
      <c r="Y9" s="282"/>
    </row>
    <row r="10" spans="1:28" ht="17.25" customHeight="1">
      <c r="A10" s="588" t="s">
        <v>135</v>
      </c>
      <c r="B10" s="588" t="s">
        <v>15</v>
      </c>
      <c r="C10" s="589" t="s">
        <v>62</v>
      </c>
      <c r="D10" s="590" t="s">
        <v>8</v>
      </c>
      <c r="E10" s="591" t="s">
        <v>191</v>
      </c>
      <c r="F10" s="592"/>
      <c r="G10" s="592"/>
      <c r="H10" s="592"/>
      <c r="I10" s="592"/>
      <c r="J10" s="592"/>
      <c r="K10" s="592"/>
      <c r="L10" s="592"/>
      <c r="M10" s="592"/>
      <c r="N10" s="592"/>
      <c r="O10" s="592"/>
      <c r="P10" s="592"/>
      <c r="Q10" s="592"/>
      <c r="R10" s="593"/>
      <c r="S10" s="589" t="s">
        <v>69</v>
      </c>
      <c r="T10" s="589"/>
      <c r="U10" s="589"/>
      <c r="V10" s="589"/>
      <c r="W10" s="589"/>
      <c r="X10" s="589"/>
      <c r="Y10" s="589"/>
      <c r="Z10" s="285"/>
    </row>
    <row r="11" spans="1:28" ht="17.25" customHeight="1">
      <c r="A11" s="588"/>
      <c r="B11" s="588"/>
      <c r="C11" s="589"/>
      <c r="D11" s="590"/>
      <c r="E11" s="590" t="s">
        <v>134</v>
      </c>
      <c r="F11" s="590" t="s">
        <v>16</v>
      </c>
      <c r="G11" s="590" t="s">
        <v>252</v>
      </c>
      <c r="H11" s="594"/>
      <c r="I11" s="594"/>
      <c r="J11" s="590" t="s">
        <v>253</v>
      </c>
      <c r="K11" s="594"/>
      <c r="L11" s="594"/>
      <c r="M11" s="590" t="s">
        <v>254</v>
      </c>
      <c r="N11" s="594"/>
      <c r="O11" s="594"/>
      <c r="P11" s="590" t="s">
        <v>255</v>
      </c>
      <c r="Q11" s="594"/>
      <c r="R11" s="594"/>
      <c r="S11" s="590" t="s">
        <v>528</v>
      </c>
      <c r="T11" s="590" t="s">
        <v>529</v>
      </c>
      <c r="U11" s="590" t="s">
        <v>256</v>
      </c>
      <c r="V11" s="590" t="s">
        <v>189</v>
      </c>
      <c r="W11" s="595" t="s">
        <v>530</v>
      </c>
      <c r="X11" s="590" t="s">
        <v>143</v>
      </c>
      <c r="Y11" s="590" t="s">
        <v>166</v>
      </c>
    </row>
    <row r="12" spans="1:28" ht="120.75" customHeight="1">
      <c r="A12" s="588"/>
      <c r="B12" s="588"/>
      <c r="C12" s="589"/>
      <c r="D12" s="590"/>
      <c r="E12" s="590"/>
      <c r="F12" s="590"/>
      <c r="G12" s="590"/>
      <c r="H12" s="366" t="s">
        <v>134</v>
      </c>
      <c r="I12" s="366" t="s">
        <v>16</v>
      </c>
      <c r="J12" s="590"/>
      <c r="K12" s="366" t="s">
        <v>134</v>
      </c>
      <c r="L12" s="366" t="s">
        <v>16</v>
      </c>
      <c r="M12" s="590"/>
      <c r="N12" s="366" t="s">
        <v>134</v>
      </c>
      <c r="O12" s="366" t="s">
        <v>16</v>
      </c>
      <c r="P12" s="590"/>
      <c r="Q12" s="366" t="s">
        <v>134</v>
      </c>
      <c r="R12" s="366" t="s">
        <v>16</v>
      </c>
      <c r="S12" s="590"/>
      <c r="T12" s="590"/>
      <c r="U12" s="590"/>
      <c r="V12" s="590"/>
      <c r="W12" s="596"/>
      <c r="X12" s="590"/>
      <c r="Y12" s="590"/>
    </row>
    <row r="13" spans="1:28" ht="17.25" customHeight="1">
      <c r="A13" s="589" t="s">
        <v>6</v>
      </c>
      <c r="B13" s="589"/>
      <c r="C13" s="284" t="s">
        <v>7</v>
      </c>
      <c r="D13" s="287">
        <v>1</v>
      </c>
      <c r="E13" s="287">
        <v>2</v>
      </c>
      <c r="F13" s="287">
        <v>3</v>
      </c>
      <c r="G13" s="287">
        <v>4</v>
      </c>
      <c r="H13" s="287">
        <v>5</v>
      </c>
      <c r="I13" s="287">
        <v>6</v>
      </c>
      <c r="J13" s="287">
        <v>7</v>
      </c>
      <c r="K13" s="287">
        <v>8</v>
      </c>
      <c r="L13" s="287">
        <v>9</v>
      </c>
      <c r="M13" s="287">
        <v>10</v>
      </c>
      <c r="N13" s="287">
        <v>11</v>
      </c>
      <c r="O13" s="287">
        <v>12</v>
      </c>
      <c r="P13" s="287">
        <v>13</v>
      </c>
      <c r="Q13" s="287">
        <v>14</v>
      </c>
      <c r="R13" s="287">
        <v>15</v>
      </c>
      <c r="S13" s="287">
        <v>16</v>
      </c>
      <c r="T13" s="287">
        <v>17</v>
      </c>
      <c r="U13" s="287">
        <v>18</v>
      </c>
      <c r="V13" s="287">
        <v>19</v>
      </c>
      <c r="W13" s="287">
        <v>20</v>
      </c>
      <c r="X13" s="287">
        <v>21</v>
      </c>
      <c r="Y13" s="287">
        <v>22</v>
      </c>
      <c r="Z13" s="288"/>
    </row>
    <row r="14" spans="1:28" ht="18.75" customHeight="1">
      <c r="A14" s="597" t="s">
        <v>0</v>
      </c>
      <c r="B14" s="597"/>
      <c r="C14" s="284">
        <v>1</v>
      </c>
      <c r="D14" s="286">
        <f>+D17+D19+D30+D45+D47</f>
        <v>2453</v>
      </c>
      <c r="E14" s="286">
        <f>+E17+E19+E30+E45+E47</f>
        <v>948</v>
      </c>
      <c r="F14" s="286">
        <f t="shared" ref="F14:Y14" si="0">+F17+F19+F30+F45+F47</f>
        <v>1505</v>
      </c>
      <c r="G14" s="286">
        <f t="shared" si="0"/>
        <v>0</v>
      </c>
      <c r="H14" s="286">
        <f t="shared" si="0"/>
        <v>0</v>
      </c>
      <c r="I14" s="286">
        <f t="shared" si="0"/>
        <v>0</v>
      </c>
      <c r="J14" s="286">
        <f t="shared" si="0"/>
        <v>2179</v>
      </c>
      <c r="K14" s="286">
        <f t="shared" si="0"/>
        <v>844</v>
      </c>
      <c r="L14" s="286">
        <f t="shared" si="0"/>
        <v>1335</v>
      </c>
      <c r="M14" s="286">
        <f t="shared" si="0"/>
        <v>236</v>
      </c>
      <c r="N14" s="286">
        <f t="shared" si="0"/>
        <v>85</v>
      </c>
      <c r="O14" s="286">
        <f t="shared" si="0"/>
        <v>151</v>
      </c>
      <c r="P14" s="286">
        <f t="shared" si="0"/>
        <v>38</v>
      </c>
      <c r="Q14" s="286">
        <f t="shared" si="0"/>
        <v>19</v>
      </c>
      <c r="R14" s="286">
        <f t="shared" si="0"/>
        <v>19</v>
      </c>
      <c r="S14" s="286">
        <f t="shared" si="0"/>
        <v>990</v>
      </c>
      <c r="T14" s="286">
        <f t="shared" si="0"/>
        <v>1006</v>
      </c>
      <c r="U14" s="286">
        <f t="shared" si="0"/>
        <v>89</v>
      </c>
      <c r="V14" s="286">
        <f t="shared" si="0"/>
        <v>111</v>
      </c>
      <c r="W14" s="286">
        <f t="shared" si="0"/>
        <v>196</v>
      </c>
      <c r="X14" s="286">
        <f t="shared" si="0"/>
        <v>53</v>
      </c>
      <c r="Y14" s="286">
        <f t="shared" si="0"/>
        <v>8</v>
      </c>
      <c r="Z14" s="290"/>
    </row>
    <row r="15" spans="1:28" ht="18.75" customHeight="1">
      <c r="A15" s="598" t="s">
        <v>218</v>
      </c>
      <c r="B15" s="291" t="s">
        <v>531</v>
      </c>
      <c r="C15" s="284">
        <f>1+C14</f>
        <v>2</v>
      </c>
      <c r="D15" s="292">
        <f>+E15+F15</f>
        <v>103</v>
      </c>
      <c r="E15" s="292">
        <f>+H15+K15+N15+Q15</f>
        <v>33</v>
      </c>
      <c r="F15" s="292">
        <f>+I15+L15+O15+R15</f>
        <v>70</v>
      </c>
      <c r="G15" s="292">
        <v>0</v>
      </c>
      <c r="H15" s="292">
        <v>0</v>
      </c>
      <c r="I15" s="292">
        <v>0</v>
      </c>
      <c r="J15" s="292">
        <v>68</v>
      </c>
      <c r="K15" s="292">
        <v>20</v>
      </c>
      <c r="L15" s="292">
        <v>48</v>
      </c>
      <c r="M15" s="292">
        <v>35</v>
      </c>
      <c r="N15" s="292">
        <v>13</v>
      </c>
      <c r="O15" s="292">
        <v>22</v>
      </c>
      <c r="P15" s="287">
        <v>0</v>
      </c>
      <c r="Q15" s="287">
        <v>0</v>
      </c>
      <c r="R15" s="287">
        <v>0</v>
      </c>
      <c r="S15" s="287">
        <v>12</v>
      </c>
      <c r="T15" s="287">
        <v>67</v>
      </c>
      <c r="U15" s="287">
        <v>12</v>
      </c>
      <c r="V15" s="287">
        <v>0</v>
      </c>
      <c r="W15" s="287">
        <v>4</v>
      </c>
      <c r="X15" s="287">
        <v>0</v>
      </c>
      <c r="Y15" s="287">
        <v>8</v>
      </c>
      <c r="Z15" s="290"/>
    </row>
    <row r="16" spans="1:28" ht="18.75" customHeight="1">
      <c r="A16" s="599"/>
      <c r="B16" s="291" t="s">
        <v>282</v>
      </c>
      <c r="C16" s="284">
        <f t="shared" ref="C16:C47" si="1">1+C15</f>
        <v>3</v>
      </c>
      <c r="D16" s="292">
        <f t="shared" ref="D16:D46" si="2">+E16+F16</f>
        <v>127</v>
      </c>
      <c r="E16" s="292">
        <f t="shared" ref="E16:F29" si="3">+H16+K16+N16+Q16</f>
        <v>37</v>
      </c>
      <c r="F16" s="292">
        <f t="shared" si="3"/>
        <v>90</v>
      </c>
      <c r="G16" s="292">
        <v>0</v>
      </c>
      <c r="H16" s="292">
        <v>0</v>
      </c>
      <c r="I16" s="292">
        <v>0</v>
      </c>
      <c r="J16" s="292">
        <v>119</v>
      </c>
      <c r="K16" s="292">
        <v>32</v>
      </c>
      <c r="L16" s="292">
        <f>49+38</f>
        <v>87</v>
      </c>
      <c r="M16" s="292">
        <v>8</v>
      </c>
      <c r="N16" s="292">
        <v>5</v>
      </c>
      <c r="O16" s="292">
        <v>3</v>
      </c>
      <c r="P16" s="287">
        <v>0</v>
      </c>
      <c r="Q16" s="287">
        <v>0</v>
      </c>
      <c r="R16" s="287">
        <v>0</v>
      </c>
      <c r="S16" s="287">
        <v>0</v>
      </c>
      <c r="T16" s="287">
        <v>84</v>
      </c>
      <c r="U16" s="287">
        <v>0</v>
      </c>
      <c r="V16" s="287">
        <v>0</v>
      </c>
      <c r="W16" s="287">
        <v>8</v>
      </c>
      <c r="X16" s="287">
        <v>35</v>
      </c>
      <c r="Y16" s="287">
        <v>0</v>
      </c>
      <c r="Z16" s="290"/>
    </row>
    <row r="17" spans="1:26" ht="18.75" customHeight="1">
      <c r="A17" s="600"/>
      <c r="B17" s="289" t="s">
        <v>0</v>
      </c>
      <c r="C17" s="284">
        <f t="shared" si="1"/>
        <v>4</v>
      </c>
      <c r="D17" s="286">
        <f t="shared" si="2"/>
        <v>230</v>
      </c>
      <c r="E17" s="286">
        <f t="shared" si="3"/>
        <v>70</v>
      </c>
      <c r="F17" s="286">
        <f t="shared" si="3"/>
        <v>160</v>
      </c>
      <c r="G17" s="286">
        <f t="shared" ref="G17:O17" si="4">+G15+G16</f>
        <v>0</v>
      </c>
      <c r="H17" s="286">
        <f t="shared" si="4"/>
        <v>0</v>
      </c>
      <c r="I17" s="286">
        <f t="shared" si="4"/>
        <v>0</v>
      </c>
      <c r="J17" s="286">
        <f t="shared" si="4"/>
        <v>187</v>
      </c>
      <c r="K17" s="286">
        <f t="shared" si="4"/>
        <v>52</v>
      </c>
      <c r="L17" s="286">
        <f t="shared" si="4"/>
        <v>135</v>
      </c>
      <c r="M17" s="286">
        <f t="shared" si="4"/>
        <v>43</v>
      </c>
      <c r="N17" s="286">
        <f t="shared" si="4"/>
        <v>18</v>
      </c>
      <c r="O17" s="286">
        <f t="shared" si="4"/>
        <v>25</v>
      </c>
      <c r="P17" s="284">
        <f>+P16+P15</f>
        <v>0</v>
      </c>
      <c r="Q17" s="284">
        <f t="shared" ref="Q17:X17" si="5">+Q16+Q15</f>
        <v>0</v>
      </c>
      <c r="R17" s="284">
        <f t="shared" si="5"/>
        <v>0</v>
      </c>
      <c r="S17" s="284">
        <f t="shared" si="5"/>
        <v>12</v>
      </c>
      <c r="T17" s="284">
        <f t="shared" si="5"/>
        <v>151</v>
      </c>
      <c r="U17" s="284">
        <f t="shared" si="5"/>
        <v>12</v>
      </c>
      <c r="V17" s="284">
        <f t="shared" si="5"/>
        <v>0</v>
      </c>
      <c r="W17" s="284">
        <f t="shared" si="5"/>
        <v>12</v>
      </c>
      <c r="X17" s="284">
        <f t="shared" si="5"/>
        <v>35</v>
      </c>
      <c r="Y17" s="284">
        <v>8</v>
      </c>
      <c r="Z17" s="290"/>
    </row>
    <row r="18" spans="1:26" ht="24.75" customHeight="1">
      <c r="A18" s="594" t="s">
        <v>219</v>
      </c>
      <c r="B18" s="291" t="s">
        <v>532</v>
      </c>
      <c r="C18" s="284">
        <f t="shared" si="1"/>
        <v>5</v>
      </c>
      <c r="D18" s="292">
        <f t="shared" si="2"/>
        <v>13</v>
      </c>
      <c r="E18" s="292">
        <f t="shared" si="3"/>
        <v>4</v>
      </c>
      <c r="F18" s="292">
        <f t="shared" si="3"/>
        <v>9</v>
      </c>
      <c r="G18" s="292">
        <v>0</v>
      </c>
      <c r="H18" s="292">
        <v>0</v>
      </c>
      <c r="I18" s="292">
        <v>0</v>
      </c>
      <c r="J18" s="292">
        <v>13</v>
      </c>
      <c r="K18" s="292">
        <v>4</v>
      </c>
      <c r="L18" s="292">
        <v>9</v>
      </c>
      <c r="M18" s="292">
        <v>0</v>
      </c>
      <c r="N18" s="292">
        <v>0</v>
      </c>
      <c r="O18" s="292">
        <v>0</v>
      </c>
      <c r="P18" s="287">
        <v>0</v>
      </c>
      <c r="Q18" s="287">
        <v>0</v>
      </c>
      <c r="R18" s="287">
        <v>0</v>
      </c>
      <c r="S18" s="292">
        <v>9</v>
      </c>
      <c r="T18" s="292">
        <v>4</v>
      </c>
      <c r="U18" s="292">
        <v>0</v>
      </c>
      <c r="V18" s="292">
        <v>0</v>
      </c>
      <c r="W18" s="292">
        <v>0</v>
      </c>
      <c r="X18" s="292">
        <v>0</v>
      </c>
      <c r="Y18" s="294">
        <v>0</v>
      </c>
      <c r="Z18" s="290"/>
    </row>
    <row r="19" spans="1:26" ht="12.75" customHeight="1">
      <c r="A19" s="594"/>
      <c r="B19" s="289" t="s">
        <v>0</v>
      </c>
      <c r="C19" s="284">
        <f t="shared" si="1"/>
        <v>6</v>
      </c>
      <c r="D19" s="292">
        <f t="shared" ref="D19:Y19" si="6">+D18</f>
        <v>13</v>
      </c>
      <c r="E19" s="292">
        <f t="shared" si="6"/>
        <v>4</v>
      </c>
      <c r="F19" s="292">
        <f t="shared" si="6"/>
        <v>9</v>
      </c>
      <c r="G19" s="292">
        <f t="shared" si="6"/>
        <v>0</v>
      </c>
      <c r="H19" s="292">
        <f t="shared" si="6"/>
        <v>0</v>
      </c>
      <c r="I19" s="292">
        <f t="shared" si="6"/>
        <v>0</v>
      </c>
      <c r="J19" s="292">
        <f t="shared" si="6"/>
        <v>13</v>
      </c>
      <c r="K19" s="292">
        <f t="shared" si="6"/>
        <v>4</v>
      </c>
      <c r="L19" s="292">
        <f t="shared" si="6"/>
        <v>9</v>
      </c>
      <c r="M19" s="292">
        <f t="shared" si="6"/>
        <v>0</v>
      </c>
      <c r="N19" s="292">
        <f t="shared" si="6"/>
        <v>0</v>
      </c>
      <c r="O19" s="292">
        <f t="shared" si="6"/>
        <v>0</v>
      </c>
      <c r="P19" s="292">
        <f t="shared" si="6"/>
        <v>0</v>
      </c>
      <c r="Q19" s="292">
        <f t="shared" si="6"/>
        <v>0</v>
      </c>
      <c r="R19" s="292">
        <f t="shared" si="6"/>
        <v>0</v>
      </c>
      <c r="S19" s="292">
        <f t="shared" si="6"/>
        <v>9</v>
      </c>
      <c r="T19" s="292">
        <f t="shared" si="6"/>
        <v>4</v>
      </c>
      <c r="U19" s="292">
        <f t="shared" si="6"/>
        <v>0</v>
      </c>
      <c r="V19" s="292">
        <f t="shared" si="6"/>
        <v>0</v>
      </c>
      <c r="W19" s="292">
        <f t="shared" si="6"/>
        <v>0</v>
      </c>
      <c r="X19" s="292">
        <f t="shared" si="6"/>
        <v>0</v>
      </c>
      <c r="Y19" s="292">
        <f t="shared" si="6"/>
        <v>0</v>
      </c>
      <c r="Z19" s="290"/>
    </row>
    <row r="20" spans="1:26" ht="18.75" customHeight="1">
      <c r="A20" s="589" t="s">
        <v>18</v>
      </c>
      <c r="B20" s="291" t="s">
        <v>533</v>
      </c>
      <c r="C20" s="284">
        <f t="shared" si="1"/>
        <v>7</v>
      </c>
      <c r="D20" s="292">
        <f t="shared" si="2"/>
        <v>294</v>
      </c>
      <c r="E20" s="292">
        <f t="shared" si="3"/>
        <v>118</v>
      </c>
      <c r="F20" s="292">
        <f t="shared" si="3"/>
        <v>176</v>
      </c>
      <c r="G20" s="292">
        <v>0</v>
      </c>
      <c r="H20" s="292">
        <v>0</v>
      </c>
      <c r="I20" s="292">
        <v>0</v>
      </c>
      <c r="J20" s="292">
        <v>140</v>
      </c>
      <c r="K20" s="292">
        <v>60</v>
      </c>
      <c r="L20" s="292">
        <f>18+62</f>
        <v>80</v>
      </c>
      <c r="M20" s="292">
        <v>121</v>
      </c>
      <c r="N20" s="292">
        <v>41</v>
      </c>
      <c r="O20" s="292">
        <v>80</v>
      </c>
      <c r="P20" s="292">
        <v>33</v>
      </c>
      <c r="Q20" s="292">
        <v>17</v>
      </c>
      <c r="R20" s="292">
        <v>16</v>
      </c>
      <c r="S20" s="292">
        <v>99</v>
      </c>
      <c r="T20" s="292">
        <v>29</v>
      </c>
      <c r="U20" s="292">
        <v>12</v>
      </c>
      <c r="V20" s="292">
        <v>111</v>
      </c>
      <c r="W20" s="292">
        <v>26</v>
      </c>
      <c r="X20" s="292">
        <v>17</v>
      </c>
      <c r="Y20" s="292">
        <v>0</v>
      </c>
      <c r="Z20" s="290"/>
    </row>
    <row r="21" spans="1:26" ht="18.75" customHeight="1">
      <c r="A21" s="589"/>
      <c r="B21" s="295" t="s">
        <v>534</v>
      </c>
      <c r="C21" s="284">
        <f t="shared" si="1"/>
        <v>8</v>
      </c>
      <c r="D21" s="292">
        <f t="shared" si="2"/>
        <v>282</v>
      </c>
      <c r="E21" s="292">
        <f t="shared" si="3"/>
        <v>81</v>
      </c>
      <c r="F21" s="292">
        <f t="shared" si="3"/>
        <v>201</v>
      </c>
      <c r="G21" s="292">
        <v>0</v>
      </c>
      <c r="H21" s="292">
        <v>0</v>
      </c>
      <c r="I21" s="292">
        <v>0</v>
      </c>
      <c r="J21" s="292">
        <v>282</v>
      </c>
      <c r="K21" s="292">
        <v>81</v>
      </c>
      <c r="L21" s="292">
        <f>129+72</f>
        <v>201</v>
      </c>
      <c r="M21" s="292">
        <v>0</v>
      </c>
      <c r="N21" s="292">
        <v>0</v>
      </c>
      <c r="O21" s="292">
        <v>0</v>
      </c>
      <c r="P21" s="292">
        <v>0</v>
      </c>
      <c r="Q21" s="292">
        <v>0</v>
      </c>
      <c r="R21" s="292">
        <v>0</v>
      </c>
      <c r="S21" s="292">
        <v>53</v>
      </c>
      <c r="T21" s="292">
        <v>210</v>
      </c>
      <c r="U21" s="292">
        <v>0</v>
      </c>
      <c r="V21" s="292">
        <v>0</v>
      </c>
      <c r="W21" s="292">
        <v>19</v>
      </c>
      <c r="X21" s="292">
        <v>0</v>
      </c>
      <c r="Y21" s="292">
        <v>0</v>
      </c>
      <c r="Z21" s="290"/>
    </row>
    <row r="22" spans="1:26" ht="18.75" customHeight="1">
      <c r="A22" s="589"/>
      <c r="B22" s="291" t="s">
        <v>283</v>
      </c>
      <c r="C22" s="284">
        <f t="shared" si="1"/>
        <v>9</v>
      </c>
      <c r="D22" s="292">
        <f t="shared" si="2"/>
        <v>21</v>
      </c>
      <c r="E22" s="292">
        <f t="shared" si="3"/>
        <v>12</v>
      </c>
      <c r="F22" s="292">
        <f t="shared" si="3"/>
        <v>9</v>
      </c>
      <c r="G22" s="292">
        <v>0</v>
      </c>
      <c r="H22" s="292">
        <v>0</v>
      </c>
      <c r="I22" s="292">
        <v>0</v>
      </c>
      <c r="J22" s="292">
        <v>21</v>
      </c>
      <c r="K22" s="292">
        <v>12</v>
      </c>
      <c r="L22" s="292">
        <v>9</v>
      </c>
      <c r="M22" s="292">
        <v>0</v>
      </c>
      <c r="N22" s="292">
        <v>0</v>
      </c>
      <c r="O22" s="292">
        <v>0</v>
      </c>
      <c r="P22" s="292">
        <v>0</v>
      </c>
      <c r="Q22" s="292">
        <v>0</v>
      </c>
      <c r="R22" s="292">
        <v>0</v>
      </c>
      <c r="S22" s="292">
        <v>0</v>
      </c>
      <c r="T22" s="292">
        <v>20</v>
      </c>
      <c r="U22" s="292">
        <v>0</v>
      </c>
      <c r="V22" s="292">
        <v>0</v>
      </c>
      <c r="W22" s="292">
        <v>1</v>
      </c>
      <c r="X22" s="292">
        <v>0</v>
      </c>
      <c r="Y22" s="292">
        <v>0</v>
      </c>
      <c r="Z22" s="290"/>
    </row>
    <row r="23" spans="1:26" ht="18.75" customHeight="1">
      <c r="A23" s="589"/>
      <c r="B23" s="291" t="s">
        <v>535</v>
      </c>
      <c r="C23" s="284">
        <f t="shared" si="1"/>
        <v>10</v>
      </c>
      <c r="D23" s="292">
        <f t="shared" si="2"/>
        <v>7</v>
      </c>
      <c r="E23" s="292">
        <f t="shared" si="3"/>
        <v>2</v>
      </c>
      <c r="F23" s="292">
        <f t="shared" si="3"/>
        <v>5</v>
      </c>
      <c r="G23" s="292"/>
      <c r="H23" s="292"/>
      <c r="I23" s="292"/>
      <c r="J23" s="292">
        <v>7</v>
      </c>
      <c r="K23" s="292">
        <v>2</v>
      </c>
      <c r="L23" s="292">
        <v>5</v>
      </c>
      <c r="M23" s="292">
        <v>0</v>
      </c>
      <c r="N23" s="292">
        <v>0</v>
      </c>
      <c r="O23" s="292">
        <v>0</v>
      </c>
      <c r="P23" s="287">
        <v>0</v>
      </c>
      <c r="Q23" s="287">
        <v>0</v>
      </c>
      <c r="R23" s="287">
        <v>0</v>
      </c>
      <c r="S23" s="292">
        <v>0</v>
      </c>
      <c r="T23" s="292">
        <v>7</v>
      </c>
      <c r="U23" s="292">
        <v>0</v>
      </c>
      <c r="V23" s="292">
        <v>0</v>
      </c>
      <c r="W23" s="292">
        <v>0</v>
      </c>
      <c r="X23" s="292">
        <v>0</v>
      </c>
      <c r="Y23" s="294">
        <v>0</v>
      </c>
      <c r="Z23" s="290"/>
    </row>
    <row r="24" spans="1:26" ht="18.75" customHeight="1">
      <c r="A24" s="589"/>
      <c r="B24" s="291" t="s">
        <v>536</v>
      </c>
      <c r="C24" s="284">
        <f t="shared" si="1"/>
        <v>11</v>
      </c>
      <c r="D24" s="292">
        <f t="shared" si="2"/>
        <v>3</v>
      </c>
      <c r="E24" s="292">
        <f t="shared" si="3"/>
        <v>1</v>
      </c>
      <c r="F24" s="292">
        <f t="shared" si="3"/>
        <v>2</v>
      </c>
      <c r="G24" s="292">
        <v>0</v>
      </c>
      <c r="H24" s="292">
        <v>0</v>
      </c>
      <c r="I24" s="292">
        <v>0</v>
      </c>
      <c r="J24" s="292">
        <v>3</v>
      </c>
      <c r="K24" s="292">
        <v>1</v>
      </c>
      <c r="L24" s="292">
        <v>2</v>
      </c>
      <c r="M24" s="292">
        <v>0</v>
      </c>
      <c r="N24" s="292">
        <v>0</v>
      </c>
      <c r="O24" s="292">
        <v>0</v>
      </c>
      <c r="P24" s="292">
        <v>0</v>
      </c>
      <c r="Q24" s="292">
        <v>0</v>
      </c>
      <c r="R24" s="292">
        <v>0</v>
      </c>
      <c r="S24" s="292">
        <v>0</v>
      </c>
      <c r="T24" s="292">
        <v>3</v>
      </c>
      <c r="U24" s="292">
        <v>0</v>
      </c>
      <c r="V24" s="292">
        <v>0</v>
      </c>
      <c r="W24" s="292">
        <v>0</v>
      </c>
      <c r="X24" s="292">
        <v>0</v>
      </c>
      <c r="Y24" s="292">
        <v>0</v>
      </c>
      <c r="Z24" s="290"/>
    </row>
    <row r="25" spans="1:26" ht="18.75" customHeight="1">
      <c r="A25" s="589"/>
      <c r="B25" s="291" t="s">
        <v>284</v>
      </c>
      <c r="C25" s="284">
        <f t="shared" si="1"/>
        <v>12</v>
      </c>
      <c r="D25" s="292">
        <f t="shared" si="2"/>
        <v>33</v>
      </c>
      <c r="E25" s="292">
        <f t="shared" si="3"/>
        <v>9</v>
      </c>
      <c r="F25" s="292">
        <f t="shared" si="3"/>
        <v>24</v>
      </c>
      <c r="G25" s="292">
        <v>0</v>
      </c>
      <c r="H25" s="292">
        <v>0</v>
      </c>
      <c r="I25" s="292">
        <v>0</v>
      </c>
      <c r="J25" s="292">
        <v>32</v>
      </c>
      <c r="K25" s="292">
        <v>9</v>
      </c>
      <c r="L25" s="292">
        <v>23</v>
      </c>
      <c r="M25" s="292">
        <v>0</v>
      </c>
      <c r="N25" s="292">
        <v>0</v>
      </c>
      <c r="O25" s="292">
        <v>0</v>
      </c>
      <c r="P25" s="292">
        <v>1</v>
      </c>
      <c r="Q25" s="292">
        <v>0</v>
      </c>
      <c r="R25" s="292">
        <v>1</v>
      </c>
      <c r="S25" s="292">
        <v>7</v>
      </c>
      <c r="T25" s="292">
        <v>24</v>
      </c>
      <c r="U25" s="292">
        <v>0</v>
      </c>
      <c r="V25" s="292">
        <v>0</v>
      </c>
      <c r="W25" s="292">
        <v>2</v>
      </c>
      <c r="X25" s="292">
        <v>0</v>
      </c>
      <c r="Y25" s="292">
        <v>0</v>
      </c>
      <c r="Z25" s="290"/>
    </row>
    <row r="26" spans="1:26" ht="18.75" customHeight="1">
      <c r="A26" s="589"/>
      <c r="B26" s="291" t="s">
        <v>537</v>
      </c>
      <c r="C26" s="284">
        <f t="shared" si="1"/>
        <v>13</v>
      </c>
      <c r="D26" s="292">
        <f t="shared" si="2"/>
        <v>18</v>
      </c>
      <c r="E26" s="292">
        <f t="shared" si="3"/>
        <v>2</v>
      </c>
      <c r="F26" s="292">
        <f t="shared" si="3"/>
        <v>16</v>
      </c>
      <c r="G26" s="292"/>
      <c r="H26" s="292"/>
      <c r="I26" s="292"/>
      <c r="J26" s="292">
        <v>18</v>
      </c>
      <c r="K26" s="292">
        <v>2</v>
      </c>
      <c r="L26" s="292">
        <v>16</v>
      </c>
      <c r="M26" s="292">
        <v>0</v>
      </c>
      <c r="N26" s="292">
        <v>0</v>
      </c>
      <c r="O26" s="292">
        <v>0</v>
      </c>
      <c r="P26" s="287">
        <v>0</v>
      </c>
      <c r="Q26" s="287">
        <v>0</v>
      </c>
      <c r="R26" s="287">
        <v>0</v>
      </c>
      <c r="S26" s="292">
        <v>0</v>
      </c>
      <c r="T26" s="292">
        <v>18</v>
      </c>
      <c r="U26" s="292">
        <v>0</v>
      </c>
      <c r="V26" s="292">
        <v>0</v>
      </c>
      <c r="W26" s="292">
        <v>0</v>
      </c>
      <c r="X26" s="292">
        <v>0</v>
      </c>
      <c r="Y26" s="294">
        <v>0</v>
      </c>
      <c r="Z26" s="290"/>
    </row>
    <row r="27" spans="1:26" ht="18.75" customHeight="1">
      <c r="A27" s="589"/>
      <c r="B27" s="291" t="s">
        <v>538</v>
      </c>
      <c r="C27" s="284">
        <f t="shared" si="1"/>
        <v>14</v>
      </c>
      <c r="D27" s="292">
        <f t="shared" si="2"/>
        <v>14</v>
      </c>
      <c r="E27" s="292">
        <f t="shared" si="3"/>
        <v>5</v>
      </c>
      <c r="F27" s="292">
        <f t="shared" si="3"/>
        <v>9</v>
      </c>
      <c r="G27" s="292">
        <v>0</v>
      </c>
      <c r="H27" s="292">
        <v>0</v>
      </c>
      <c r="I27" s="292">
        <v>0</v>
      </c>
      <c r="J27" s="292">
        <v>13</v>
      </c>
      <c r="K27" s="292">
        <v>4</v>
      </c>
      <c r="L27" s="292">
        <v>9</v>
      </c>
      <c r="M27" s="292">
        <v>1</v>
      </c>
      <c r="N27" s="292">
        <v>1</v>
      </c>
      <c r="O27" s="292">
        <v>0</v>
      </c>
      <c r="P27" s="292">
        <v>0</v>
      </c>
      <c r="Q27" s="292">
        <v>0</v>
      </c>
      <c r="R27" s="292">
        <v>0</v>
      </c>
      <c r="S27" s="292">
        <v>0</v>
      </c>
      <c r="T27" s="292">
        <v>3</v>
      </c>
      <c r="U27" s="292">
        <v>11</v>
      </c>
      <c r="V27" s="292">
        <v>0</v>
      </c>
      <c r="W27" s="292">
        <v>0</v>
      </c>
      <c r="X27" s="292">
        <v>0</v>
      </c>
      <c r="Y27" s="292">
        <v>0</v>
      </c>
      <c r="Z27" s="290"/>
    </row>
    <row r="28" spans="1:26" ht="18.75" customHeight="1">
      <c r="A28" s="589"/>
      <c r="B28" s="291" t="s">
        <v>539</v>
      </c>
      <c r="C28" s="284">
        <f t="shared" si="1"/>
        <v>15</v>
      </c>
      <c r="D28" s="292">
        <f t="shared" si="2"/>
        <v>2</v>
      </c>
      <c r="E28" s="292">
        <f t="shared" si="3"/>
        <v>2</v>
      </c>
      <c r="F28" s="292">
        <f t="shared" si="3"/>
        <v>0</v>
      </c>
      <c r="G28" s="292"/>
      <c r="H28" s="292"/>
      <c r="I28" s="292"/>
      <c r="J28" s="292">
        <v>2</v>
      </c>
      <c r="K28" s="292">
        <v>2</v>
      </c>
      <c r="L28" s="292">
        <v>0</v>
      </c>
      <c r="M28" s="292">
        <v>0</v>
      </c>
      <c r="N28" s="292">
        <v>0</v>
      </c>
      <c r="O28" s="292">
        <v>0</v>
      </c>
      <c r="P28" s="287">
        <v>0</v>
      </c>
      <c r="Q28" s="287">
        <v>0</v>
      </c>
      <c r="R28" s="287">
        <v>0</v>
      </c>
      <c r="S28" s="292">
        <v>0</v>
      </c>
      <c r="T28" s="292">
        <v>2</v>
      </c>
      <c r="U28" s="292">
        <v>0</v>
      </c>
      <c r="V28" s="292">
        <v>0</v>
      </c>
      <c r="W28" s="292">
        <v>0</v>
      </c>
      <c r="X28" s="292">
        <v>0</v>
      </c>
      <c r="Y28" s="294">
        <v>0</v>
      </c>
      <c r="Z28" s="290"/>
    </row>
    <row r="29" spans="1:26" ht="18.75" customHeight="1">
      <c r="A29" s="589"/>
      <c r="B29" s="296" t="s">
        <v>302</v>
      </c>
      <c r="C29" s="284">
        <f t="shared" si="1"/>
        <v>16</v>
      </c>
      <c r="D29" s="292">
        <f>+E29+F29</f>
        <v>78</v>
      </c>
      <c r="E29" s="292">
        <f t="shared" si="3"/>
        <v>29</v>
      </c>
      <c r="F29" s="292">
        <f t="shared" si="3"/>
        <v>49</v>
      </c>
      <c r="G29" s="292"/>
      <c r="H29" s="292"/>
      <c r="I29" s="292"/>
      <c r="J29" s="292">
        <v>64</v>
      </c>
      <c r="K29" s="292">
        <v>22</v>
      </c>
      <c r="L29" s="292">
        <v>42</v>
      </c>
      <c r="M29" s="292">
        <v>13</v>
      </c>
      <c r="N29" s="292">
        <v>7</v>
      </c>
      <c r="O29" s="292">
        <v>6</v>
      </c>
      <c r="P29" s="287">
        <v>1</v>
      </c>
      <c r="Q29" s="287">
        <v>0</v>
      </c>
      <c r="R29" s="287">
        <v>1</v>
      </c>
      <c r="S29" s="292">
        <v>78</v>
      </c>
      <c r="T29" s="292">
        <v>0</v>
      </c>
      <c r="U29" s="292">
        <v>0</v>
      </c>
      <c r="V29" s="292">
        <v>0</v>
      </c>
      <c r="W29" s="292">
        <v>0</v>
      </c>
      <c r="X29" s="292">
        <v>0</v>
      </c>
      <c r="Y29" s="294">
        <v>0</v>
      </c>
      <c r="Z29" s="290"/>
    </row>
    <row r="30" spans="1:26" ht="18.75" customHeight="1">
      <c r="A30" s="589"/>
      <c r="B30" s="289" t="s">
        <v>0</v>
      </c>
      <c r="C30" s="284">
        <f t="shared" si="1"/>
        <v>17</v>
      </c>
      <c r="D30" s="292">
        <f>SUM(D20:D29)</f>
        <v>752</v>
      </c>
      <c r="E30" s="292">
        <f t="shared" ref="E30:Y30" si="7">SUM(E20:E29)</f>
        <v>261</v>
      </c>
      <c r="F30" s="292">
        <f t="shared" si="7"/>
        <v>491</v>
      </c>
      <c r="G30" s="292">
        <f t="shared" si="7"/>
        <v>0</v>
      </c>
      <c r="H30" s="292">
        <f t="shared" si="7"/>
        <v>0</v>
      </c>
      <c r="I30" s="292">
        <f t="shared" si="7"/>
        <v>0</v>
      </c>
      <c r="J30" s="292">
        <f t="shared" si="7"/>
        <v>582</v>
      </c>
      <c r="K30" s="292">
        <f t="shared" si="7"/>
        <v>195</v>
      </c>
      <c r="L30" s="292">
        <f t="shared" si="7"/>
        <v>387</v>
      </c>
      <c r="M30" s="292">
        <f t="shared" si="7"/>
        <v>135</v>
      </c>
      <c r="N30" s="292">
        <f t="shared" si="7"/>
        <v>49</v>
      </c>
      <c r="O30" s="292">
        <f t="shared" si="7"/>
        <v>86</v>
      </c>
      <c r="P30" s="292">
        <f t="shared" si="7"/>
        <v>35</v>
      </c>
      <c r="Q30" s="292">
        <f t="shared" si="7"/>
        <v>17</v>
      </c>
      <c r="R30" s="292">
        <f t="shared" si="7"/>
        <v>18</v>
      </c>
      <c r="S30" s="292">
        <f t="shared" si="7"/>
        <v>237</v>
      </c>
      <c r="T30" s="292">
        <f t="shared" si="7"/>
        <v>316</v>
      </c>
      <c r="U30" s="292">
        <f t="shared" si="7"/>
        <v>23</v>
      </c>
      <c r="V30" s="292">
        <f t="shared" si="7"/>
        <v>111</v>
      </c>
      <c r="W30" s="292">
        <f t="shared" si="7"/>
        <v>48</v>
      </c>
      <c r="X30" s="292">
        <f t="shared" si="7"/>
        <v>17</v>
      </c>
      <c r="Y30" s="292">
        <f t="shared" si="7"/>
        <v>0</v>
      </c>
      <c r="Z30" s="290"/>
    </row>
    <row r="31" spans="1:26" ht="18.75" customHeight="1">
      <c r="A31" s="589" t="s">
        <v>19</v>
      </c>
      <c r="B31" s="291" t="s">
        <v>540</v>
      </c>
      <c r="C31" s="284">
        <f t="shared" si="1"/>
        <v>18</v>
      </c>
      <c r="D31" s="292">
        <f t="shared" si="2"/>
        <v>116</v>
      </c>
      <c r="E31" s="292">
        <f t="shared" ref="E31:F46" si="8">+H31+K31+N31+Q31</f>
        <v>40</v>
      </c>
      <c r="F31" s="292">
        <f t="shared" si="8"/>
        <v>76</v>
      </c>
      <c r="G31" s="292">
        <v>0</v>
      </c>
      <c r="H31" s="292">
        <v>0</v>
      </c>
      <c r="I31" s="292">
        <v>0</v>
      </c>
      <c r="J31" s="292">
        <v>104</v>
      </c>
      <c r="K31" s="292">
        <v>32</v>
      </c>
      <c r="L31" s="292">
        <v>72</v>
      </c>
      <c r="M31" s="292">
        <v>10</v>
      </c>
      <c r="N31" s="292">
        <v>6</v>
      </c>
      <c r="O31" s="292">
        <v>4</v>
      </c>
      <c r="P31" s="287">
        <v>2</v>
      </c>
      <c r="Q31" s="287">
        <v>2</v>
      </c>
      <c r="R31" s="287">
        <v>0</v>
      </c>
      <c r="S31" s="287">
        <v>0</v>
      </c>
      <c r="T31" s="287">
        <v>87</v>
      </c>
      <c r="U31" s="287">
        <v>15</v>
      </c>
      <c r="V31" s="287">
        <v>0</v>
      </c>
      <c r="W31" s="287">
        <v>14</v>
      </c>
      <c r="X31" s="287">
        <v>0</v>
      </c>
      <c r="Y31" s="287">
        <v>0</v>
      </c>
      <c r="Z31" s="290"/>
    </row>
    <row r="32" spans="1:26" ht="18.75" customHeight="1">
      <c r="A32" s="589"/>
      <c r="B32" s="291" t="s">
        <v>541</v>
      </c>
      <c r="C32" s="284">
        <f t="shared" si="1"/>
        <v>19</v>
      </c>
      <c r="D32" s="292">
        <f t="shared" si="2"/>
        <v>6</v>
      </c>
      <c r="E32" s="292">
        <f t="shared" si="8"/>
        <v>2</v>
      </c>
      <c r="F32" s="292">
        <f t="shared" si="8"/>
        <v>4</v>
      </c>
      <c r="G32" s="292"/>
      <c r="H32" s="292"/>
      <c r="I32" s="292"/>
      <c r="J32" s="292">
        <v>6</v>
      </c>
      <c r="K32" s="292">
        <v>2</v>
      </c>
      <c r="L32" s="292">
        <v>4</v>
      </c>
      <c r="M32" s="292">
        <v>0</v>
      </c>
      <c r="N32" s="292">
        <v>0</v>
      </c>
      <c r="O32" s="292">
        <v>0</v>
      </c>
      <c r="P32" s="287">
        <v>0</v>
      </c>
      <c r="Q32" s="287">
        <v>0</v>
      </c>
      <c r="R32" s="287">
        <v>0</v>
      </c>
      <c r="S32" s="294">
        <v>0</v>
      </c>
      <c r="T32" s="294">
        <v>6</v>
      </c>
      <c r="U32" s="294"/>
      <c r="V32" s="294"/>
      <c r="W32" s="294"/>
      <c r="X32" s="294"/>
      <c r="Y32" s="294"/>
      <c r="Z32" s="290"/>
    </row>
    <row r="33" spans="1:28" ht="18.75" customHeight="1">
      <c r="A33" s="589"/>
      <c r="B33" s="291" t="s">
        <v>542</v>
      </c>
      <c r="C33" s="284">
        <f t="shared" si="1"/>
        <v>20</v>
      </c>
      <c r="D33" s="292">
        <f t="shared" si="2"/>
        <v>676</v>
      </c>
      <c r="E33" s="292">
        <f t="shared" si="8"/>
        <v>302</v>
      </c>
      <c r="F33" s="292">
        <f t="shared" si="8"/>
        <v>374</v>
      </c>
      <c r="G33" s="292">
        <v>0</v>
      </c>
      <c r="H33" s="292">
        <v>0</v>
      </c>
      <c r="I33" s="292">
        <v>0</v>
      </c>
      <c r="J33" s="292">
        <v>676</v>
      </c>
      <c r="K33" s="292">
        <v>302</v>
      </c>
      <c r="L33" s="292">
        <v>374</v>
      </c>
      <c r="M33" s="292">
        <v>0</v>
      </c>
      <c r="N33" s="292">
        <v>0</v>
      </c>
      <c r="O33" s="292">
        <v>0</v>
      </c>
      <c r="P33" s="287">
        <v>0</v>
      </c>
      <c r="Q33" s="287">
        <v>0</v>
      </c>
      <c r="R33" s="287">
        <v>0</v>
      </c>
      <c r="S33" s="287">
        <v>650</v>
      </c>
      <c r="T33" s="287">
        <v>23</v>
      </c>
      <c r="U33" s="287">
        <v>0</v>
      </c>
      <c r="V33" s="287">
        <v>0</v>
      </c>
      <c r="W33" s="287">
        <v>3</v>
      </c>
      <c r="X33" s="287">
        <v>0</v>
      </c>
      <c r="Y33" s="287">
        <v>0</v>
      </c>
      <c r="Z33" s="290"/>
    </row>
    <row r="34" spans="1:28" ht="18.75" customHeight="1">
      <c r="A34" s="589"/>
      <c r="B34" s="291" t="s">
        <v>543</v>
      </c>
      <c r="C34" s="284">
        <f t="shared" si="1"/>
        <v>21</v>
      </c>
      <c r="D34" s="292">
        <f t="shared" si="2"/>
        <v>195</v>
      </c>
      <c r="E34" s="292">
        <f t="shared" si="8"/>
        <v>76</v>
      </c>
      <c r="F34" s="292">
        <f t="shared" si="8"/>
        <v>119</v>
      </c>
      <c r="G34" s="292">
        <v>0</v>
      </c>
      <c r="H34" s="292">
        <v>0</v>
      </c>
      <c r="I34" s="292">
        <v>0</v>
      </c>
      <c r="J34" s="292">
        <v>189</v>
      </c>
      <c r="K34" s="292">
        <f>57+17</f>
        <v>74</v>
      </c>
      <c r="L34" s="292">
        <v>115</v>
      </c>
      <c r="M34" s="292">
        <v>6</v>
      </c>
      <c r="N34" s="292">
        <v>2</v>
      </c>
      <c r="O34" s="292">
        <v>4</v>
      </c>
      <c r="P34" s="287">
        <v>0</v>
      </c>
      <c r="Q34" s="287">
        <v>0</v>
      </c>
      <c r="R34" s="287">
        <v>0</v>
      </c>
      <c r="S34" s="287">
        <v>73</v>
      </c>
      <c r="T34" s="287">
        <v>101</v>
      </c>
      <c r="U34" s="287">
        <v>21</v>
      </c>
      <c r="V34" s="287">
        <v>0</v>
      </c>
      <c r="W34" s="287">
        <v>0</v>
      </c>
      <c r="X34" s="287">
        <v>0</v>
      </c>
      <c r="Y34" s="287">
        <v>0</v>
      </c>
      <c r="Z34" s="290"/>
    </row>
    <row r="35" spans="1:28" ht="18.75" customHeight="1">
      <c r="A35" s="589"/>
      <c r="B35" s="291" t="s">
        <v>544</v>
      </c>
      <c r="C35" s="284">
        <f t="shared" si="1"/>
        <v>22</v>
      </c>
      <c r="D35" s="292">
        <f t="shared" si="2"/>
        <v>123</v>
      </c>
      <c r="E35" s="292">
        <f t="shared" si="8"/>
        <v>42</v>
      </c>
      <c r="F35" s="292">
        <f t="shared" si="8"/>
        <v>81</v>
      </c>
      <c r="G35" s="292">
        <v>0</v>
      </c>
      <c r="H35" s="292">
        <v>0</v>
      </c>
      <c r="I35" s="292">
        <v>0</v>
      </c>
      <c r="J35" s="292">
        <v>123</v>
      </c>
      <c r="K35" s="292">
        <v>42</v>
      </c>
      <c r="L35" s="292">
        <f>48+33</f>
        <v>81</v>
      </c>
      <c r="M35" s="292">
        <v>0</v>
      </c>
      <c r="N35" s="292">
        <v>0</v>
      </c>
      <c r="O35" s="292">
        <v>0</v>
      </c>
      <c r="P35" s="287">
        <v>0</v>
      </c>
      <c r="Q35" s="287">
        <v>0</v>
      </c>
      <c r="R35" s="287">
        <v>0</v>
      </c>
      <c r="S35" s="287">
        <v>0</v>
      </c>
      <c r="T35" s="287">
        <v>90</v>
      </c>
      <c r="U35" s="287">
        <v>0</v>
      </c>
      <c r="V35" s="287">
        <v>0</v>
      </c>
      <c r="W35" s="287">
        <v>33</v>
      </c>
      <c r="X35" s="287">
        <v>0</v>
      </c>
      <c r="Y35" s="287">
        <v>0</v>
      </c>
      <c r="Z35" s="290"/>
    </row>
    <row r="36" spans="1:28" ht="18.75" customHeight="1">
      <c r="A36" s="589"/>
      <c r="B36" s="291" t="s">
        <v>545</v>
      </c>
      <c r="C36" s="284">
        <f t="shared" si="1"/>
        <v>23</v>
      </c>
      <c r="D36" s="292">
        <f t="shared" si="2"/>
        <v>7</v>
      </c>
      <c r="E36" s="292">
        <f t="shared" si="8"/>
        <v>6</v>
      </c>
      <c r="F36" s="292">
        <f t="shared" si="8"/>
        <v>1</v>
      </c>
      <c r="G36" s="292"/>
      <c r="H36" s="292"/>
      <c r="I36" s="292"/>
      <c r="J36" s="292">
        <v>7</v>
      </c>
      <c r="K36" s="292">
        <v>6</v>
      </c>
      <c r="L36" s="292">
        <v>1</v>
      </c>
      <c r="M36" s="292">
        <v>0</v>
      </c>
      <c r="N36" s="292">
        <v>0</v>
      </c>
      <c r="O36" s="292">
        <v>0</v>
      </c>
      <c r="P36" s="287">
        <v>0</v>
      </c>
      <c r="Q36" s="287">
        <v>0</v>
      </c>
      <c r="R36" s="287">
        <v>0</v>
      </c>
      <c r="S36" s="294">
        <v>0</v>
      </c>
      <c r="T36" s="294">
        <v>7</v>
      </c>
      <c r="U36" s="294"/>
      <c r="V36" s="294"/>
      <c r="W36" s="294"/>
      <c r="X36" s="294"/>
      <c r="Y36" s="294"/>
      <c r="Z36" s="290"/>
    </row>
    <row r="37" spans="1:28" ht="18.75" customHeight="1">
      <c r="A37" s="589"/>
      <c r="B37" s="291" t="s">
        <v>285</v>
      </c>
      <c r="C37" s="284">
        <f t="shared" si="1"/>
        <v>24</v>
      </c>
      <c r="D37" s="292">
        <f t="shared" si="2"/>
        <v>41</v>
      </c>
      <c r="E37" s="292">
        <f t="shared" si="8"/>
        <v>18</v>
      </c>
      <c r="F37" s="292">
        <f t="shared" si="8"/>
        <v>23</v>
      </c>
      <c r="G37" s="292">
        <v>0</v>
      </c>
      <c r="H37" s="292">
        <v>0</v>
      </c>
      <c r="I37" s="292">
        <v>0</v>
      </c>
      <c r="J37" s="292">
        <v>31</v>
      </c>
      <c r="K37" s="292">
        <v>15</v>
      </c>
      <c r="L37" s="292">
        <v>16</v>
      </c>
      <c r="M37" s="292">
        <v>10</v>
      </c>
      <c r="N37" s="292">
        <v>3</v>
      </c>
      <c r="O37" s="292">
        <v>7</v>
      </c>
      <c r="P37" s="287">
        <v>0</v>
      </c>
      <c r="Q37" s="287">
        <v>0</v>
      </c>
      <c r="R37" s="287">
        <v>0</v>
      </c>
      <c r="S37" s="287">
        <v>9</v>
      </c>
      <c r="T37" s="287">
        <v>22</v>
      </c>
      <c r="U37" s="287">
        <v>10</v>
      </c>
      <c r="V37" s="287">
        <v>0</v>
      </c>
      <c r="W37" s="287">
        <v>0</v>
      </c>
      <c r="X37" s="287">
        <v>0</v>
      </c>
      <c r="Y37" s="287">
        <v>0</v>
      </c>
      <c r="Z37" s="290"/>
    </row>
    <row r="38" spans="1:28" ht="18.75" customHeight="1">
      <c r="A38" s="589"/>
      <c r="B38" s="291" t="s">
        <v>546</v>
      </c>
      <c r="C38" s="284">
        <f t="shared" si="1"/>
        <v>25</v>
      </c>
      <c r="D38" s="292">
        <f t="shared" si="2"/>
        <v>50</v>
      </c>
      <c r="E38" s="292">
        <f t="shared" si="8"/>
        <v>26</v>
      </c>
      <c r="F38" s="292">
        <f t="shared" si="8"/>
        <v>24</v>
      </c>
      <c r="G38" s="292">
        <v>0</v>
      </c>
      <c r="H38" s="292">
        <v>0</v>
      </c>
      <c r="I38" s="292">
        <v>0</v>
      </c>
      <c r="J38" s="292">
        <v>50</v>
      </c>
      <c r="K38" s="292">
        <v>26</v>
      </c>
      <c r="L38" s="292">
        <v>24</v>
      </c>
      <c r="M38" s="292">
        <v>0</v>
      </c>
      <c r="N38" s="292">
        <v>0</v>
      </c>
      <c r="O38" s="292">
        <v>0</v>
      </c>
      <c r="P38" s="287">
        <v>0</v>
      </c>
      <c r="Q38" s="287">
        <v>0</v>
      </c>
      <c r="R38" s="287">
        <v>0</v>
      </c>
      <c r="S38" s="287">
        <v>0</v>
      </c>
      <c r="T38" s="287">
        <v>29</v>
      </c>
      <c r="U38" s="287">
        <v>0</v>
      </c>
      <c r="V38" s="287">
        <v>0</v>
      </c>
      <c r="W38" s="287">
        <v>21</v>
      </c>
      <c r="X38" s="287">
        <v>0</v>
      </c>
      <c r="Y38" s="287">
        <v>0</v>
      </c>
      <c r="Z38" s="290"/>
    </row>
    <row r="39" spans="1:28" ht="18.75" customHeight="1">
      <c r="A39" s="589"/>
      <c r="B39" s="295" t="s">
        <v>547</v>
      </c>
      <c r="C39" s="284">
        <f t="shared" si="1"/>
        <v>26</v>
      </c>
      <c r="D39" s="292">
        <f t="shared" si="2"/>
        <v>1</v>
      </c>
      <c r="E39" s="292">
        <f t="shared" si="8"/>
        <v>0</v>
      </c>
      <c r="F39" s="292">
        <f t="shared" si="8"/>
        <v>1</v>
      </c>
      <c r="G39" s="292"/>
      <c r="H39" s="292"/>
      <c r="I39" s="292"/>
      <c r="J39" s="292">
        <v>0</v>
      </c>
      <c r="K39" s="292">
        <v>0</v>
      </c>
      <c r="L39" s="292">
        <v>0</v>
      </c>
      <c r="M39" s="292">
        <v>0</v>
      </c>
      <c r="N39" s="292">
        <v>0</v>
      </c>
      <c r="O39" s="292">
        <v>0</v>
      </c>
      <c r="P39" s="287">
        <v>1</v>
      </c>
      <c r="Q39" s="287">
        <v>0</v>
      </c>
      <c r="R39" s="287">
        <v>1</v>
      </c>
      <c r="S39" s="294">
        <v>0</v>
      </c>
      <c r="T39" s="294">
        <v>1</v>
      </c>
      <c r="U39" s="294"/>
      <c r="V39" s="294"/>
      <c r="W39" s="294"/>
      <c r="X39" s="294"/>
      <c r="Y39" s="294"/>
      <c r="Z39" s="290"/>
    </row>
    <row r="40" spans="1:28" ht="18.75" customHeight="1">
      <c r="A40" s="589"/>
      <c r="B40" s="295" t="s">
        <v>548</v>
      </c>
      <c r="C40" s="284">
        <f t="shared" si="1"/>
        <v>27</v>
      </c>
      <c r="D40" s="292">
        <f t="shared" si="2"/>
        <v>0</v>
      </c>
      <c r="E40" s="292">
        <f t="shared" si="8"/>
        <v>0</v>
      </c>
      <c r="F40" s="292">
        <f t="shared" si="8"/>
        <v>0</v>
      </c>
      <c r="G40" s="292"/>
      <c r="H40" s="292"/>
      <c r="I40" s="292"/>
      <c r="J40" s="292">
        <v>0</v>
      </c>
      <c r="K40" s="292">
        <v>0</v>
      </c>
      <c r="L40" s="292">
        <v>0</v>
      </c>
      <c r="M40" s="292">
        <v>0</v>
      </c>
      <c r="N40" s="292">
        <v>0</v>
      </c>
      <c r="O40" s="292">
        <v>0</v>
      </c>
      <c r="P40" s="287">
        <v>0</v>
      </c>
      <c r="Q40" s="287">
        <v>0</v>
      </c>
      <c r="R40" s="287">
        <v>0</v>
      </c>
      <c r="S40" s="294">
        <v>0</v>
      </c>
      <c r="T40" s="294">
        <v>0</v>
      </c>
      <c r="U40" s="294"/>
      <c r="V40" s="294"/>
      <c r="W40" s="294"/>
      <c r="X40" s="294"/>
      <c r="Y40" s="294"/>
      <c r="Z40" s="290"/>
    </row>
    <row r="41" spans="1:28" ht="18.75" customHeight="1">
      <c r="A41" s="589"/>
      <c r="B41" s="291" t="s">
        <v>549</v>
      </c>
      <c r="C41" s="284">
        <f t="shared" si="1"/>
        <v>28</v>
      </c>
      <c r="D41" s="292">
        <f>+E41+F41</f>
        <v>1</v>
      </c>
      <c r="E41" s="292">
        <f t="shared" si="8"/>
        <v>0</v>
      </c>
      <c r="F41" s="292">
        <f t="shared" si="8"/>
        <v>1</v>
      </c>
      <c r="G41" s="292"/>
      <c r="H41" s="292"/>
      <c r="I41" s="292"/>
      <c r="J41" s="292">
        <v>0</v>
      </c>
      <c r="K41" s="292">
        <v>0</v>
      </c>
      <c r="L41" s="292">
        <v>0</v>
      </c>
      <c r="M41" s="292">
        <v>1</v>
      </c>
      <c r="N41" s="292">
        <v>0</v>
      </c>
      <c r="O41" s="292">
        <v>1</v>
      </c>
      <c r="P41" s="287">
        <v>0</v>
      </c>
      <c r="Q41" s="287">
        <v>0</v>
      </c>
      <c r="R41" s="287">
        <v>0</v>
      </c>
      <c r="S41" s="294">
        <v>0</v>
      </c>
      <c r="T41" s="294">
        <v>1</v>
      </c>
      <c r="U41" s="294"/>
      <c r="V41" s="294"/>
      <c r="W41" s="294"/>
      <c r="X41" s="294"/>
      <c r="Y41" s="294"/>
      <c r="Z41" s="290"/>
    </row>
    <row r="42" spans="1:28" ht="18.75" customHeight="1">
      <c r="A42" s="589"/>
      <c r="B42" s="291" t="s">
        <v>550</v>
      </c>
      <c r="C42" s="284">
        <f t="shared" si="1"/>
        <v>29</v>
      </c>
      <c r="D42" s="292">
        <f t="shared" si="2"/>
        <v>1</v>
      </c>
      <c r="E42" s="292">
        <f t="shared" si="8"/>
        <v>0</v>
      </c>
      <c r="F42" s="292">
        <f t="shared" si="8"/>
        <v>1</v>
      </c>
      <c r="G42" s="292"/>
      <c r="H42" s="292"/>
      <c r="I42" s="292"/>
      <c r="J42" s="292">
        <v>1</v>
      </c>
      <c r="K42" s="292">
        <v>0</v>
      </c>
      <c r="L42" s="292">
        <v>1</v>
      </c>
      <c r="M42" s="292">
        <v>0</v>
      </c>
      <c r="N42" s="292">
        <v>0</v>
      </c>
      <c r="O42" s="292">
        <v>0</v>
      </c>
      <c r="P42" s="287">
        <v>0</v>
      </c>
      <c r="Q42" s="287">
        <v>0</v>
      </c>
      <c r="R42" s="287">
        <v>0</v>
      </c>
      <c r="S42" s="294">
        <v>0</v>
      </c>
      <c r="T42" s="294">
        <v>1</v>
      </c>
      <c r="U42" s="294"/>
      <c r="V42" s="294"/>
      <c r="W42" s="294"/>
      <c r="X42" s="294"/>
      <c r="Y42" s="294"/>
      <c r="Z42" s="290"/>
    </row>
    <row r="43" spans="1:28" ht="18.75" customHeight="1">
      <c r="A43" s="589"/>
      <c r="B43" s="291" t="s">
        <v>286</v>
      </c>
      <c r="C43" s="284">
        <f t="shared" si="1"/>
        <v>30</v>
      </c>
      <c r="D43" s="292">
        <f t="shared" si="2"/>
        <v>105</v>
      </c>
      <c r="E43" s="292">
        <f t="shared" si="8"/>
        <v>52</v>
      </c>
      <c r="F43" s="292">
        <f t="shared" si="8"/>
        <v>53</v>
      </c>
      <c r="G43" s="292">
        <v>0</v>
      </c>
      <c r="H43" s="292">
        <v>0</v>
      </c>
      <c r="I43" s="292">
        <v>0</v>
      </c>
      <c r="J43" s="292">
        <v>105</v>
      </c>
      <c r="K43" s="292">
        <f>19+33</f>
        <v>52</v>
      </c>
      <c r="L43" s="292">
        <v>53</v>
      </c>
      <c r="M43" s="292">
        <v>0</v>
      </c>
      <c r="N43" s="292">
        <v>0</v>
      </c>
      <c r="O43" s="292">
        <v>0</v>
      </c>
      <c r="P43" s="287">
        <v>0</v>
      </c>
      <c r="Q43" s="287">
        <v>0</v>
      </c>
      <c r="R43" s="287">
        <v>0</v>
      </c>
      <c r="S43" s="287">
        <v>0</v>
      </c>
      <c r="T43" s="287">
        <v>72</v>
      </c>
      <c r="U43" s="287">
        <v>0</v>
      </c>
      <c r="V43" s="287">
        <v>0</v>
      </c>
      <c r="W43" s="287">
        <v>33</v>
      </c>
      <c r="X43" s="287">
        <v>0</v>
      </c>
      <c r="Y43" s="287">
        <v>0</v>
      </c>
      <c r="Z43" s="290"/>
    </row>
    <row r="44" spans="1:28" ht="18.75" customHeight="1">
      <c r="A44" s="589"/>
      <c r="B44" s="291" t="s">
        <v>551</v>
      </c>
      <c r="C44" s="284">
        <f t="shared" si="1"/>
        <v>31</v>
      </c>
      <c r="D44" s="292">
        <f t="shared" si="2"/>
        <v>4</v>
      </c>
      <c r="E44" s="292">
        <f t="shared" si="8"/>
        <v>2</v>
      </c>
      <c r="F44" s="292">
        <f t="shared" si="8"/>
        <v>2</v>
      </c>
      <c r="G44" s="292">
        <v>0</v>
      </c>
      <c r="H44" s="292">
        <v>0</v>
      </c>
      <c r="I44" s="292">
        <v>0</v>
      </c>
      <c r="J44" s="292">
        <v>2</v>
      </c>
      <c r="K44" s="292">
        <v>1</v>
      </c>
      <c r="L44" s="292">
        <v>1</v>
      </c>
      <c r="M44" s="292">
        <v>2</v>
      </c>
      <c r="N44" s="292">
        <v>1</v>
      </c>
      <c r="O44" s="292">
        <v>1</v>
      </c>
      <c r="P44" s="287">
        <v>0</v>
      </c>
      <c r="Q44" s="287">
        <v>0</v>
      </c>
      <c r="R44" s="287">
        <v>0</v>
      </c>
      <c r="S44" s="287">
        <v>0</v>
      </c>
      <c r="T44" s="287">
        <v>3</v>
      </c>
      <c r="U44" s="287">
        <v>0</v>
      </c>
      <c r="V44" s="287">
        <v>0</v>
      </c>
      <c r="W44" s="287">
        <v>0</v>
      </c>
      <c r="X44" s="287">
        <v>1</v>
      </c>
      <c r="Y44" s="287">
        <v>0</v>
      </c>
      <c r="Z44" s="290"/>
    </row>
    <row r="45" spans="1:28" ht="18.75" customHeight="1">
      <c r="A45" s="589"/>
      <c r="B45" s="289" t="s">
        <v>0</v>
      </c>
      <c r="C45" s="284">
        <f t="shared" si="1"/>
        <v>32</v>
      </c>
      <c r="D45" s="292">
        <f>SUM(D31:D44)</f>
        <v>1326</v>
      </c>
      <c r="E45" s="292">
        <f t="shared" ref="E45:Y45" si="9">SUM(E31:E44)</f>
        <v>566</v>
      </c>
      <c r="F45" s="292">
        <f t="shared" si="9"/>
        <v>760</v>
      </c>
      <c r="G45" s="292">
        <f t="shared" si="9"/>
        <v>0</v>
      </c>
      <c r="H45" s="292">
        <f t="shared" si="9"/>
        <v>0</v>
      </c>
      <c r="I45" s="292">
        <f t="shared" si="9"/>
        <v>0</v>
      </c>
      <c r="J45" s="292">
        <f t="shared" si="9"/>
        <v>1294</v>
      </c>
      <c r="K45" s="292">
        <f t="shared" si="9"/>
        <v>552</v>
      </c>
      <c r="L45" s="292">
        <f t="shared" si="9"/>
        <v>742</v>
      </c>
      <c r="M45" s="292">
        <f t="shared" si="9"/>
        <v>29</v>
      </c>
      <c r="N45" s="292">
        <f t="shared" si="9"/>
        <v>12</v>
      </c>
      <c r="O45" s="292">
        <f t="shared" si="9"/>
        <v>17</v>
      </c>
      <c r="P45" s="292">
        <f t="shared" si="9"/>
        <v>3</v>
      </c>
      <c r="Q45" s="292">
        <f t="shared" si="9"/>
        <v>2</v>
      </c>
      <c r="R45" s="292">
        <f t="shared" si="9"/>
        <v>1</v>
      </c>
      <c r="S45" s="292">
        <f t="shared" si="9"/>
        <v>732</v>
      </c>
      <c r="T45" s="292">
        <f t="shared" si="9"/>
        <v>443</v>
      </c>
      <c r="U45" s="292">
        <f t="shared" si="9"/>
        <v>46</v>
      </c>
      <c r="V45" s="292">
        <f t="shared" si="9"/>
        <v>0</v>
      </c>
      <c r="W45" s="292">
        <f t="shared" si="9"/>
        <v>104</v>
      </c>
      <c r="X45" s="292">
        <f t="shared" si="9"/>
        <v>1</v>
      </c>
      <c r="Y45" s="292">
        <f t="shared" si="9"/>
        <v>0</v>
      </c>
      <c r="Z45" s="290"/>
    </row>
    <row r="46" spans="1:28" ht="18.75" customHeight="1">
      <c r="A46" s="594" t="s">
        <v>230</v>
      </c>
      <c r="B46" s="291" t="s">
        <v>287</v>
      </c>
      <c r="C46" s="284">
        <f t="shared" si="1"/>
        <v>33</v>
      </c>
      <c r="D46" s="292">
        <f t="shared" si="2"/>
        <v>132</v>
      </c>
      <c r="E46" s="292">
        <f t="shared" si="8"/>
        <v>47</v>
      </c>
      <c r="F46" s="292">
        <f t="shared" si="8"/>
        <v>85</v>
      </c>
      <c r="G46" s="292">
        <v>0</v>
      </c>
      <c r="H46" s="292">
        <v>0</v>
      </c>
      <c r="I46" s="292">
        <v>0</v>
      </c>
      <c r="J46" s="292">
        <v>103</v>
      </c>
      <c r="K46" s="292">
        <v>41</v>
      </c>
      <c r="L46" s="292">
        <v>62</v>
      </c>
      <c r="M46" s="292">
        <v>29</v>
      </c>
      <c r="N46" s="292">
        <v>6</v>
      </c>
      <c r="O46" s="292">
        <v>23</v>
      </c>
      <c r="P46" s="287">
        <v>0</v>
      </c>
      <c r="Q46" s="287">
        <v>0</v>
      </c>
      <c r="R46" s="287">
        <v>0</v>
      </c>
      <c r="S46" s="287">
        <v>0</v>
      </c>
      <c r="T46" s="287">
        <v>92</v>
      </c>
      <c r="U46" s="287">
        <v>8</v>
      </c>
      <c r="V46" s="287">
        <v>0</v>
      </c>
      <c r="W46" s="287">
        <v>32</v>
      </c>
      <c r="X46" s="287">
        <v>0</v>
      </c>
      <c r="Y46" s="287">
        <v>0</v>
      </c>
      <c r="Z46" s="290"/>
    </row>
    <row r="47" spans="1:28" ht="18.75" customHeight="1">
      <c r="A47" s="594"/>
      <c r="B47" s="289" t="s">
        <v>0</v>
      </c>
      <c r="C47" s="284">
        <f t="shared" si="1"/>
        <v>34</v>
      </c>
      <c r="D47" s="292">
        <f>+D46</f>
        <v>132</v>
      </c>
      <c r="E47" s="292">
        <f t="shared" ref="E47:Y47" si="10">+E46</f>
        <v>47</v>
      </c>
      <c r="F47" s="292">
        <f t="shared" si="10"/>
        <v>85</v>
      </c>
      <c r="G47" s="292">
        <f t="shared" si="10"/>
        <v>0</v>
      </c>
      <c r="H47" s="292">
        <f t="shared" si="10"/>
        <v>0</v>
      </c>
      <c r="I47" s="292">
        <f t="shared" si="10"/>
        <v>0</v>
      </c>
      <c r="J47" s="292">
        <f t="shared" si="10"/>
        <v>103</v>
      </c>
      <c r="K47" s="292">
        <f t="shared" si="10"/>
        <v>41</v>
      </c>
      <c r="L47" s="292">
        <f t="shared" si="10"/>
        <v>62</v>
      </c>
      <c r="M47" s="292">
        <f t="shared" si="10"/>
        <v>29</v>
      </c>
      <c r="N47" s="292">
        <f t="shared" si="10"/>
        <v>6</v>
      </c>
      <c r="O47" s="292">
        <f t="shared" si="10"/>
        <v>23</v>
      </c>
      <c r="P47" s="292">
        <f t="shared" si="10"/>
        <v>0</v>
      </c>
      <c r="Q47" s="292">
        <f t="shared" si="10"/>
        <v>0</v>
      </c>
      <c r="R47" s="292">
        <f t="shared" si="10"/>
        <v>0</v>
      </c>
      <c r="S47" s="292">
        <f t="shared" si="10"/>
        <v>0</v>
      </c>
      <c r="T47" s="292">
        <f t="shared" si="10"/>
        <v>92</v>
      </c>
      <c r="U47" s="292">
        <f t="shared" si="10"/>
        <v>8</v>
      </c>
      <c r="V47" s="292">
        <f t="shared" si="10"/>
        <v>0</v>
      </c>
      <c r="W47" s="292">
        <f t="shared" si="10"/>
        <v>32</v>
      </c>
      <c r="X47" s="292">
        <f t="shared" si="10"/>
        <v>0</v>
      </c>
      <c r="Y47" s="292">
        <f t="shared" si="10"/>
        <v>0</v>
      </c>
      <c r="Z47" s="290"/>
    </row>
    <row r="48" spans="1:28">
      <c r="A48" s="297" t="s">
        <v>552</v>
      </c>
      <c r="B48" s="298"/>
      <c r="C48" s="299"/>
      <c r="D48" s="300"/>
      <c r="E48" s="301"/>
      <c r="F48" s="298"/>
      <c r="G48" s="298"/>
      <c r="H48" s="298"/>
      <c r="I48" s="298"/>
      <c r="J48" s="298"/>
      <c r="K48" s="298"/>
      <c r="L48" s="301"/>
      <c r="M48" s="301"/>
      <c r="N48" s="301"/>
      <c r="Z48" s="290"/>
      <c r="AB48" s="301"/>
    </row>
  </sheetData>
  <mergeCells count="32">
    <mergeCell ref="A18:A19"/>
    <mergeCell ref="A20:A30"/>
    <mergeCell ref="A31:A45"/>
    <mergeCell ref="A46:A47"/>
    <mergeCell ref="W11:W12"/>
    <mergeCell ref="N11:O11"/>
    <mergeCell ref="A13:B13"/>
    <mergeCell ref="A14:B14"/>
    <mergeCell ref="A15:A17"/>
    <mergeCell ref="P11:P12"/>
    <mergeCell ref="Q11:R11"/>
    <mergeCell ref="G11:G12"/>
    <mergeCell ref="H11:I11"/>
    <mergeCell ref="J11:J12"/>
    <mergeCell ref="K11:L11"/>
    <mergeCell ref="M11:M12"/>
    <mergeCell ref="W1:Y1"/>
    <mergeCell ref="A5:Y5"/>
    <mergeCell ref="A10:A12"/>
    <mergeCell ref="B10:B12"/>
    <mergeCell ref="C10:C12"/>
    <mergeCell ref="D10:D12"/>
    <mergeCell ref="E10:R10"/>
    <mergeCell ref="S10:Y10"/>
    <mergeCell ref="E11:E12"/>
    <mergeCell ref="F11:F12"/>
    <mergeCell ref="X11:X12"/>
    <mergeCell ref="Y11:Y12"/>
    <mergeCell ref="S11:S12"/>
    <mergeCell ref="T11:T12"/>
    <mergeCell ref="U11:U12"/>
    <mergeCell ref="V11:V12"/>
  </mergeCells>
  <conditionalFormatting sqref="B21">
    <cfRule type="duplicateValues" dxfId="0" priority="1"/>
  </conditionalFormatting>
  <pageMargins left="0.7" right="0.7" top="0.75" bottom="0.75" header="0.3" footer="0.3"/>
  <pageSetup paperSize="9" scale="37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</sheetPr>
  <dimension ref="A1:X231"/>
  <sheetViews>
    <sheetView view="pageBreakPreview" topLeftCell="A3" zoomScale="96" zoomScaleNormal="100" zoomScaleSheetLayoutView="96" workbookViewId="0">
      <selection activeCell="X15" sqref="X15"/>
    </sheetView>
  </sheetViews>
  <sheetFormatPr defaultColWidth="8.85546875" defaultRowHeight="12.75"/>
  <cols>
    <col min="1" max="1" width="12.7109375" style="22" customWidth="1"/>
    <col min="2" max="2" width="6.5703125" style="22" customWidth="1"/>
    <col min="3" max="3" width="3.42578125" style="22" bestFit="1" customWidth="1"/>
    <col min="4" max="15" width="6.5703125" style="44" customWidth="1"/>
    <col min="16" max="19" width="6.5703125" style="22" customWidth="1"/>
    <col min="20" max="16384" width="8.85546875" style="22"/>
  </cols>
  <sheetData>
    <row r="1" spans="1:24" ht="18.7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128"/>
      <c r="Q1" s="128"/>
      <c r="R1" s="128"/>
      <c r="S1" s="252" t="s">
        <v>197</v>
      </c>
    </row>
    <row r="2" spans="1:24" ht="18.75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128"/>
      <c r="R2" s="128"/>
      <c r="S2" s="128"/>
    </row>
    <row r="3" spans="1:24" ht="19.5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128"/>
      <c r="R3" s="128"/>
      <c r="S3" s="128"/>
    </row>
    <row r="4" spans="1:24" ht="36.75" customHeight="1">
      <c r="A4" s="602" t="s">
        <v>508</v>
      </c>
      <c r="B4" s="602"/>
      <c r="C4" s="602"/>
      <c r="D4" s="602"/>
      <c r="E4" s="602"/>
      <c r="F4" s="602"/>
      <c r="G4" s="602"/>
      <c r="H4" s="602"/>
      <c r="I4" s="602"/>
      <c r="J4" s="602"/>
      <c r="K4" s="602"/>
      <c r="L4" s="602"/>
      <c r="M4" s="602"/>
      <c r="N4" s="602"/>
      <c r="O4" s="602"/>
      <c r="P4" s="602"/>
      <c r="Q4" s="602"/>
      <c r="R4" s="602"/>
      <c r="S4" s="602"/>
    </row>
    <row r="5" spans="1:24" ht="27" customHeight="1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128"/>
      <c r="R5" s="128"/>
      <c r="S5" s="128"/>
    </row>
    <row r="6" spans="1:24" ht="14.2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128"/>
      <c r="R6" s="128"/>
      <c r="S6" s="128"/>
    </row>
    <row r="7" spans="1:24">
      <c r="A7" s="13"/>
      <c r="B7" s="13"/>
      <c r="C7" s="13"/>
      <c r="D7" s="13"/>
      <c r="E7" s="13"/>
      <c r="F7" s="13"/>
      <c r="G7" s="13"/>
      <c r="H7" s="13"/>
      <c r="I7" s="13"/>
      <c r="J7" s="13"/>
      <c r="K7" s="58"/>
      <c r="L7" s="58"/>
      <c r="M7" s="58"/>
      <c r="N7" s="58"/>
      <c r="O7" s="58"/>
      <c r="P7" s="58"/>
      <c r="Q7" s="128"/>
      <c r="R7" s="128"/>
      <c r="S7" s="128"/>
    </row>
    <row r="8" spans="1:24">
      <c r="A8" s="60"/>
      <c r="B8" s="60"/>
      <c r="C8" s="614"/>
      <c r="D8" s="614"/>
      <c r="E8" s="614"/>
      <c r="F8" s="614"/>
      <c r="G8" s="614"/>
      <c r="H8" s="614"/>
      <c r="I8" s="614"/>
      <c r="J8" s="614"/>
      <c r="K8" s="614"/>
      <c r="L8" s="614"/>
      <c r="M8" s="614"/>
      <c r="N8" s="58"/>
      <c r="O8" s="58"/>
      <c r="P8" s="58"/>
      <c r="Q8" s="128"/>
      <c r="R8" s="128"/>
      <c r="S8" s="128"/>
    </row>
    <row r="9" spans="1:24">
      <c r="A9" s="60"/>
      <c r="B9" s="60"/>
      <c r="C9" s="60"/>
      <c r="D9" s="60"/>
      <c r="E9" s="60"/>
      <c r="F9" s="60"/>
      <c r="G9" s="60"/>
      <c r="H9" s="60"/>
      <c r="I9" s="60"/>
      <c r="J9" s="60"/>
      <c r="K9" s="61"/>
      <c r="L9" s="61"/>
      <c r="M9" s="61"/>
      <c r="N9" s="61"/>
      <c r="O9" s="61"/>
      <c r="P9" s="61"/>
      <c r="Q9" s="128"/>
      <c r="R9" s="128"/>
      <c r="S9" s="128"/>
    </row>
    <row r="10" spans="1:24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1"/>
      <c r="L10" s="61"/>
      <c r="M10" s="61"/>
      <c r="N10" s="601"/>
      <c r="O10" s="601"/>
      <c r="P10" s="601"/>
      <c r="Q10" s="128"/>
      <c r="R10" s="128"/>
      <c r="S10" s="128"/>
    </row>
    <row r="11" spans="1:24" ht="18" customHeight="1">
      <c r="A11" s="102" t="s">
        <v>80</v>
      </c>
      <c r="B11" s="102"/>
      <c r="C11" s="102"/>
      <c r="D11" s="11"/>
      <c r="E11" s="11"/>
      <c r="F11" s="11"/>
      <c r="G11" s="11"/>
      <c r="H11" s="126"/>
      <c r="I11" s="126"/>
      <c r="J11" s="126"/>
      <c r="K11" s="126"/>
      <c r="L11" s="126"/>
      <c r="M11" s="126"/>
      <c r="N11" s="126"/>
      <c r="O11" s="126"/>
      <c r="Q11" s="128"/>
      <c r="R11" s="128"/>
      <c r="S11" s="182" t="s">
        <v>148</v>
      </c>
    </row>
    <row r="12" spans="1:24" ht="20.25" customHeight="1">
      <c r="A12" s="608" t="s">
        <v>173</v>
      </c>
      <c r="B12" s="608"/>
      <c r="C12" s="609" t="s">
        <v>62</v>
      </c>
      <c r="D12" s="412" t="s">
        <v>184</v>
      </c>
      <c r="E12" s="616" t="s">
        <v>181</v>
      </c>
      <c r="F12" s="127"/>
      <c r="G12" s="131"/>
      <c r="H12" s="460" t="s">
        <v>182</v>
      </c>
      <c r="I12" s="462"/>
      <c r="J12" s="462"/>
      <c r="K12" s="462"/>
      <c r="L12" s="462"/>
      <c r="M12" s="462"/>
      <c r="N12" s="462"/>
      <c r="O12" s="462"/>
      <c r="P12" s="462"/>
      <c r="Q12" s="462"/>
      <c r="R12" s="462"/>
      <c r="S12" s="463"/>
    </row>
    <row r="13" spans="1:24" ht="18.75" customHeight="1">
      <c r="A13" s="608"/>
      <c r="B13" s="608"/>
      <c r="C13" s="610"/>
      <c r="D13" s="413"/>
      <c r="E13" s="617"/>
      <c r="F13" s="569" t="s">
        <v>134</v>
      </c>
      <c r="G13" s="613" t="s">
        <v>16</v>
      </c>
      <c r="H13" s="548"/>
      <c r="I13" s="569" t="s">
        <v>134</v>
      </c>
      <c r="J13" s="613" t="s">
        <v>16</v>
      </c>
      <c r="K13" s="548" t="s">
        <v>183</v>
      </c>
      <c r="L13" s="136"/>
      <c r="M13" s="137"/>
      <c r="N13" s="548" t="s">
        <v>185</v>
      </c>
      <c r="O13" s="136"/>
      <c r="P13" s="137"/>
      <c r="Q13" s="548" t="s">
        <v>14</v>
      </c>
      <c r="R13" s="136"/>
      <c r="S13" s="137"/>
    </row>
    <row r="14" spans="1:24" ht="105.75" customHeight="1">
      <c r="A14" s="608"/>
      <c r="B14" s="608"/>
      <c r="C14" s="611"/>
      <c r="D14" s="414"/>
      <c r="E14" s="618"/>
      <c r="F14" s="612"/>
      <c r="G14" s="612"/>
      <c r="H14" s="461"/>
      <c r="I14" s="569"/>
      <c r="J14" s="613"/>
      <c r="K14" s="461"/>
      <c r="L14" s="117" t="s">
        <v>134</v>
      </c>
      <c r="M14" s="117" t="s">
        <v>16</v>
      </c>
      <c r="N14" s="461"/>
      <c r="O14" s="117" t="s">
        <v>134</v>
      </c>
      <c r="P14" s="117" t="s">
        <v>16</v>
      </c>
      <c r="Q14" s="461"/>
      <c r="R14" s="117" t="s">
        <v>134</v>
      </c>
      <c r="S14" s="117" t="s">
        <v>16</v>
      </c>
    </row>
    <row r="15" spans="1:24" ht="16.5" customHeight="1">
      <c r="A15" s="605" t="s">
        <v>6</v>
      </c>
      <c r="B15" s="605"/>
      <c r="C15" s="139" t="s">
        <v>7</v>
      </c>
      <c r="D15" s="25">
        <v>1</v>
      </c>
      <c r="E15" s="123">
        <v>2</v>
      </c>
      <c r="F15" s="25">
        <v>3</v>
      </c>
      <c r="G15" s="123">
        <v>4</v>
      </c>
      <c r="H15" s="25">
        <v>5</v>
      </c>
      <c r="I15" s="123">
        <v>6</v>
      </c>
      <c r="J15" s="25">
        <v>7</v>
      </c>
      <c r="K15" s="123">
        <v>8</v>
      </c>
      <c r="L15" s="25">
        <v>9</v>
      </c>
      <c r="M15" s="123">
        <v>10</v>
      </c>
      <c r="N15" s="25">
        <v>11</v>
      </c>
      <c r="O15" s="123">
        <v>12</v>
      </c>
      <c r="P15" s="25">
        <v>13</v>
      </c>
      <c r="Q15" s="123">
        <v>14</v>
      </c>
      <c r="R15" s="25">
        <v>15</v>
      </c>
      <c r="S15" s="25">
        <v>16</v>
      </c>
      <c r="X15" s="364">
        <f>+N16*100/H16</f>
        <v>96.013034310906647</v>
      </c>
    </row>
    <row r="16" spans="1:24" s="21" customFormat="1" ht="19.5" customHeight="1">
      <c r="A16" s="606" t="s">
        <v>0</v>
      </c>
      <c r="B16" s="607"/>
      <c r="C16" s="140">
        <v>1</v>
      </c>
      <c r="D16" s="201">
        <v>78</v>
      </c>
      <c r="E16" s="201">
        <v>5217</v>
      </c>
      <c r="F16" s="201">
        <v>1757</v>
      </c>
      <c r="G16" s="201">
        <v>3460</v>
      </c>
      <c r="H16" s="201">
        <f>+K16+N16+Q16</f>
        <v>5217</v>
      </c>
      <c r="I16" s="201">
        <f>+L16+O16+R16</f>
        <v>1757</v>
      </c>
      <c r="J16" s="201">
        <f>+M16+P16+S16</f>
        <v>3460</v>
      </c>
      <c r="K16" s="192">
        <f>+M16+L16</f>
        <v>40</v>
      </c>
      <c r="L16" s="201">
        <v>3</v>
      </c>
      <c r="M16" s="201">
        <v>37</v>
      </c>
      <c r="N16" s="201">
        <v>5009</v>
      </c>
      <c r="O16" s="201">
        <v>1712</v>
      </c>
      <c r="P16" s="201">
        <v>3297</v>
      </c>
      <c r="Q16" s="201">
        <f>+R16+S16</f>
        <v>168</v>
      </c>
      <c r="R16" s="201">
        <v>42</v>
      </c>
      <c r="S16" s="201">
        <v>126</v>
      </c>
      <c r="T16" s="21">
        <f>+H16-K16-N16-Q16</f>
        <v>0</v>
      </c>
      <c r="U16" s="21">
        <f>+I16-L16-O16-R16</f>
        <v>0</v>
      </c>
      <c r="V16" s="21">
        <f>+J16-M16-P16-S16</f>
        <v>0</v>
      </c>
    </row>
    <row r="17" spans="1:22" ht="19.5" customHeight="1">
      <c r="A17" s="603" t="s">
        <v>122</v>
      </c>
      <c r="B17" s="604"/>
      <c r="C17" s="140">
        <v>2</v>
      </c>
      <c r="D17" s="192">
        <f>+D21+D25+D29+D33</f>
        <v>62</v>
      </c>
      <c r="E17" s="192">
        <v>4765</v>
      </c>
      <c r="F17" s="192">
        <v>1542</v>
      </c>
      <c r="G17" s="192">
        <v>3223</v>
      </c>
      <c r="H17" s="201">
        <f t="shared" ref="H17:H35" si="0">+K17+N17+Q17</f>
        <v>4765</v>
      </c>
      <c r="I17" s="201">
        <f t="shared" ref="I17:I35" si="1">+L17+O17+R17</f>
        <v>1542</v>
      </c>
      <c r="J17" s="201">
        <f t="shared" ref="J17:J35" si="2">+M17+P17+S17</f>
        <v>3223</v>
      </c>
      <c r="K17" s="192">
        <f>+M17+L17</f>
        <v>39</v>
      </c>
      <c r="L17" s="192">
        <f t="shared" ref="L17:S17" si="3">+L21+L25+L29+L33</f>
        <v>3</v>
      </c>
      <c r="M17" s="192">
        <f t="shared" si="3"/>
        <v>36</v>
      </c>
      <c r="N17" s="192">
        <f t="shared" si="3"/>
        <v>4570</v>
      </c>
      <c r="O17" s="192">
        <f t="shared" si="3"/>
        <v>1500</v>
      </c>
      <c r="P17" s="192">
        <f t="shared" si="3"/>
        <v>3070</v>
      </c>
      <c r="Q17" s="201">
        <f>+R17+S17</f>
        <v>156</v>
      </c>
      <c r="R17" s="192">
        <f t="shared" si="3"/>
        <v>39</v>
      </c>
      <c r="S17" s="192">
        <f t="shared" si="3"/>
        <v>117</v>
      </c>
      <c r="T17" s="21">
        <f t="shared" ref="T17:T37" si="4">+H17-K17-N17-Q17</f>
        <v>0</v>
      </c>
      <c r="U17" s="21">
        <f t="shared" ref="U17:U37" si="5">+I17-L17-O17-R17</f>
        <v>0</v>
      </c>
      <c r="V17" s="21">
        <f t="shared" ref="V17:V37" si="6">+J17-M17-P17-S17</f>
        <v>0</v>
      </c>
    </row>
    <row r="18" spans="1:22" ht="19.5" customHeight="1">
      <c r="A18" s="603" t="s">
        <v>123</v>
      </c>
      <c r="B18" s="604"/>
      <c r="C18" s="140">
        <v>3</v>
      </c>
      <c r="D18" s="192">
        <f>+D22+D26+D30+D34</f>
        <v>16</v>
      </c>
      <c r="E18" s="192">
        <v>452</v>
      </c>
      <c r="F18" s="192">
        <v>215</v>
      </c>
      <c r="G18" s="192">
        <v>237</v>
      </c>
      <c r="H18" s="201">
        <f t="shared" si="0"/>
        <v>452</v>
      </c>
      <c r="I18" s="201">
        <f t="shared" si="1"/>
        <v>215</v>
      </c>
      <c r="J18" s="201">
        <f t="shared" si="2"/>
        <v>237</v>
      </c>
      <c r="K18" s="192">
        <f t="shared" ref="K18:K35" si="7">+M18+L18</f>
        <v>1</v>
      </c>
      <c r="L18" s="192">
        <f t="shared" ref="L18:S18" si="8">+L22+L26+L30+L34</f>
        <v>0</v>
      </c>
      <c r="M18" s="192">
        <f t="shared" si="8"/>
        <v>1</v>
      </c>
      <c r="N18" s="192">
        <f t="shared" si="8"/>
        <v>439</v>
      </c>
      <c r="O18" s="192">
        <f t="shared" si="8"/>
        <v>212</v>
      </c>
      <c r="P18" s="192">
        <f t="shared" si="8"/>
        <v>227</v>
      </c>
      <c r="Q18" s="201">
        <f t="shared" ref="Q18:Q35" si="9">+R18+S18</f>
        <v>12</v>
      </c>
      <c r="R18" s="192">
        <f t="shared" si="8"/>
        <v>3</v>
      </c>
      <c r="S18" s="192">
        <f t="shared" si="8"/>
        <v>9</v>
      </c>
      <c r="T18" s="21">
        <f t="shared" si="4"/>
        <v>0</v>
      </c>
      <c r="U18" s="21">
        <f t="shared" si="5"/>
        <v>0</v>
      </c>
      <c r="V18" s="21">
        <f t="shared" si="6"/>
        <v>0</v>
      </c>
    </row>
    <row r="19" spans="1:22" ht="19.5" customHeight="1">
      <c r="A19" s="603" t="s">
        <v>124</v>
      </c>
      <c r="B19" s="604"/>
      <c r="C19" s="140">
        <v>4</v>
      </c>
      <c r="D19" s="192">
        <f>+D23+D27+D31+D35</f>
        <v>0</v>
      </c>
      <c r="E19" s="192">
        <v>0</v>
      </c>
      <c r="F19" s="192">
        <v>0</v>
      </c>
      <c r="G19" s="192">
        <v>0</v>
      </c>
      <c r="H19" s="201">
        <f t="shared" si="0"/>
        <v>0</v>
      </c>
      <c r="I19" s="201">
        <f t="shared" si="1"/>
        <v>0</v>
      </c>
      <c r="J19" s="201">
        <f t="shared" si="2"/>
        <v>0</v>
      </c>
      <c r="K19" s="192">
        <f t="shared" si="7"/>
        <v>0</v>
      </c>
      <c r="L19" s="192">
        <f t="shared" ref="L19:S19" si="10">+L23+L27+L31+L35</f>
        <v>0</v>
      </c>
      <c r="M19" s="192">
        <f t="shared" si="10"/>
        <v>0</v>
      </c>
      <c r="N19" s="192">
        <f t="shared" si="10"/>
        <v>0</v>
      </c>
      <c r="O19" s="192">
        <f t="shared" si="10"/>
        <v>0</v>
      </c>
      <c r="P19" s="192">
        <f t="shared" si="10"/>
        <v>0</v>
      </c>
      <c r="Q19" s="201">
        <f t="shared" si="9"/>
        <v>0</v>
      </c>
      <c r="R19" s="192">
        <f t="shared" si="10"/>
        <v>0</v>
      </c>
      <c r="S19" s="192">
        <f t="shared" si="10"/>
        <v>0</v>
      </c>
      <c r="T19" s="21">
        <f t="shared" si="4"/>
        <v>0</v>
      </c>
      <c r="U19" s="21">
        <f t="shared" si="5"/>
        <v>0</v>
      </c>
      <c r="V19" s="21">
        <f t="shared" si="6"/>
        <v>0</v>
      </c>
    </row>
    <row r="20" spans="1:22" s="21" customFormat="1" ht="19.5" customHeight="1">
      <c r="A20" s="606" t="s">
        <v>149</v>
      </c>
      <c r="B20" s="607"/>
      <c r="C20" s="140">
        <v>5</v>
      </c>
      <c r="D20" s="201">
        <f>+D21+D22+D23</f>
        <v>45</v>
      </c>
      <c r="E20" s="201">
        <v>3892</v>
      </c>
      <c r="F20" s="201">
        <v>1428</v>
      </c>
      <c r="G20" s="201">
        <v>2464</v>
      </c>
      <c r="H20" s="201">
        <f t="shared" si="0"/>
        <v>3892</v>
      </c>
      <c r="I20" s="201">
        <f t="shared" si="1"/>
        <v>1428</v>
      </c>
      <c r="J20" s="201">
        <f t="shared" si="2"/>
        <v>2464</v>
      </c>
      <c r="K20" s="192">
        <f t="shared" si="7"/>
        <v>30</v>
      </c>
      <c r="L20" s="201">
        <f t="shared" ref="L20:S20" si="11">+L21+L22+L23</f>
        <v>3</v>
      </c>
      <c r="M20" s="201">
        <f t="shared" si="11"/>
        <v>27</v>
      </c>
      <c r="N20" s="201">
        <f t="shared" si="11"/>
        <v>3738</v>
      </c>
      <c r="O20" s="201">
        <f t="shared" si="11"/>
        <v>1396</v>
      </c>
      <c r="P20" s="201">
        <f t="shared" si="11"/>
        <v>2342</v>
      </c>
      <c r="Q20" s="201">
        <f t="shared" si="9"/>
        <v>124</v>
      </c>
      <c r="R20" s="201">
        <f t="shared" si="11"/>
        <v>29</v>
      </c>
      <c r="S20" s="201">
        <f t="shared" si="11"/>
        <v>95</v>
      </c>
      <c r="T20" s="21">
        <f t="shared" si="4"/>
        <v>0</v>
      </c>
      <c r="U20" s="21">
        <f t="shared" si="5"/>
        <v>0</v>
      </c>
      <c r="V20" s="21">
        <f t="shared" si="6"/>
        <v>0</v>
      </c>
    </row>
    <row r="21" spans="1:22" s="21" customFormat="1" ht="19.5" customHeight="1">
      <c r="A21" s="603" t="s">
        <v>122</v>
      </c>
      <c r="B21" s="604"/>
      <c r="C21" s="140">
        <v>6</v>
      </c>
      <c r="D21" s="192">
        <v>41</v>
      </c>
      <c r="E21" s="192">
        <v>3664</v>
      </c>
      <c r="F21" s="192">
        <v>1290</v>
      </c>
      <c r="G21" s="192">
        <v>2374</v>
      </c>
      <c r="H21" s="201">
        <f t="shared" si="0"/>
        <v>3664</v>
      </c>
      <c r="I21" s="201">
        <f t="shared" si="1"/>
        <v>1290</v>
      </c>
      <c r="J21" s="201">
        <f t="shared" si="2"/>
        <v>2374</v>
      </c>
      <c r="K21" s="192">
        <f t="shared" si="7"/>
        <v>30</v>
      </c>
      <c r="L21" s="192">
        <v>3</v>
      </c>
      <c r="M21" s="192">
        <v>27</v>
      </c>
      <c r="N21" s="192">
        <v>3518</v>
      </c>
      <c r="O21" s="192">
        <v>1261</v>
      </c>
      <c r="P21" s="192">
        <v>2257</v>
      </c>
      <c r="Q21" s="201">
        <f t="shared" si="9"/>
        <v>116</v>
      </c>
      <c r="R21" s="192">
        <v>26</v>
      </c>
      <c r="S21" s="192">
        <v>90</v>
      </c>
      <c r="T21" s="21">
        <f t="shared" si="4"/>
        <v>0</v>
      </c>
      <c r="U21" s="21">
        <f t="shared" si="5"/>
        <v>0</v>
      </c>
      <c r="V21" s="21">
        <f t="shared" si="6"/>
        <v>0</v>
      </c>
    </row>
    <row r="22" spans="1:22" s="21" customFormat="1" ht="19.5" customHeight="1">
      <c r="A22" s="603" t="s">
        <v>123</v>
      </c>
      <c r="B22" s="604"/>
      <c r="C22" s="140">
        <v>7</v>
      </c>
      <c r="D22" s="192">
        <v>4</v>
      </c>
      <c r="E22" s="192">
        <v>228</v>
      </c>
      <c r="F22" s="192">
        <v>138</v>
      </c>
      <c r="G22" s="192">
        <v>90</v>
      </c>
      <c r="H22" s="201">
        <f t="shared" si="0"/>
        <v>228</v>
      </c>
      <c r="I22" s="201">
        <f t="shared" si="1"/>
        <v>138</v>
      </c>
      <c r="J22" s="201">
        <f t="shared" si="2"/>
        <v>90</v>
      </c>
      <c r="K22" s="192">
        <f t="shared" si="7"/>
        <v>0</v>
      </c>
      <c r="L22" s="192">
        <v>0</v>
      </c>
      <c r="M22" s="192">
        <v>0</v>
      </c>
      <c r="N22" s="192">
        <v>220</v>
      </c>
      <c r="O22" s="192">
        <v>135</v>
      </c>
      <c r="P22" s="192">
        <v>85</v>
      </c>
      <c r="Q22" s="201">
        <f t="shared" si="9"/>
        <v>8</v>
      </c>
      <c r="R22" s="192">
        <v>3</v>
      </c>
      <c r="S22" s="192">
        <v>5</v>
      </c>
      <c r="T22" s="21">
        <f t="shared" si="4"/>
        <v>0</v>
      </c>
      <c r="U22" s="21">
        <f t="shared" si="5"/>
        <v>0</v>
      </c>
      <c r="V22" s="21">
        <f t="shared" si="6"/>
        <v>0</v>
      </c>
    </row>
    <row r="23" spans="1:22" s="21" customFormat="1" ht="19.5" customHeight="1">
      <c r="A23" s="603" t="s">
        <v>124</v>
      </c>
      <c r="B23" s="604"/>
      <c r="C23" s="140">
        <v>8</v>
      </c>
      <c r="D23" s="192">
        <v>0</v>
      </c>
      <c r="E23" s="192">
        <v>0</v>
      </c>
      <c r="F23" s="192">
        <v>0</v>
      </c>
      <c r="G23" s="192">
        <v>0</v>
      </c>
      <c r="H23" s="201">
        <f t="shared" si="0"/>
        <v>0</v>
      </c>
      <c r="I23" s="201">
        <f t="shared" si="1"/>
        <v>0</v>
      </c>
      <c r="J23" s="201">
        <f t="shared" si="2"/>
        <v>0</v>
      </c>
      <c r="K23" s="192">
        <f t="shared" si="7"/>
        <v>0</v>
      </c>
      <c r="L23" s="192">
        <v>0</v>
      </c>
      <c r="M23" s="192">
        <v>0</v>
      </c>
      <c r="N23" s="192">
        <v>0</v>
      </c>
      <c r="O23" s="192">
        <v>0</v>
      </c>
      <c r="P23" s="192">
        <v>0</v>
      </c>
      <c r="Q23" s="201">
        <f t="shared" si="9"/>
        <v>0</v>
      </c>
      <c r="R23" s="192">
        <v>0</v>
      </c>
      <c r="S23" s="192">
        <v>0</v>
      </c>
      <c r="T23" s="21">
        <f t="shared" si="4"/>
        <v>0</v>
      </c>
      <c r="U23" s="21">
        <f t="shared" si="5"/>
        <v>0</v>
      </c>
      <c r="V23" s="21">
        <f t="shared" si="6"/>
        <v>0</v>
      </c>
    </row>
    <row r="24" spans="1:22" s="21" customFormat="1" ht="19.5" customHeight="1">
      <c r="A24" s="619" t="s">
        <v>151</v>
      </c>
      <c r="B24" s="620"/>
      <c r="C24" s="140">
        <v>9</v>
      </c>
      <c r="D24" s="201">
        <f>+D25+D26+D27</f>
        <v>30</v>
      </c>
      <c r="E24" s="201">
        <v>1228</v>
      </c>
      <c r="F24" s="201">
        <v>295</v>
      </c>
      <c r="G24" s="201">
        <v>933</v>
      </c>
      <c r="H24" s="201">
        <f t="shared" si="0"/>
        <v>1228</v>
      </c>
      <c r="I24" s="201">
        <f t="shared" si="1"/>
        <v>295</v>
      </c>
      <c r="J24" s="201">
        <f t="shared" si="2"/>
        <v>933</v>
      </c>
      <c r="K24" s="192">
        <f t="shared" si="7"/>
        <v>10</v>
      </c>
      <c r="L24" s="201">
        <f t="shared" ref="L24:S24" si="12">+L25+L26+L27</f>
        <v>0</v>
      </c>
      <c r="M24" s="201">
        <f t="shared" si="12"/>
        <v>10</v>
      </c>
      <c r="N24" s="201">
        <f t="shared" si="12"/>
        <v>1176</v>
      </c>
      <c r="O24" s="201">
        <f t="shared" si="12"/>
        <v>284</v>
      </c>
      <c r="P24" s="201">
        <f t="shared" si="12"/>
        <v>892</v>
      </c>
      <c r="Q24" s="201">
        <f t="shared" si="9"/>
        <v>42</v>
      </c>
      <c r="R24" s="201">
        <f t="shared" si="12"/>
        <v>11</v>
      </c>
      <c r="S24" s="201">
        <f t="shared" si="12"/>
        <v>31</v>
      </c>
      <c r="T24" s="21">
        <f t="shared" si="4"/>
        <v>0</v>
      </c>
      <c r="U24" s="21">
        <f t="shared" si="5"/>
        <v>0</v>
      </c>
      <c r="V24" s="21">
        <f t="shared" si="6"/>
        <v>0</v>
      </c>
    </row>
    <row r="25" spans="1:22" s="21" customFormat="1" ht="19.5" customHeight="1">
      <c r="A25" s="603" t="s">
        <v>122</v>
      </c>
      <c r="B25" s="604"/>
      <c r="C25" s="140">
        <v>10</v>
      </c>
      <c r="D25" s="192">
        <v>19</v>
      </c>
      <c r="E25" s="192">
        <v>1016</v>
      </c>
      <c r="F25" s="192">
        <v>225</v>
      </c>
      <c r="G25" s="192">
        <v>791</v>
      </c>
      <c r="H25" s="201">
        <f t="shared" si="0"/>
        <v>1016</v>
      </c>
      <c r="I25" s="201">
        <f t="shared" si="1"/>
        <v>225</v>
      </c>
      <c r="J25" s="201">
        <f t="shared" si="2"/>
        <v>791</v>
      </c>
      <c r="K25" s="192">
        <f t="shared" si="7"/>
        <v>9</v>
      </c>
      <c r="L25" s="192">
        <v>0</v>
      </c>
      <c r="M25" s="192">
        <v>9</v>
      </c>
      <c r="N25" s="192">
        <v>969</v>
      </c>
      <c r="O25" s="192">
        <v>214</v>
      </c>
      <c r="P25" s="192">
        <v>755</v>
      </c>
      <c r="Q25" s="201">
        <f t="shared" si="9"/>
        <v>38</v>
      </c>
      <c r="R25" s="192">
        <v>11</v>
      </c>
      <c r="S25" s="192">
        <v>27</v>
      </c>
      <c r="T25" s="21">
        <f t="shared" si="4"/>
        <v>0</v>
      </c>
      <c r="U25" s="21">
        <f t="shared" si="5"/>
        <v>0</v>
      </c>
      <c r="V25" s="21">
        <f t="shared" si="6"/>
        <v>0</v>
      </c>
    </row>
    <row r="26" spans="1:22" s="21" customFormat="1" ht="19.5" customHeight="1">
      <c r="A26" s="603" t="s">
        <v>123</v>
      </c>
      <c r="B26" s="604"/>
      <c r="C26" s="140">
        <v>11</v>
      </c>
      <c r="D26" s="192">
        <v>11</v>
      </c>
      <c r="E26" s="192">
        <v>212</v>
      </c>
      <c r="F26" s="192">
        <v>70</v>
      </c>
      <c r="G26" s="192">
        <v>142</v>
      </c>
      <c r="H26" s="201">
        <f t="shared" si="0"/>
        <v>212</v>
      </c>
      <c r="I26" s="201">
        <f t="shared" si="1"/>
        <v>70</v>
      </c>
      <c r="J26" s="201">
        <f t="shared" si="2"/>
        <v>142</v>
      </c>
      <c r="K26" s="192">
        <f t="shared" si="7"/>
        <v>1</v>
      </c>
      <c r="L26" s="192">
        <v>0</v>
      </c>
      <c r="M26" s="192">
        <v>1</v>
      </c>
      <c r="N26" s="192">
        <v>207</v>
      </c>
      <c r="O26" s="192">
        <v>70</v>
      </c>
      <c r="P26" s="192">
        <v>137</v>
      </c>
      <c r="Q26" s="201">
        <f t="shared" si="9"/>
        <v>4</v>
      </c>
      <c r="R26" s="192">
        <v>0</v>
      </c>
      <c r="S26" s="192">
        <v>4</v>
      </c>
      <c r="T26" s="21">
        <f t="shared" si="4"/>
        <v>0</v>
      </c>
      <c r="U26" s="21">
        <f t="shared" si="5"/>
        <v>0</v>
      </c>
      <c r="V26" s="21">
        <f t="shared" si="6"/>
        <v>0</v>
      </c>
    </row>
    <row r="27" spans="1:22" s="21" customFormat="1" ht="19.5" customHeight="1">
      <c r="A27" s="603" t="s">
        <v>124</v>
      </c>
      <c r="B27" s="604"/>
      <c r="C27" s="140">
        <v>12</v>
      </c>
      <c r="D27" s="192">
        <v>0</v>
      </c>
      <c r="E27" s="192">
        <v>0</v>
      </c>
      <c r="F27" s="192">
        <v>0</v>
      </c>
      <c r="G27" s="192">
        <v>0</v>
      </c>
      <c r="H27" s="201">
        <f t="shared" si="0"/>
        <v>0</v>
      </c>
      <c r="I27" s="201">
        <f t="shared" si="1"/>
        <v>0</v>
      </c>
      <c r="J27" s="201">
        <f t="shared" si="2"/>
        <v>0</v>
      </c>
      <c r="K27" s="192">
        <f t="shared" si="7"/>
        <v>0</v>
      </c>
      <c r="L27" s="192">
        <v>0</v>
      </c>
      <c r="M27" s="192">
        <v>0</v>
      </c>
      <c r="N27" s="192">
        <v>0</v>
      </c>
      <c r="O27" s="192">
        <v>0</v>
      </c>
      <c r="P27" s="192">
        <v>0</v>
      </c>
      <c r="Q27" s="201">
        <f t="shared" si="9"/>
        <v>0</v>
      </c>
      <c r="R27" s="192">
        <v>0</v>
      </c>
      <c r="S27" s="192">
        <v>0</v>
      </c>
      <c r="T27" s="21">
        <f t="shared" si="4"/>
        <v>0</v>
      </c>
      <c r="U27" s="21">
        <f t="shared" si="5"/>
        <v>0</v>
      </c>
      <c r="V27" s="21">
        <f t="shared" si="6"/>
        <v>0</v>
      </c>
    </row>
    <row r="28" spans="1:22" s="21" customFormat="1" ht="19.5" customHeight="1">
      <c r="A28" s="606" t="s">
        <v>120</v>
      </c>
      <c r="B28" s="607"/>
      <c r="C28" s="140">
        <v>13</v>
      </c>
      <c r="D28" s="201">
        <f>+D29+D30+D31</f>
        <v>0</v>
      </c>
      <c r="E28" s="201">
        <v>0</v>
      </c>
      <c r="F28" s="201">
        <v>0</v>
      </c>
      <c r="G28" s="201">
        <v>0</v>
      </c>
      <c r="H28" s="201">
        <f t="shared" si="0"/>
        <v>0</v>
      </c>
      <c r="I28" s="201">
        <f t="shared" si="1"/>
        <v>0</v>
      </c>
      <c r="J28" s="201">
        <f t="shared" si="2"/>
        <v>0</v>
      </c>
      <c r="K28" s="192">
        <f t="shared" si="7"/>
        <v>0</v>
      </c>
      <c r="L28" s="201">
        <f t="shared" ref="L28:S28" si="13">+L29+L30+L31</f>
        <v>0</v>
      </c>
      <c r="M28" s="201">
        <f t="shared" si="13"/>
        <v>0</v>
      </c>
      <c r="N28" s="201">
        <f t="shared" si="13"/>
        <v>0</v>
      </c>
      <c r="O28" s="201">
        <f t="shared" si="13"/>
        <v>0</v>
      </c>
      <c r="P28" s="201">
        <f t="shared" si="13"/>
        <v>0</v>
      </c>
      <c r="Q28" s="201">
        <f t="shared" si="9"/>
        <v>0</v>
      </c>
      <c r="R28" s="201">
        <f t="shared" si="13"/>
        <v>0</v>
      </c>
      <c r="S28" s="201">
        <f t="shared" si="13"/>
        <v>0</v>
      </c>
      <c r="T28" s="21">
        <f t="shared" si="4"/>
        <v>0</v>
      </c>
      <c r="U28" s="21">
        <f t="shared" si="5"/>
        <v>0</v>
      </c>
      <c r="V28" s="21">
        <f t="shared" si="6"/>
        <v>0</v>
      </c>
    </row>
    <row r="29" spans="1:22" s="21" customFormat="1" ht="19.5" customHeight="1">
      <c r="A29" s="603" t="s">
        <v>122</v>
      </c>
      <c r="B29" s="604"/>
      <c r="C29" s="140">
        <v>14</v>
      </c>
      <c r="D29" s="192">
        <v>0</v>
      </c>
      <c r="E29" s="192">
        <v>0</v>
      </c>
      <c r="F29" s="192">
        <v>0</v>
      </c>
      <c r="G29" s="192">
        <v>0</v>
      </c>
      <c r="H29" s="201">
        <f t="shared" si="0"/>
        <v>0</v>
      </c>
      <c r="I29" s="201">
        <f t="shared" si="1"/>
        <v>0</v>
      </c>
      <c r="J29" s="201">
        <f t="shared" si="2"/>
        <v>0</v>
      </c>
      <c r="K29" s="192">
        <f t="shared" si="7"/>
        <v>0</v>
      </c>
      <c r="L29" s="192">
        <v>0</v>
      </c>
      <c r="M29" s="192">
        <v>0</v>
      </c>
      <c r="N29" s="192">
        <v>0</v>
      </c>
      <c r="O29" s="192">
        <v>0</v>
      </c>
      <c r="P29" s="192">
        <v>0</v>
      </c>
      <c r="Q29" s="201">
        <f t="shared" si="9"/>
        <v>0</v>
      </c>
      <c r="R29" s="192">
        <v>0</v>
      </c>
      <c r="S29" s="192">
        <v>0</v>
      </c>
      <c r="T29" s="21">
        <f t="shared" si="4"/>
        <v>0</v>
      </c>
      <c r="U29" s="21">
        <f t="shared" si="5"/>
        <v>0</v>
      </c>
      <c r="V29" s="21">
        <f t="shared" si="6"/>
        <v>0</v>
      </c>
    </row>
    <row r="30" spans="1:22" s="21" customFormat="1" ht="19.5" customHeight="1">
      <c r="A30" s="603" t="s">
        <v>123</v>
      </c>
      <c r="B30" s="604"/>
      <c r="C30" s="140">
        <v>15</v>
      </c>
      <c r="D30" s="192">
        <v>0</v>
      </c>
      <c r="E30" s="192">
        <v>0</v>
      </c>
      <c r="F30" s="192">
        <v>0</v>
      </c>
      <c r="G30" s="192">
        <v>0</v>
      </c>
      <c r="H30" s="201">
        <f t="shared" si="0"/>
        <v>0</v>
      </c>
      <c r="I30" s="201">
        <f t="shared" si="1"/>
        <v>0</v>
      </c>
      <c r="J30" s="201">
        <f t="shared" si="2"/>
        <v>0</v>
      </c>
      <c r="K30" s="192">
        <f t="shared" si="7"/>
        <v>0</v>
      </c>
      <c r="L30" s="192">
        <v>0</v>
      </c>
      <c r="M30" s="192">
        <v>0</v>
      </c>
      <c r="N30" s="192">
        <v>0</v>
      </c>
      <c r="O30" s="192">
        <v>0</v>
      </c>
      <c r="P30" s="192">
        <v>0</v>
      </c>
      <c r="Q30" s="201">
        <f t="shared" si="9"/>
        <v>0</v>
      </c>
      <c r="R30" s="192">
        <v>0</v>
      </c>
      <c r="S30" s="192">
        <v>0</v>
      </c>
      <c r="T30" s="21">
        <f t="shared" si="4"/>
        <v>0</v>
      </c>
      <c r="U30" s="21">
        <f t="shared" si="5"/>
        <v>0</v>
      </c>
      <c r="V30" s="21">
        <f t="shared" si="6"/>
        <v>0</v>
      </c>
    </row>
    <row r="31" spans="1:22" s="21" customFormat="1" ht="17.25" customHeight="1">
      <c r="A31" s="603" t="s">
        <v>124</v>
      </c>
      <c r="B31" s="604"/>
      <c r="C31" s="140">
        <v>16</v>
      </c>
      <c r="D31" s="192">
        <v>0</v>
      </c>
      <c r="E31" s="192">
        <v>0</v>
      </c>
      <c r="F31" s="192">
        <v>0</v>
      </c>
      <c r="G31" s="192">
        <v>0</v>
      </c>
      <c r="H31" s="201">
        <f t="shared" si="0"/>
        <v>0</v>
      </c>
      <c r="I31" s="201">
        <f t="shared" si="1"/>
        <v>0</v>
      </c>
      <c r="J31" s="201">
        <f t="shared" si="2"/>
        <v>0</v>
      </c>
      <c r="K31" s="192">
        <f t="shared" si="7"/>
        <v>0</v>
      </c>
      <c r="L31" s="192">
        <v>0</v>
      </c>
      <c r="M31" s="192">
        <v>0</v>
      </c>
      <c r="N31" s="192">
        <v>0</v>
      </c>
      <c r="O31" s="192">
        <v>0</v>
      </c>
      <c r="P31" s="192">
        <v>0</v>
      </c>
      <c r="Q31" s="201">
        <f t="shared" si="9"/>
        <v>0</v>
      </c>
      <c r="R31" s="192">
        <v>0</v>
      </c>
      <c r="S31" s="192">
        <v>0</v>
      </c>
      <c r="T31" s="21">
        <f t="shared" si="4"/>
        <v>0</v>
      </c>
      <c r="U31" s="21">
        <f t="shared" si="5"/>
        <v>0</v>
      </c>
      <c r="V31" s="21">
        <f t="shared" si="6"/>
        <v>0</v>
      </c>
    </row>
    <row r="32" spans="1:22" s="21" customFormat="1" ht="29.25" customHeight="1">
      <c r="A32" s="619" t="s">
        <v>190</v>
      </c>
      <c r="B32" s="620"/>
      <c r="C32" s="140">
        <v>17</v>
      </c>
      <c r="D32" s="201">
        <f>+D33+D34+D35</f>
        <v>3</v>
      </c>
      <c r="E32" s="201">
        <v>97</v>
      </c>
      <c r="F32" s="201">
        <v>34</v>
      </c>
      <c r="G32" s="201">
        <v>63</v>
      </c>
      <c r="H32" s="201">
        <f t="shared" si="0"/>
        <v>97</v>
      </c>
      <c r="I32" s="201">
        <f t="shared" si="1"/>
        <v>34</v>
      </c>
      <c r="J32" s="201">
        <f t="shared" si="2"/>
        <v>63</v>
      </c>
      <c r="K32" s="192">
        <f t="shared" si="7"/>
        <v>0</v>
      </c>
      <c r="L32" s="201">
        <f t="shared" ref="L32:S32" si="14">+L33+L34+L35</f>
        <v>0</v>
      </c>
      <c r="M32" s="201">
        <f t="shared" si="14"/>
        <v>0</v>
      </c>
      <c r="N32" s="201">
        <f t="shared" si="14"/>
        <v>95</v>
      </c>
      <c r="O32" s="201">
        <f t="shared" si="14"/>
        <v>32</v>
      </c>
      <c r="P32" s="201">
        <f t="shared" si="14"/>
        <v>63</v>
      </c>
      <c r="Q32" s="201">
        <f t="shared" si="9"/>
        <v>2</v>
      </c>
      <c r="R32" s="201">
        <f t="shared" si="14"/>
        <v>2</v>
      </c>
      <c r="S32" s="201">
        <f t="shared" si="14"/>
        <v>0</v>
      </c>
      <c r="T32" s="21">
        <f t="shared" si="4"/>
        <v>0</v>
      </c>
      <c r="U32" s="21">
        <f t="shared" si="5"/>
        <v>0</v>
      </c>
      <c r="V32" s="21">
        <f t="shared" si="6"/>
        <v>0</v>
      </c>
    </row>
    <row r="33" spans="1:22" s="21" customFormat="1" ht="19.5" customHeight="1">
      <c r="A33" s="603" t="s">
        <v>122</v>
      </c>
      <c r="B33" s="604"/>
      <c r="C33" s="140">
        <v>18</v>
      </c>
      <c r="D33" s="192">
        <v>2</v>
      </c>
      <c r="E33" s="192">
        <v>85</v>
      </c>
      <c r="F33" s="192">
        <v>27</v>
      </c>
      <c r="G33" s="192">
        <v>58</v>
      </c>
      <c r="H33" s="201">
        <f t="shared" si="0"/>
        <v>85</v>
      </c>
      <c r="I33" s="201">
        <f t="shared" si="1"/>
        <v>27</v>
      </c>
      <c r="J33" s="201">
        <f t="shared" si="2"/>
        <v>58</v>
      </c>
      <c r="K33" s="192">
        <f t="shared" si="7"/>
        <v>0</v>
      </c>
      <c r="L33" s="192">
        <v>0</v>
      </c>
      <c r="M33" s="192">
        <v>0</v>
      </c>
      <c r="N33" s="192">
        <v>83</v>
      </c>
      <c r="O33" s="192">
        <v>25</v>
      </c>
      <c r="P33" s="192">
        <v>58</v>
      </c>
      <c r="Q33" s="201">
        <f t="shared" si="9"/>
        <v>2</v>
      </c>
      <c r="R33" s="192">
        <v>2</v>
      </c>
      <c r="S33" s="192">
        <v>0</v>
      </c>
      <c r="T33" s="21">
        <f t="shared" si="4"/>
        <v>0</v>
      </c>
      <c r="U33" s="21">
        <f t="shared" si="5"/>
        <v>0</v>
      </c>
      <c r="V33" s="21">
        <f t="shared" si="6"/>
        <v>0</v>
      </c>
    </row>
    <row r="34" spans="1:22" s="21" customFormat="1" ht="19.5" customHeight="1">
      <c r="A34" s="603" t="s">
        <v>123</v>
      </c>
      <c r="B34" s="604"/>
      <c r="C34" s="140">
        <v>19</v>
      </c>
      <c r="D34" s="192">
        <v>1</v>
      </c>
      <c r="E34" s="192">
        <v>12</v>
      </c>
      <c r="F34" s="192">
        <v>7</v>
      </c>
      <c r="G34" s="192">
        <v>5</v>
      </c>
      <c r="H34" s="201">
        <f t="shared" si="0"/>
        <v>12</v>
      </c>
      <c r="I34" s="201">
        <f t="shared" si="1"/>
        <v>7</v>
      </c>
      <c r="J34" s="201">
        <f t="shared" si="2"/>
        <v>5</v>
      </c>
      <c r="K34" s="192">
        <f t="shared" si="7"/>
        <v>0</v>
      </c>
      <c r="L34" s="192">
        <v>0</v>
      </c>
      <c r="M34" s="192">
        <v>0</v>
      </c>
      <c r="N34" s="192">
        <v>12</v>
      </c>
      <c r="O34" s="192">
        <v>7</v>
      </c>
      <c r="P34" s="192">
        <v>5</v>
      </c>
      <c r="Q34" s="201">
        <f t="shared" si="9"/>
        <v>0</v>
      </c>
      <c r="R34" s="192">
        <v>0</v>
      </c>
      <c r="S34" s="192">
        <v>0</v>
      </c>
      <c r="T34" s="21">
        <f t="shared" si="4"/>
        <v>0</v>
      </c>
      <c r="U34" s="21">
        <f t="shared" si="5"/>
        <v>0</v>
      </c>
      <c r="V34" s="21">
        <f t="shared" si="6"/>
        <v>0</v>
      </c>
    </row>
    <row r="35" spans="1:22" s="21" customFormat="1" ht="19.5" customHeight="1">
      <c r="A35" s="603" t="s">
        <v>124</v>
      </c>
      <c r="B35" s="604"/>
      <c r="C35" s="140">
        <v>20</v>
      </c>
      <c r="D35" s="200">
        <v>0</v>
      </c>
      <c r="E35" s="200">
        <v>0</v>
      </c>
      <c r="F35" s="200">
        <v>0</v>
      </c>
      <c r="G35" s="200">
        <v>0</v>
      </c>
      <c r="H35" s="201">
        <f t="shared" si="0"/>
        <v>0</v>
      </c>
      <c r="I35" s="201">
        <f t="shared" si="1"/>
        <v>0</v>
      </c>
      <c r="J35" s="201">
        <f t="shared" si="2"/>
        <v>0</v>
      </c>
      <c r="K35" s="192">
        <f t="shared" si="7"/>
        <v>0</v>
      </c>
      <c r="L35" s="200">
        <v>0</v>
      </c>
      <c r="M35" s="200">
        <v>0</v>
      </c>
      <c r="N35" s="200">
        <v>0</v>
      </c>
      <c r="O35" s="200">
        <v>0</v>
      </c>
      <c r="P35" s="200">
        <v>0</v>
      </c>
      <c r="Q35" s="201">
        <f t="shared" si="9"/>
        <v>0</v>
      </c>
      <c r="R35" s="200">
        <v>0</v>
      </c>
      <c r="S35" s="200">
        <v>0</v>
      </c>
      <c r="T35" s="21">
        <f t="shared" si="4"/>
        <v>0</v>
      </c>
      <c r="U35" s="21">
        <f t="shared" si="5"/>
        <v>0</v>
      </c>
      <c r="V35" s="21">
        <f t="shared" si="6"/>
        <v>0</v>
      </c>
    </row>
    <row r="36" spans="1:22">
      <c r="A36" s="77" t="s">
        <v>79</v>
      </c>
      <c r="B36" s="85"/>
      <c r="C36" s="1"/>
      <c r="D36" s="69" t="s">
        <v>249</v>
      </c>
      <c r="E36" s="1"/>
      <c r="F36" s="12"/>
      <c r="G36" s="12"/>
      <c r="H36" s="80"/>
      <c r="I36" s="12"/>
      <c r="J36" s="81"/>
      <c r="K36" s="55"/>
      <c r="L36" s="82"/>
      <c r="M36" s="82"/>
      <c r="N36" s="82"/>
      <c r="O36" s="68"/>
      <c r="P36" s="128"/>
      <c r="Q36" s="128"/>
      <c r="R36" s="128"/>
      <c r="S36" s="128"/>
      <c r="T36" s="21">
        <f t="shared" si="4"/>
        <v>0</v>
      </c>
      <c r="U36" s="21">
        <f t="shared" si="5"/>
        <v>0</v>
      </c>
      <c r="V36" s="21">
        <f t="shared" si="6"/>
        <v>0</v>
      </c>
    </row>
    <row r="37" spans="1:22">
      <c r="A37" s="78"/>
      <c r="B37" s="78"/>
      <c r="C37" s="1"/>
      <c r="D37" s="69" t="s">
        <v>204</v>
      </c>
      <c r="E37" s="1"/>
      <c r="F37" s="12"/>
      <c r="G37" s="12"/>
      <c r="H37" s="80"/>
      <c r="I37" s="12"/>
      <c r="J37" s="81"/>
      <c r="K37" s="55"/>
      <c r="L37" s="82"/>
      <c r="M37" s="82"/>
      <c r="N37" s="82"/>
      <c r="O37" s="68"/>
      <c r="P37" s="128"/>
      <c r="Q37" s="128"/>
      <c r="R37" s="128"/>
      <c r="S37" s="128"/>
      <c r="T37" s="21">
        <f t="shared" si="4"/>
        <v>0</v>
      </c>
      <c r="U37" s="21">
        <f t="shared" si="5"/>
        <v>0</v>
      </c>
      <c r="V37" s="21">
        <f t="shared" si="6"/>
        <v>0</v>
      </c>
    </row>
    <row r="38" spans="1:22">
      <c r="A38" s="78"/>
      <c r="B38" s="78"/>
      <c r="C38" s="1"/>
      <c r="D38" s="69"/>
      <c r="E38" s="1"/>
      <c r="F38" s="12"/>
      <c r="G38" s="12"/>
      <c r="H38" s="80"/>
      <c r="I38" s="12"/>
      <c r="J38" s="81"/>
      <c r="K38" s="55"/>
      <c r="L38" s="82"/>
      <c r="M38" s="82"/>
      <c r="N38" s="82"/>
      <c r="O38" s="68"/>
      <c r="P38" s="128"/>
      <c r="Q38" s="128"/>
      <c r="R38" s="128"/>
      <c r="S38" s="128"/>
    </row>
    <row r="39" spans="1:22">
      <c r="A39" s="78"/>
      <c r="B39" s="78"/>
      <c r="C39" s="1"/>
      <c r="D39" s="69"/>
      <c r="E39" s="1"/>
      <c r="F39" s="12"/>
      <c r="G39" s="12"/>
      <c r="H39" s="80"/>
      <c r="I39" s="12"/>
      <c r="J39" s="81"/>
      <c r="K39" s="55"/>
      <c r="L39" s="82"/>
      <c r="M39" s="82"/>
      <c r="N39" s="82"/>
      <c r="O39" s="68"/>
      <c r="P39" s="128"/>
      <c r="Q39" s="128"/>
      <c r="R39" s="128"/>
      <c r="S39" s="128"/>
    </row>
    <row r="40" spans="1:22" ht="14.25">
      <c r="A40" s="615"/>
      <c r="B40" s="615"/>
      <c r="C40" s="615"/>
      <c r="D40" s="615"/>
      <c r="E40" s="68"/>
      <c r="F40" s="64"/>
      <c r="G40" s="64"/>
      <c r="H40" s="64"/>
      <c r="I40" s="64"/>
      <c r="J40" s="64"/>
      <c r="K40" s="39"/>
      <c r="L40" s="39"/>
      <c r="M40" s="69"/>
      <c r="N40" s="6"/>
      <c r="O40" s="6"/>
      <c r="P40" s="128"/>
      <c r="Q40" s="128"/>
      <c r="R40" s="128"/>
      <c r="S40" s="128"/>
    </row>
    <row r="41" spans="1:22" ht="18" customHeight="1">
      <c r="A41" s="76"/>
      <c r="B41" s="64"/>
      <c r="C41" s="55"/>
      <c r="D41" s="65"/>
      <c r="E41" s="64"/>
      <c r="F41" s="64"/>
      <c r="G41" s="64"/>
      <c r="H41" s="64"/>
      <c r="I41" s="64"/>
      <c r="J41" s="64"/>
      <c r="K41" s="64"/>
      <c r="L41" s="64"/>
      <c r="M41" s="39"/>
      <c r="N41" s="55"/>
      <c r="O41" s="128"/>
      <c r="P41" s="128"/>
      <c r="Q41" s="128"/>
      <c r="R41" s="128"/>
      <c r="S41" s="128"/>
    </row>
    <row r="42" spans="1:22" ht="18" customHeight="1">
      <c r="A42" s="13"/>
      <c r="B42" s="55"/>
      <c r="C42" s="55"/>
      <c r="D42" s="65"/>
      <c r="E42" s="66"/>
      <c r="F42" s="66"/>
      <c r="G42" s="66"/>
      <c r="H42" s="66"/>
      <c r="I42" s="66"/>
      <c r="J42" s="66"/>
      <c r="K42" s="66"/>
      <c r="L42" s="64"/>
      <c r="M42" s="39"/>
      <c r="N42" s="55"/>
      <c r="O42" s="128"/>
      <c r="P42" s="128"/>
      <c r="Q42" s="128"/>
      <c r="R42" s="128"/>
      <c r="S42" s="128"/>
    </row>
    <row r="43" spans="1:22" ht="18" customHeight="1">
      <c r="A43" s="66"/>
      <c r="B43" s="64"/>
      <c r="C43" s="55"/>
      <c r="D43" s="65"/>
      <c r="E43" s="64"/>
      <c r="F43" s="62"/>
      <c r="G43" s="62"/>
      <c r="H43" s="62"/>
      <c r="I43" s="62"/>
      <c r="J43" s="62"/>
      <c r="K43" s="62"/>
      <c r="L43" s="64"/>
      <c r="M43" s="39"/>
      <c r="N43" s="55"/>
      <c r="O43" s="128"/>
      <c r="P43" s="128"/>
      <c r="Q43" s="128"/>
      <c r="R43" s="128"/>
      <c r="S43" s="128"/>
    </row>
    <row r="44" spans="1:22" ht="18" customHeight="1">
      <c r="A44" s="55"/>
      <c r="B44" s="55"/>
      <c r="C44" s="55"/>
      <c r="D44" s="65"/>
      <c r="E44" s="66"/>
      <c r="F44" s="66"/>
      <c r="G44" s="66"/>
      <c r="H44" s="66"/>
      <c r="I44" s="66"/>
      <c r="J44" s="66"/>
      <c r="K44" s="66"/>
      <c r="L44" s="64"/>
      <c r="M44" s="39"/>
      <c r="N44" s="55"/>
      <c r="O44" s="128"/>
      <c r="P44" s="128"/>
      <c r="Q44" s="128"/>
      <c r="R44" s="128"/>
      <c r="S44" s="128"/>
    </row>
    <row r="45" spans="1:22" ht="18" customHeight="1">
      <c r="A45" s="62"/>
      <c r="B45" s="55"/>
      <c r="C45" s="55"/>
      <c r="D45" s="65"/>
      <c r="E45" s="64"/>
      <c r="F45" s="66"/>
      <c r="G45" s="66"/>
      <c r="H45" s="66"/>
      <c r="I45" s="66"/>
      <c r="J45" s="66"/>
      <c r="K45" s="66"/>
      <c r="L45" s="64"/>
      <c r="M45" s="39"/>
      <c r="N45" s="55"/>
      <c r="O45" s="128"/>
      <c r="P45" s="128"/>
      <c r="Q45" s="128"/>
      <c r="R45" s="128"/>
      <c r="S45" s="128"/>
    </row>
    <row r="46" spans="1:22" ht="18" customHeight="1">
      <c r="A46" s="64"/>
      <c r="B46" s="55"/>
      <c r="C46" s="65"/>
      <c r="D46" s="65"/>
      <c r="E46" s="66"/>
      <c r="F46" s="62"/>
      <c r="G46" s="62"/>
      <c r="H46" s="62"/>
      <c r="I46" s="62"/>
      <c r="J46" s="62"/>
      <c r="K46" s="62"/>
      <c r="L46" s="64"/>
      <c r="M46" s="39"/>
      <c r="N46" s="55"/>
      <c r="O46" s="128"/>
      <c r="P46" s="128"/>
      <c r="Q46" s="128"/>
      <c r="R46" s="128"/>
      <c r="S46" s="128"/>
    </row>
    <row r="47" spans="1:22" ht="14.25">
      <c r="A47" s="64"/>
      <c r="B47" s="64"/>
      <c r="C47" s="66"/>
      <c r="D47" s="62"/>
      <c r="E47" s="62"/>
      <c r="F47" s="62"/>
      <c r="G47" s="62"/>
      <c r="H47" s="62"/>
      <c r="I47" s="62"/>
      <c r="J47" s="64"/>
      <c r="K47" s="39"/>
      <c r="L47" s="39"/>
      <c r="M47" s="65"/>
      <c r="N47" s="12"/>
      <c r="O47" s="12"/>
      <c r="P47" s="128"/>
      <c r="Q47" s="128"/>
      <c r="R47" s="128"/>
      <c r="S47" s="128"/>
    </row>
    <row r="48" spans="1:22" ht="14.25">
      <c r="A48" s="64"/>
      <c r="B48" s="64"/>
      <c r="C48" s="66"/>
      <c r="D48" s="62"/>
      <c r="E48" s="62"/>
      <c r="F48" s="62"/>
      <c r="G48" s="62"/>
      <c r="H48" s="62"/>
      <c r="I48" s="62"/>
      <c r="J48" s="64"/>
      <c r="K48" s="39"/>
      <c r="L48" s="39"/>
      <c r="M48" s="65"/>
      <c r="N48" s="12"/>
      <c r="O48" s="12"/>
      <c r="P48" s="128"/>
      <c r="Q48" s="128"/>
      <c r="R48" s="128"/>
      <c r="S48" s="128"/>
    </row>
    <row r="49" spans="1:19">
      <c r="A49" s="5"/>
      <c r="B49" s="5"/>
      <c r="C49" s="65"/>
      <c r="D49" s="65"/>
      <c r="E49" s="65"/>
      <c r="F49" s="65"/>
      <c r="G49" s="55"/>
      <c r="H49" s="65"/>
      <c r="I49" s="22"/>
      <c r="J49" s="65"/>
      <c r="K49" s="65"/>
      <c r="L49" s="65"/>
      <c r="M49" s="65"/>
      <c r="N49" s="65"/>
      <c r="O49" s="65"/>
      <c r="P49" s="128"/>
      <c r="Q49" s="128"/>
      <c r="R49" s="128"/>
      <c r="S49" s="128"/>
    </row>
    <row r="50" spans="1:19">
      <c r="A50" s="129"/>
      <c r="B50" s="129"/>
      <c r="C50" s="129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28"/>
      <c r="Q50" s="128"/>
      <c r="R50" s="128"/>
      <c r="S50" s="128"/>
    </row>
    <row r="51" spans="1:19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1:19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1:19">
      <c r="A53" s="23"/>
      <c r="B53" s="23"/>
      <c r="C53" s="23"/>
      <c r="D53" s="23">
        <f>+D20+D24+D32-D16</f>
        <v>0</v>
      </c>
      <c r="E53" s="23">
        <f t="shared" ref="E53:S53" si="15">+E20+E24+E32-E16</f>
        <v>0</v>
      </c>
      <c r="F53" s="23">
        <f t="shared" si="15"/>
        <v>0</v>
      </c>
      <c r="G53" s="23">
        <f t="shared" si="15"/>
        <v>0</v>
      </c>
      <c r="H53" s="23">
        <f t="shared" si="15"/>
        <v>0</v>
      </c>
      <c r="I53" s="23">
        <f t="shared" si="15"/>
        <v>0</v>
      </c>
      <c r="J53" s="23">
        <f t="shared" si="15"/>
        <v>0</v>
      </c>
      <c r="K53" s="23">
        <f>+K20+K24+K32-K16</f>
        <v>0</v>
      </c>
      <c r="L53" s="23">
        <f t="shared" si="15"/>
        <v>0</v>
      </c>
      <c r="M53" s="23">
        <f t="shared" si="15"/>
        <v>0</v>
      </c>
      <c r="N53" s="23">
        <f t="shared" si="15"/>
        <v>0</v>
      </c>
      <c r="O53" s="23">
        <f t="shared" si="15"/>
        <v>0</v>
      </c>
      <c r="P53" s="23">
        <f t="shared" si="15"/>
        <v>0</v>
      </c>
      <c r="Q53" s="23">
        <f t="shared" si="15"/>
        <v>0</v>
      </c>
      <c r="R53" s="23">
        <f t="shared" si="15"/>
        <v>0</v>
      </c>
      <c r="S53" s="23">
        <f t="shared" si="15"/>
        <v>0</v>
      </c>
    </row>
    <row r="54" spans="1:19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1:19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1:19">
      <c r="A56" s="23"/>
      <c r="B56" s="23"/>
      <c r="C56" s="2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</row>
    <row r="57" spans="1:19">
      <c r="A57" s="23"/>
      <c r="B57" s="23"/>
      <c r="C57" s="2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</row>
    <row r="58" spans="1:19">
      <c r="A58" s="23"/>
      <c r="B58" s="23"/>
      <c r="C58" s="2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</row>
    <row r="59" spans="1:19">
      <c r="A59" s="23"/>
      <c r="B59" s="23"/>
      <c r="C59" s="2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</row>
    <row r="60" spans="1:19">
      <c r="A60" s="23"/>
      <c r="B60" s="23"/>
      <c r="C60" s="2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</row>
    <row r="61" spans="1:19">
      <c r="A61" s="23"/>
      <c r="B61" s="23"/>
      <c r="C61" s="2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</row>
    <row r="62" spans="1:19">
      <c r="A62" s="23"/>
      <c r="B62" s="23"/>
      <c r="C62" s="2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</row>
    <row r="63" spans="1:19">
      <c r="A63" s="23"/>
      <c r="B63" s="23"/>
      <c r="C63" s="2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</row>
    <row r="64" spans="1:19">
      <c r="A64" s="23"/>
      <c r="B64" s="23"/>
      <c r="C64" s="2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</row>
    <row r="65" spans="1:15">
      <c r="A65" s="23"/>
      <c r="B65" s="23"/>
      <c r="C65" s="2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</row>
    <row r="66" spans="1:15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</row>
    <row r="67" spans="1:15">
      <c r="A67" s="23"/>
      <c r="B67" s="23"/>
      <c r="C67" s="2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</row>
    <row r="68" spans="1:15">
      <c r="A68" s="23"/>
      <c r="B68" s="23"/>
      <c r="C68" s="2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</row>
    <row r="69" spans="1:15">
      <c r="A69" s="23"/>
      <c r="B69" s="23"/>
      <c r="C69" s="2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</row>
    <row r="70" spans="1:15">
      <c r="A70" s="23"/>
      <c r="B70" s="23"/>
      <c r="C70" s="2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</row>
    <row r="71" spans="1:15">
      <c r="A71" s="23"/>
      <c r="B71" s="23"/>
      <c r="C71" s="2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</row>
    <row r="72" spans="1:15">
      <c r="A72" s="23"/>
      <c r="B72" s="23"/>
      <c r="C72" s="2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</row>
    <row r="73" spans="1:15">
      <c r="A73" s="23"/>
      <c r="B73" s="23"/>
      <c r="C73" s="2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</row>
    <row r="74" spans="1:15">
      <c r="A74" s="23"/>
      <c r="B74" s="23"/>
      <c r="C74" s="2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</row>
    <row r="75" spans="1:15">
      <c r="A75" s="23"/>
      <c r="B75" s="23"/>
      <c r="C75" s="2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</row>
    <row r="76" spans="1:15">
      <c r="A76" s="23"/>
      <c r="B76" s="23"/>
      <c r="C76" s="2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</row>
    <row r="77" spans="1:15">
      <c r="A77" s="23"/>
      <c r="B77" s="23"/>
      <c r="C77" s="2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</row>
    <row r="78" spans="1:15">
      <c r="A78" s="23"/>
      <c r="B78" s="23"/>
      <c r="C78" s="2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</row>
    <row r="79" spans="1:15">
      <c r="A79" s="23"/>
      <c r="B79" s="23"/>
      <c r="C79" s="2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</row>
    <row r="80" spans="1:15">
      <c r="A80" s="23"/>
      <c r="B80" s="23"/>
      <c r="C80" s="2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</row>
    <row r="81" spans="1:15">
      <c r="A81" s="23"/>
      <c r="B81" s="23"/>
      <c r="C81" s="2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</row>
    <row r="82" spans="1:15">
      <c r="A82" s="23"/>
      <c r="B82" s="23"/>
      <c r="C82" s="2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</row>
    <row r="83" spans="1:15">
      <c r="A83" s="23"/>
      <c r="B83" s="23"/>
      <c r="C83" s="2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</row>
    <row r="84" spans="1:15">
      <c r="A84" s="23"/>
      <c r="B84" s="23"/>
      <c r="C84" s="2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</row>
    <row r="85" spans="1:1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</row>
    <row r="86" spans="1:15">
      <c r="A86" s="23"/>
      <c r="B86" s="23"/>
      <c r="C86" s="2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</row>
    <row r="87" spans="1:15">
      <c r="A87" s="23"/>
      <c r="B87" s="23"/>
      <c r="C87" s="2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</row>
    <row r="88" spans="1:15">
      <c r="A88" s="23"/>
      <c r="B88" s="23"/>
      <c r="C88" s="2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</row>
    <row r="89" spans="1:15">
      <c r="A89" s="23"/>
      <c r="B89" s="23"/>
      <c r="C89" s="2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</row>
    <row r="90" spans="1:15">
      <c r="A90" s="23"/>
      <c r="B90" s="23"/>
      <c r="C90" s="2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</row>
    <row r="91" spans="1:15">
      <c r="A91" s="23"/>
      <c r="B91" s="23"/>
      <c r="C91" s="2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</row>
    <row r="92" spans="1:15">
      <c r="A92" s="23"/>
      <c r="B92" s="23"/>
      <c r="C92" s="2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</row>
    <row r="93" spans="1:15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</row>
    <row r="94" spans="1:15">
      <c r="A94" s="23"/>
      <c r="B94" s="23"/>
      <c r="C94" s="2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</row>
    <row r="95" spans="1:15">
      <c r="A95" s="23"/>
      <c r="B95" s="23"/>
      <c r="C95" s="2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</row>
    <row r="96" spans="1:15">
      <c r="A96" s="23"/>
      <c r="B96" s="23"/>
      <c r="C96" s="2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</row>
    <row r="97" spans="1:15">
      <c r="A97" s="23"/>
      <c r="B97" s="23"/>
      <c r="C97" s="2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</row>
    <row r="98" spans="1:15">
      <c r="A98" s="23"/>
      <c r="B98" s="23"/>
      <c r="C98" s="2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</row>
    <row r="99" spans="1:15">
      <c r="A99" s="23"/>
      <c r="B99" s="23"/>
      <c r="C99" s="2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</row>
    <row r="100" spans="1:15">
      <c r="A100" s="23"/>
      <c r="B100" s="23"/>
      <c r="C100" s="2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</row>
    <row r="101" spans="1:15">
      <c r="A101" s="23"/>
      <c r="B101" s="23"/>
      <c r="C101" s="2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</row>
    <row r="102" spans="1:15">
      <c r="A102" s="23"/>
      <c r="B102" s="23"/>
      <c r="C102" s="2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</row>
    <row r="103" spans="1:15">
      <c r="A103" s="23"/>
      <c r="B103" s="23"/>
      <c r="C103" s="2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</row>
    <row r="104" spans="1:15">
      <c r="A104" s="23"/>
      <c r="B104" s="23"/>
      <c r="C104" s="2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</row>
    <row r="105" spans="1:15">
      <c r="A105" s="23"/>
      <c r="B105" s="23"/>
      <c r="C105" s="2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</row>
    <row r="106" spans="1:15">
      <c r="A106" s="23"/>
      <c r="B106" s="23"/>
      <c r="C106" s="2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</row>
    <row r="107" spans="1:15">
      <c r="A107" s="23"/>
      <c r="B107" s="23"/>
      <c r="C107" s="2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</row>
    <row r="108" spans="1:15">
      <c r="A108" s="23"/>
      <c r="B108" s="23"/>
      <c r="C108" s="2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</row>
    <row r="109" spans="1:15">
      <c r="A109" s="23"/>
      <c r="B109" s="23"/>
      <c r="C109" s="2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</row>
    <row r="110" spans="1:15">
      <c r="A110" s="23"/>
      <c r="B110" s="23"/>
      <c r="C110" s="2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</row>
    <row r="111" spans="1:15">
      <c r="A111" s="23"/>
      <c r="B111" s="23"/>
      <c r="C111" s="2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</row>
    <row r="112" spans="1:15">
      <c r="A112" s="23"/>
      <c r="B112" s="23"/>
      <c r="C112" s="2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</row>
    <row r="113" spans="1:15">
      <c r="A113" s="23"/>
      <c r="B113" s="23"/>
      <c r="C113" s="2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</row>
    <row r="114" spans="1:15">
      <c r="A114" s="23"/>
      <c r="B114" s="23"/>
      <c r="C114" s="2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</row>
    <row r="115" spans="1:15">
      <c r="A115" s="23"/>
      <c r="B115" s="23"/>
      <c r="C115" s="2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</row>
    <row r="116" spans="1:15">
      <c r="A116" s="23"/>
      <c r="B116" s="23"/>
      <c r="C116" s="2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</row>
    <row r="117" spans="1:15">
      <c r="A117" s="23"/>
      <c r="B117" s="23"/>
      <c r="C117" s="2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</row>
    <row r="118" spans="1:15">
      <c r="A118" s="23"/>
      <c r="B118" s="23"/>
      <c r="C118" s="2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</row>
    <row r="119" spans="1:15">
      <c r="A119" s="23"/>
      <c r="B119" s="23"/>
      <c r="C119" s="2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</row>
    <row r="120" spans="1:15">
      <c r="A120" s="23"/>
      <c r="B120" s="23"/>
      <c r="C120" s="2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</row>
    <row r="121" spans="1:15">
      <c r="A121" s="23"/>
      <c r="B121" s="23"/>
      <c r="C121" s="2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</row>
    <row r="122" spans="1:15">
      <c r="A122" s="23"/>
      <c r="B122" s="23"/>
      <c r="C122" s="2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</row>
    <row r="123" spans="1:15">
      <c r="A123" s="23"/>
      <c r="B123" s="23"/>
      <c r="C123" s="2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</row>
    <row r="124" spans="1:15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</row>
    <row r="125" spans="1:15">
      <c r="A125" s="23"/>
      <c r="B125" s="23"/>
      <c r="C125" s="2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</row>
    <row r="126" spans="1:15">
      <c r="A126" s="23"/>
      <c r="B126" s="23"/>
      <c r="C126" s="23"/>
      <c r="D126" s="43"/>
      <c r="E126" s="43"/>
      <c r="F126" s="43"/>
      <c r="G126" s="43"/>
      <c r="H126" s="24"/>
      <c r="I126" s="24"/>
      <c r="J126" s="24"/>
      <c r="K126" s="43"/>
      <c r="L126" s="43"/>
      <c r="M126" s="43"/>
      <c r="N126" s="43"/>
      <c r="O126" s="43"/>
    </row>
    <row r="127" spans="1:15">
      <c r="A127" s="23"/>
      <c r="B127" s="23"/>
      <c r="C127" s="23"/>
      <c r="D127" s="43"/>
      <c r="E127" s="43"/>
      <c r="F127" s="43"/>
      <c r="G127" s="43"/>
      <c r="H127" s="24"/>
      <c r="I127" s="24"/>
      <c r="J127" s="24"/>
      <c r="K127" s="43"/>
      <c r="L127" s="43"/>
      <c r="M127" s="43"/>
      <c r="N127" s="43"/>
      <c r="O127" s="43"/>
    </row>
    <row r="128" spans="1:15">
      <c r="A128" s="23"/>
      <c r="B128" s="23"/>
      <c r="C128" s="23"/>
      <c r="D128" s="43"/>
      <c r="E128" s="43"/>
      <c r="F128" s="43"/>
      <c r="G128" s="43"/>
      <c r="H128" s="24"/>
      <c r="I128" s="24"/>
      <c r="J128" s="24"/>
      <c r="K128" s="43"/>
      <c r="L128" s="43"/>
      <c r="M128" s="43"/>
      <c r="N128" s="43"/>
      <c r="O128" s="43"/>
    </row>
    <row r="129" spans="1:15">
      <c r="A129" s="23"/>
      <c r="B129" s="23"/>
      <c r="C129" s="23"/>
      <c r="D129" s="43"/>
      <c r="E129" s="43"/>
      <c r="F129" s="43"/>
      <c r="G129" s="43"/>
      <c r="H129" s="24"/>
      <c r="I129" s="24"/>
      <c r="J129" s="24"/>
      <c r="K129" s="43"/>
      <c r="L129" s="43"/>
      <c r="M129" s="43"/>
      <c r="N129" s="43"/>
      <c r="O129" s="43"/>
    </row>
    <row r="130" spans="1:15">
      <c r="A130" s="23"/>
      <c r="B130" s="23"/>
      <c r="C130" s="23"/>
      <c r="D130" s="43"/>
      <c r="E130" s="43"/>
      <c r="F130" s="43"/>
      <c r="G130" s="43"/>
      <c r="H130" s="24"/>
      <c r="I130" s="24"/>
      <c r="J130" s="24"/>
      <c r="K130" s="43"/>
      <c r="L130" s="43"/>
      <c r="M130" s="43"/>
      <c r="N130" s="43"/>
      <c r="O130" s="43"/>
    </row>
    <row r="131" spans="1:15">
      <c r="A131" s="23"/>
      <c r="B131" s="23"/>
      <c r="C131" s="23"/>
      <c r="D131" s="43"/>
      <c r="E131" s="43"/>
      <c r="F131" s="43"/>
      <c r="G131" s="43"/>
      <c r="H131" s="24"/>
      <c r="I131" s="24"/>
      <c r="J131" s="24"/>
      <c r="K131" s="43"/>
      <c r="L131" s="43"/>
      <c r="M131" s="43"/>
      <c r="N131" s="43"/>
      <c r="O131" s="43"/>
    </row>
    <row r="132" spans="1:15">
      <c r="A132" s="23"/>
      <c r="B132" s="23"/>
      <c r="C132" s="23"/>
      <c r="D132" s="43"/>
      <c r="E132" s="43"/>
      <c r="F132" s="43"/>
      <c r="G132" s="43"/>
      <c r="H132" s="24"/>
      <c r="I132" s="24"/>
      <c r="J132" s="24"/>
      <c r="K132" s="43"/>
      <c r="L132" s="43"/>
      <c r="M132" s="43"/>
      <c r="N132" s="43"/>
      <c r="O132" s="43"/>
    </row>
    <row r="133" spans="1:15">
      <c r="A133" s="23"/>
      <c r="B133" s="23"/>
      <c r="C133" s="23"/>
      <c r="D133" s="43"/>
      <c r="E133" s="43"/>
      <c r="F133" s="43"/>
      <c r="G133" s="43"/>
      <c r="H133" s="24"/>
      <c r="I133" s="24"/>
      <c r="J133" s="24"/>
      <c r="K133" s="43"/>
      <c r="L133" s="43"/>
      <c r="M133" s="43"/>
      <c r="N133" s="43"/>
      <c r="O133" s="43"/>
    </row>
    <row r="134" spans="1:15">
      <c r="A134" s="23"/>
      <c r="B134" s="23"/>
      <c r="C134" s="23"/>
      <c r="D134" s="43"/>
      <c r="E134" s="43"/>
      <c r="F134" s="43"/>
      <c r="G134" s="43"/>
      <c r="H134" s="24"/>
      <c r="I134" s="24"/>
      <c r="J134" s="24"/>
      <c r="K134" s="43"/>
      <c r="L134" s="43"/>
      <c r="M134" s="43"/>
      <c r="N134" s="43"/>
      <c r="O134" s="43"/>
    </row>
    <row r="135" spans="1:15">
      <c r="A135" s="23"/>
      <c r="B135" s="23"/>
      <c r="C135" s="23"/>
      <c r="D135" s="43"/>
      <c r="E135" s="43"/>
      <c r="F135" s="43"/>
      <c r="G135" s="43"/>
      <c r="H135" s="24"/>
      <c r="I135" s="24"/>
      <c r="J135" s="24"/>
      <c r="K135" s="43"/>
      <c r="L135" s="43"/>
      <c r="M135" s="43"/>
      <c r="N135" s="43"/>
      <c r="O135" s="43"/>
    </row>
    <row r="136" spans="1:15">
      <c r="A136" s="23"/>
      <c r="B136" s="23"/>
      <c r="C136" s="23"/>
      <c r="D136" s="43"/>
      <c r="E136" s="43"/>
      <c r="F136" s="43"/>
      <c r="G136" s="43"/>
      <c r="H136" s="24"/>
      <c r="I136" s="24"/>
      <c r="J136" s="24"/>
      <c r="K136" s="43"/>
      <c r="L136" s="43"/>
      <c r="M136" s="43"/>
      <c r="N136" s="43"/>
      <c r="O136" s="43"/>
    </row>
    <row r="137" spans="1:15">
      <c r="A137" s="23"/>
      <c r="B137" s="23"/>
      <c r="C137" s="23"/>
      <c r="D137" s="43"/>
      <c r="E137" s="43"/>
      <c r="F137" s="43"/>
      <c r="G137" s="43"/>
      <c r="H137" s="24"/>
      <c r="I137" s="24"/>
      <c r="J137" s="24"/>
      <c r="K137" s="43"/>
      <c r="L137" s="43"/>
      <c r="M137" s="43"/>
      <c r="N137" s="43"/>
      <c r="O137" s="43"/>
    </row>
    <row r="138" spans="1:15">
      <c r="A138" s="23"/>
      <c r="B138" s="23"/>
      <c r="C138" s="23"/>
      <c r="D138" s="43"/>
      <c r="E138" s="43"/>
      <c r="F138" s="43"/>
      <c r="G138" s="43"/>
      <c r="H138" s="24"/>
      <c r="I138" s="24"/>
      <c r="J138" s="24"/>
      <c r="K138" s="43"/>
      <c r="L138" s="43"/>
      <c r="M138" s="43"/>
      <c r="N138" s="43"/>
      <c r="O138" s="43"/>
    </row>
    <row r="139" spans="1:15">
      <c r="A139" s="23"/>
      <c r="B139" s="23"/>
      <c r="C139" s="23"/>
      <c r="D139" s="43"/>
      <c r="E139" s="43"/>
      <c r="F139" s="43"/>
      <c r="G139" s="43"/>
      <c r="H139" s="24"/>
      <c r="I139" s="24"/>
      <c r="J139" s="24"/>
      <c r="K139" s="43"/>
      <c r="L139" s="43"/>
      <c r="M139" s="43"/>
      <c r="N139" s="43"/>
      <c r="O139" s="43"/>
    </row>
    <row r="140" spans="1:15">
      <c r="A140" s="23"/>
      <c r="B140" s="23"/>
      <c r="C140" s="2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</row>
    <row r="141" spans="1:15">
      <c r="A141" s="23"/>
      <c r="B141" s="23"/>
      <c r="C141" s="2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</row>
    <row r="142" spans="1:15">
      <c r="A142" s="23"/>
      <c r="B142" s="23"/>
      <c r="C142" s="2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</row>
    <row r="143" spans="1:15">
      <c r="A143" s="23"/>
      <c r="B143" s="23"/>
      <c r="C143" s="2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</row>
    <row r="144" spans="1:15">
      <c r="A144" s="23"/>
      <c r="B144" s="23"/>
      <c r="C144" s="2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</row>
    <row r="145" spans="1:15">
      <c r="A145" s="23"/>
      <c r="B145" s="23"/>
      <c r="C145" s="2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</row>
    <row r="146" spans="1:15">
      <c r="A146" s="23"/>
      <c r="B146" s="23"/>
      <c r="C146" s="2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</row>
    <row r="147" spans="1:15">
      <c r="A147" s="23"/>
      <c r="B147" s="23"/>
      <c r="C147" s="2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</row>
    <row r="148" spans="1:15">
      <c r="A148" s="23"/>
      <c r="B148" s="23"/>
      <c r="C148" s="2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</row>
    <row r="149" spans="1:15">
      <c r="A149" s="23"/>
      <c r="B149" s="23"/>
      <c r="C149" s="2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</row>
    <row r="150" spans="1:15">
      <c r="A150" s="23"/>
      <c r="B150" s="23"/>
      <c r="C150" s="2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</row>
    <row r="151" spans="1:15">
      <c r="A151" s="23"/>
      <c r="B151" s="23"/>
      <c r="C151" s="2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</row>
    <row r="152" spans="1:15">
      <c r="A152" s="23"/>
      <c r="B152" s="23"/>
      <c r="C152" s="2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</row>
    <row r="153" spans="1:15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</row>
    <row r="154" spans="1:15">
      <c r="A154" s="23"/>
      <c r="B154" s="23"/>
      <c r="C154" s="2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</row>
    <row r="155" spans="1:15">
      <c r="A155" s="23"/>
      <c r="B155" s="23"/>
      <c r="C155" s="2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</row>
    <row r="156" spans="1:15">
      <c r="A156" s="23"/>
      <c r="B156" s="23"/>
      <c r="C156" s="2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</row>
    <row r="157" spans="1:15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</row>
    <row r="158" spans="1:15">
      <c r="A158" s="23"/>
      <c r="B158" s="23"/>
      <c r="C158" s="2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</row>
    <row r="159" spans="1:15">
      <c r="A159" s="23"/>
      <c r="B159" s="23"/>
      <c r="C159" s="2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</row>
    <row r="160" spans="1:15">
      <c r="A160" s="23"/>
      <c r="B160" s="23"/>
      <c r="C160" s="2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</row>
    <row r="161" spans="1:15">
      <c r="A161" s="23"/>
      <c r="B161" s="23"/>
      <c r="C161" s="2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</row>
    <row r="162" spans="1:15">
      <c r="A162" s="23"/>
      <c r="B162" s="23"/>
      <c r="C162" s="2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</row>
    <row r="163" spans="1:15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</row>
    <row r="164" spans="1:15">
      <c r="A164" s="23"/>
      <c r="B164" s="23"/>
      <c r="C164" s="2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</row>
    <row r="165" spans="1:15">
      <c r="A165" s="23"/>
      <c r="B165" s="23"/>
      <c r="C165" s="2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</row>
    <row r="166" spans="1:15">
      <c r="A166" s="23"/>
      <c r="B166" s="23"/>
      <c r="C166" s="2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</row>
    <row r="167" spans="1:15">
      <c r="A167" s="23"/>
      <c r="B167" s="23"/>
      <c r="C167" s="2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</row>
    <row r="168" spans="1:15">
      <c r="A168" s="23"/>
      <c r="B168" s="23"/>
      <c r="C168" s="2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</row>
    <row r="169" spans="1:15">
      <c r="A169" s="23"/>
      <c r="B169" s="23"/>
      <c r="C169" s="2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</row>
    <row r="170" spans="1:15">
      <c r="A170" s="23"/>
      <c r="B170" s="23"/>
      <c r="C170" s="2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</row>
    <row r="171" spans="1:15">
      <c r="A171" s="23"/>
      <c r="B171" s="23"/>
      <c r="C171" s="2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</row>
    <row r="172" spans="1:15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</row>
    <row r="173" spans="1:15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</row>
    <row r="174" spans="1:15">
      <c r="A174" s="23"/>
      <c r="B174" s="23"/>
      <c r="C174" s="2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</row>
    <row r="175" spans="1:15">
      <c r="A175" s="23"/>
      <c r="B175" s="23"/>
      <c r="C175" s="2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</row>
    <row r="176" spans="1:15">
      <c r="A176" s="23"/>
      <c r="B176" s="23"/>
      <c r="C176" s="2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</row>
    <row r="177" spans="1:15">
      <c r="A177" s="23"/>
      <c r="B177" s="23"/>
      <c r="C177" s="2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</row>
    <row r="178" spans="1:15">
      <c r="A178" s="23"/>
      <c r="B178" s="23"/>
      <c r="C178" s="2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</row>
    <row r="179" spans="1:15">
      <c r="A179" s="23"/>
      <c r="B179" s="23"/>
      <c r="C179" s="2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</row>
    <row r="180" spans="1:15">
      <c r="A180" s="23"/>
      <c r="B180" s="23"/>
      <c r="C180" s="2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</row>
    <row r="181" spans="1:15">
      <c r="A181" s="23"/>
      <c r="B181" s="23"/>
      <c r="C181" s="2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</row>
    <row r="182" spans="1:15">
      <c r="A182" s="23"/>
      <c r="B182" s="23"/>
      <c r="C182" s="2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</row>
    <row r="183" spans="1:15">
      <c r="A183" s="23"/>
      <c r="B183" s="23"/>
      <c r="C183" s="2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</row>
    <row r="184" spans="1:15">
      <c r="A184" s="23"/>
      <c r="B184" s="23"/>
      <c r="C184" s="2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</row>
    <row r="185" spans="1:15">
      <c r="A185" s="23"/>
      <c r="B185" s="23"/>
      <c r="C185" s="2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</row>
    <row r="186" spans="1:15">
      <c r="A186" s="23"/>
      <c r="B186" s="23"/>
      <c r="C186" s="2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</row>
    <row r="187" spans="1:15">
      <c r="A187" s="23"/>
      <c r="B187" s="23"/>
      <c r="C187" s="2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</row>
    <row r="188" spans="1:15">
      <c r="A188" s="23"/>
      <c r="B188" s="23"/>
      <c r="C188" s="2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</row>
    <row r="189" spans="1:15">
      <c r="A189" s="23"/>
      <c r="B189" s="23"/>
      <c r="C189" s="2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</row>
    <row r="190" spans="1:15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</row>
    <row r="191" spans="1:15">
      <c r="A191" s="23"/>
      <c r="B191" s="23"/>
      <c r="C191" s="2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</row>
    <row r="192" spans="1:15">
      <c r="A192" s="23"/>
      <c r="B192" s="23"/>
      <c r="C192" s="2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</row>
    <row r="193" spans="1:15">
      <c r="A193" s="23"/>
      <c r="B193" s="23"/>
      <c r="C193" s="2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</row>
    <row r="194" spans="1:15">
      <c r="A194" s="23"/>
      <c r="B194" s="23"/>
      <c r="C194" s="2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</row>
    <row r="195" spans="1:15">
      <c r="A195" s="23"/>
      <c r="B195" s="23"/>
      <c r="C195" s="2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</row>
    <row r="196" spans="1:15">
      <c r="A196" s="23"/>
      <c r="B196" s="23"/>
      <c r="C196" s="2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</row>
    <row r="197" spans="1:15">
      <c r="A197" s="23"/>
      <c r="B197" s="23"/>
      <c r="C197" s="2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</row>
    <row r="198" spans="1:15">
      <c r="A198" s="23"/>
      <c r="B198" s="23"/>
      <c r="C198" s="2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</row>
    <row r="199" spans="1:15">
      <c r="A199" s="23"/>
      <c r="B199" s="23"/>
      <c r="C199" s="2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</row>
    <row r="200" spans="1:15">
      <c r="A200" s="23"/>
      <c r="B200" s="23"/>
      <c r="C200" s="2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</row>
    <row r="201" spans="1:15">
      <c r="A201" s="23"/>
      <c r="B201" s="23"/>
      <c r="C201" s="2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</row>
    <row r="202" spans="1:15">
      <c r="A202" s="23"/>
      <c r="B202" s="23"/>
      <c r="C202" s="2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</row>
    <row r="203" spans="1:15">
      <c r="A203" s="23"/>
      <c r="B203" s="23"/>
      <c r="C203" s="2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</row>
    <row r="204" spans="1:15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</row>
    <row r="205" spans="1:15">
      <c r="A205" s="23"/>
      <c r="B205" s="23"/>
      <c r="C205" s="2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</row>
    <row r="206" spans="1:15">
      <c r="A206" s="23"/>
      <c r="B206" s="23"/>
      <c r="C206" s="2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</row>
    <row r="207" spans="1:15">
      <c r="A207" s="23"/>
      <c r="B207" s="23"/>
      <c r="C207" s="2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</row>
    <row r="208" spans="1:15">
      <c r="A208" s="23"/>
      <c r="B208" s="23"/>
      <c r="C208" s="2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</row>
    <row r="209" spans="1:15">
      <c r="A209" s="23"/>
      <c r="B209" s="23"/>
      <c r="C209" s="2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</row>
    <row r="210" spans="1:15">
      <c r="A210" s="23"/>
      <c r="B210" s="23"/>
      <c r="C210" s="2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</row>
    <row r="211" spans="1:15">
      <c r="A211" s="23"/>
      <c r="B211" s="23"/>
      <c r="C211" s="2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</row>
    <row r="212" spans="1:15">
      <c r="A212" s="23"/>
      <c r="B212" s="23"/>
      <c r="C212" s="2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</row>
    <row r="213" spans="1:15">
      <c r="A213" s="23"/>
      <c r="B213" s="23"/>
      <c r="C213" s="2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</row>
    <row r="214" spans="1:15">
      <c r="A214" s="23"/>
      <c r="B214" s="23"/>
      <c r="C214" s="2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</row>
    <row r="215" spans="1:15">
      <c r="A215" s="23"/>
      <c r="B215" s="23"/>
      <c r="C215" s="2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</row>
    <row r="216" spans="1:15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</row>
    <row r="217" spans="1:15">
      <c r="A217" s="23"/>
      <c r="B217" s="23"/>
      <c r="C217" s="2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</row>
    <row r="218" spans="1:15">
      <c r="A218" s="23"/>
      <c r="B218" s="23"/>
      <c r="C218" s="2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</row>
    <row r="219" spans="1:15">
      <c r="A219" s="23"/>
      <c r="B219" s="23"/>
      <c r="C219" s="2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</row>
    <row r="220" spans="1:15">
      <c r="A220" s="23"/>
      <c r="B220" s="23"/>
      <c r="C220" s="2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</row>
    <row r="221" spans="1:15">
      <c r="A221" s="23"/>
      <c r="B221" s="23"/>
      <c r="C221" s="2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</row>
    <row r="222" spans="1:15">
      <c r="A222" s="23"/>
      <c r="B222" s="23"/>
      <c r="C222" s="2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</row>
    <row r="223" spans="1:15">
      <c r="A223" s="23"/>
      <c r="B223" s="23"/>
      <c r="C223" s="2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</row>
    <row r="224" spans="1:15">
      <c r="A224" s="23"/>
      <c r="B224" s="23"/>
      <c r="C224" s="2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</row>
    <row r="225" spans="1:15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</row>
    <row r="226" spans="1:15">
      <c r="A226" s="23"/>
      <c r="B226" s="23"/>
      <c r="C226" s="2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</row>
    <row r="227" spans="1:15">
      <c r="A227" s="23"/>
      <c r="B227" s="23"/>
      <c r="C227" s="2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</row>
    <row r="228" spans="1:15">
      <c r="A228" s="23"/>
      <c r="B228" s="23"/>
      <c r="C228" s="2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</row>
    <row r="229" spans="1:15">
      <c r="A229" s="23"/>
      <c r="B229" s="23"/>
      <c r="C229" s="2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</row>
    <row r="230" spans="1:15">
      <c r="A230" s="23"/>
      <c r="B230" s="23"/>
      <c r="C230" s="2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</row>
    <row r="231" spans="1:15">
      <c r="A231" s="23"/>
      <c r="B231" s="23"/>
      <c r="C231" s="2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</row>
  </sheetData>
  <mergeCells count="38">
    <mergeCell ref="A33:B33"/>
    <mergeCell ref="A34:B34"/>
    <mergeCell ref="A35:B35"/>
    <mergeCell ref="A40:D40"/>
    <mergeCell ref="E12:E14"/>
    <mergeCell ref="A27:B27"/>
    <mergeCell ref="A28:B28"/>
    <mergeCell ref="A29:B29"/>
    <mergeCell ref="A30:B30"/>
    <mergeCell ref="A31:B31"/>
    <mergeCell ref="A32:B32"/>
    <mergeCell ref="A21:B21"/>
    <mergeCell ref="A22:B22"/>
    <mergeCell ref="A23:B23"/>
    <mergeCell ref="A24:B24"/>
    <mergeCell ref="A25:B25"/>
    <mergeCell ref="A4:S4"/>
    <mergeCell ref="A26:B26"/>
    <mergeCell ref="A15:B15"/>
    <mergeCell ref="A16:B16"/>
    <mergeCell ref="A17:B17"/>
    <mergeCell ref="A18:B18"/>
    <mergeCell ref="A19:B19"/>
    <mergeCell ref="A20:B20"/>
    <mergeCell ref="A12:B14"/>
    <mergeCell ref="C12:C14"/>
    <mergeCell ref="F13:F14"/>
    <mergeCell ref="J13:J14"/>
    <mergeCell ref="D12:D14"/>
    <mergeCell ref="G13:G14"/>
    <mergeCell ref="H12:H14"/>
    <mergeCell ref="C8:M8"/>
    <mergeCell ref="N10:P10"/>
    <mergeCell ref="I13:I14"/>
    <mergeCell ref="I12:S12"/>
    <mergeCell ref="Q13:Q14"/>
    <mergeCell ref="K13:K14"/>
    <mergeCell ref="N13:N14"/>
  </mergeCells>
  <pageMargins left="0.7" right="0.7" top="0.75" bottom="0.75" header="0.3" footer="0.3"/>
  <pageSetup scale="7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</sheetPr>
  <dimension ref="A1:Z64"/>
  <sheetViews>
    <sheetView view="pageBreakPreview" topLeftCell="A12" zoomScale="115" zoomScaleNormal="100" zoomScaleSheetLayoutView="115" workbookViewId="0">
      <selection activeCell="W56" sqref="W56"/>
    </sheetView>
  </sheetViews>
  <sheetFormatPr defaultColWidth="8.85546875" defaultRowHeight="15" customHeight="1"/>
  <cols>
    <col min="1" max="1" width="12" style="4" customWidth="1"/>
    <col min="2" max="2" width="8.5703125" style="4" customWidth="1"/>
    <col min="3" max="3" width="12.7109375" style="4" customWidth="1"/>
    <col min="4" max="4" width="3.7109375" style="4" customWidth="1"/>
    <col min="5" max="5" width="7.28515625" style="4" customWidth="1"/>
    <col min="6" max="19" width="6.140625" style="4" customWidth="1"/>
    <col min="20" max="16384" width="8.85546875" style="4"/>
  </cols>
  <sheetData>
    <row r="1" spans="1:21" ht="24.75" customHeight="1">
      <c r="R1" s="483" t="s">
        <v>180</v>
      </c>
      <c r="S1" s="483"/>
    </row>
    <row r="2" spans="1:21" ht="24.75" customHeight="1"/>
    <row r="3" spans="1:21" ht="9" customHeight="1"/>
    <row r="4" spans="1:21" ht="36.75" customHeight="1">
      <c r="A4" s="411" t="s">
        <v>509</v>
      </c>
      <c r="B4" s="411"/>
      <c r="C4" s="411"/>
      <c r="D4" s="411"/>
      <c r="E4" s="411"/>
      <c r="F4" s="411"/>
      <c r="G4" s="411"/>
      <c r="H4" s="411"/>
      <c r="I4" s="411"/>
      <c r="J4" s="411"/>
      <c r="K4" s="411"/>
      <c r="L4" s="411"/>
      <c r="M4" s="411"/>
      <c r="N4" s="411"/>
      <c r="O4" s="411"/>
      <c r="P4" s="411"/>
      <c r="Q4" s="411"/>
      <c r="R4" s="411"/>
      <c r="S4" s="411"/>
    </row>
    <row r="5" spans="1:21" ht="19.5" customHeight="1"/>
    <row r="6" spans="1:21" ht="28.5" customHeight="1"/>
    <row r="7" spans="1:21" ht="21" customHeight="1"/>
    <row r="8" spans="1:21" ht="6" customHeight="1"/>
    <row r="9" spans="1:21" ht="17.25" customHeight="1">
      <c r="A9" s="102" t="s">
        <v>80</v>
      </c>
      <c r="B9" s="48"/>
      <c r="C9" s="48"/>
      <c r="S9" s="178" t="s">
        <v>148</v>
      </c>
    </row>
    <row r="10" spans="1:21" ht="21" customHeight="1">
      <c r="A10" s="549" t="s">
        <v>13</v>
      </c>
      <c r="B10" s="625"/>
      <c r="C10" s="626"/>
      <c r="D10" s="423" t="s">
        <v>62</v>
      </c>
      <c r="E10" s="616" t="s">
        <v>0</v>
      </c>
      <c r="F10" s="462" t="s">
        <v>11</v>
      </c>
      <c r="G10" s="462"/>
      <c r="H10" s="462"/>
      <c r="I10" s="462"/>
      <c r="J10" s="462"/>
      <c r="K10" s="462"/>
      <c r="L10" s="462"/>
      <c r="M10" s="462"/>
      <c r="N10" s="462"/>
      <c r="O10" s="462"/>
      <c r="P10" s="462"/>
      <c r="Q10" s="462"/>
      <c r="R10" s="462"/>
      <c r="S10" s="463"/>
    </row>
    <row r="11" spans="1:21" ht="24" customHeight="1">
      <c r="A11" s="550"/>
      <c r="B11" s="627"/>
      <c r="C11" s="628"/>
      <c r="D11" s="423"/>
      <c r="E11" s="548"/>
      <c r="F11" s="569" t="s">
        <v>134</v>
      </c>
      <c r="G11" s="569" t="s">
        <v>16</v>
      </c>
      <c r="H11" s="460" t="s">
        <v>165</v>
      </c>
      <c r="I11" s="462"/>
      <c r="J11" s="463"/>
      <c r="K11" s="464" t="s">
        <v>119</v>
      </c>
      <c r="L11" s="631"/>
      <c r="M11" s="578"/>
      <c r="N11" s="460" t="s">
        <v>152</v>
      </c>
      <c r="O11" s="462"/>
      <c r="P11" s="463"/>
      <c r="Q11" s="460" t="s">
        <v>190</v>
      </c>
      <c r="R11" s="462"/>
      <c r="S11" s="463"/>
    </row>
    <row r="12" spans="1:21" ht="65.25" customHeight="1">
      <c r="A12" s="551"/>
      <c r="B12" s="629"/>
      <c r="C12" s="630"/>
      <c r="D12" s="423"/>
      <c r="E12" s="461"/>
      <c r="F12" s="569"/>
      <c r="G12" s="569"/>
      <c r="H12" s="461"/>
      <c r="I12" s="133" t="s">
        <v>134</v>
      </c>
      <c r="J12" s="133" t="s">
        <v>16</v>
      </c>
      <c r="K12" s="466"/>
      <c r="L12" s="133" t="s">
        <v>134</v>
      </c>
      <c r="M12" s="133" t="s">
        <v>16</v>
      </c>
      <c r="N12" s="461"/>
      <c r="O12" s="133" t="s">
        <v>134</v>
      </c>
      <c r="P12" s="133" t="s">
        <v>16</v>
      </c>
      <c r="Q12" s="461"/>
      <c r="R12" s="133" t="s">
        <v>134</v>
      </c>
      <c r="S12" s="133" t="s">
        <v>16</v>
      </c>
    </row>
    <row r="13" spans="1:21" ht="18" customHeight="1">
      <c r="A13" s="570" t="s">
        <v>6</v>
      </c>
      <c r="B13" s="571"/>
      <c r="C13" s="621"/>
      <c r="D13" s="25" t="s">
        <v>7</v>
      </c>
      <c r="E13" s="9">
        <v>1</v>
      </c>
      <c r="F13" s="9">
        <v>2</v>
      </c>
      <c r="G13" s="9">
        <v>3</v>
      </c>
      <c r="H13" s="9">
        <v>4</v>
      </c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9">
        <v>12</v>
      </c>
      <c r="Q13" s="9">
        <v>13</v>
      </c>
      <c r="R13" s="9">
        <v>14</v>
      </c>
      <c r="S13" s="9">
        <v>15</v>
      </c>
    </row>
    <row r="14" spans="1:21" ht="18" customHeight="1">
      <c r="A14" s="622" t="s">
        <v>164</v>
      </c>
      <c r="B14" s="623"/>
      <c r="C14" s="624"/>
      <c r="D14" s="9">
        <v>1</v>
      </c>
      <c r="E14" s="250">
        <v>11403</v>
      </c>
      <c r="F14" s="217">
        <v>4058</v>
      </c>
      <c r="G14" s="217">
        <v>7345</v>
      </c>
      <c r="H14" s="217">
        <v>7019</v>
      </c>
      <c r="I14" s="218">
        <v>2470</v>
      </c>
      <c r="J14" s="217">
        <v>4549</v>
      </c>
      <c r="K14" s="217">
        <v>3991</v>
      </c>
      <c r="L14" s="218">
        <v>1451</v>
      </c>
      <c r="M14" s="217">
        <v>2540</v>
      </c>
      <c r="N14" s="217">
        <v>0</v>
      </c>
      <c r="O14" s="218">
        <v>0</v>
      </c>
      <c r="P14" s="217">
        <v>0</v>
      </c>
      <c r="Q14" s="217">
        <v>393</v>
      </c>
      <c r="R14" s="218">
        <v>137</v>
      </c>
      <c r="S14" s="217">
        <v>256</v>
      </c>
      <c r="U14" s="256">
        <f>E14-H14-K14-N14-Q14</f>
        <v>0</v>
      </c>
    </row>
    <row r="15" spans="1:21" ht="18" customHeight="1">
      <c r="A15" s="638" t="s">
        <v>20</v>
      </c>
      <c r="B15" s="639"/>
      <c r="C15" s="640"/>
      <c r="D15" s="9">
        <v>2</v>
      </c>
      <c r="E15" s="251">
        <v>117</v>
      </c>
      <c r="F15" s="251">
        <v>60</v>
      </c>
      <c r="G15" s="251">
        <v>57</v>
      </c>
      <c r="H15" s="251">
        <v>33</v>
      </c>
      <c r="I15" s="251">
        <v>20</v>
      </c>
      <c r="J15" s="251">
        <v>13</v>
      </c>
      <c r="K15" s="251">
        <v>68</v>
      </c>
      <c r="L15" s="251">
        <v>32</v>
      </c>
      <c r="M15" s="251">
        <v>36</v>
      </c>
      <c r="N15" s="251">
        <v>0</v>
      </c>
      <c r="O15" s="251">
        <v>0</v>
      </c>
      <c r="P15" s="251">
        <v>0</v>
      </c>
      <c r="Q15" s="251">
        <v>16</v>
      </c>
      <c r="R15" s="251">
        <v>8</v>
      </c>
      <c r="S15" s="251">
        <v>8</v>
      </c>
      <c r="U15" s="256">
        <f t="shared" ref="U15:U51" si="0">E15-H15-K15-N15-Q15</f>
        <v>0</v>
      </c>
    </row>
    <row r="16" spans="1:21" ht="18" customHeight="1">
      <c r="A16" s="638" t="s">
        <v>21</v>
      </c>
      <c r="B16" s="639"/>
      <c r="C16" s="640"/>
      <c r="D16" s="9">
        <v>3</v>
      </c>
      <c r="E16" s="217">
        <v>68</v>
      </c>
      <c r="F16" s="217">
        <v>41</v>
      </c>
      <c r="G16" s="217">
        <v>27</v>
      </c>
      <c r="H16" s="217">
        <v>19</v>
      </c>
      <c r="I16" s="218">
        <v>15</v>
      </c>
      <c r="J16" s="217">
        <v>4</v>
      </c>
      <c r="K16" s="217">
        <v>47</v>
      </c>
      <c r="L16" s="218">
        <v>25</v>
      </c>
      <c r="M16" s="217">
        <v>22</v>
      </c>
      <c r="N16" s="217">
        <v>0</v>
      </c>
      <c r="O16" s="218">
        <v>0</v>
      </c>
      <c r="P16" s="217">
        <v>0</v>
      </c>
      <c r="Q16" s="217">
        <v>2</v>
      </c>
      <c r="R16" s="218">
        <v>1</v>
      </c>
      <c r="S16" s="217">
        <v>1</v>
      </c>
      <c r="U16" s="256">
        <f t="shared" si="0"/>
        <v>0</v>
      </c>
    </row>
    <row r="17" spans="1:21" ht="18" customHeight="1">
      <c r="A17" s="641" t="s">
        <v>28</v>
      </c>
      <c r="B17" s="642"/>
      <c r="C17" s="643"/>
      <c r="D17" s="9">
        <v>4</v>
      </c>
      <c r="E17" s="217">
        <v>56</v>
      </c>
      <c r="F17" s="217">
        <v>32</v>
      </c>
      <c r="G17" s="217">
        <v>24</v>
      </c>
      <c r="H17" s="217">
        <v>33</v>
      </c>
      <c r="I17" s="218">
        <v>25</v>
      </c>
      <c r="J17" s="217">
        <v>8</v>
      </c>
      <c r="K17" s="217">
        <v>23</v>
      </c>
      <c r="L17" s="218">
        <v>7</v>
      </c>
      <c r="M17" s="217">
        <v>16</v>
      </c>
      <c r="N17" s="217">
        <v>0</v>
      </c>
      <c r="O17" s="218">
        <v>0</v>
      </c>
      <c r="P17" s="217">
        <v>0</v>
      </c>
      <c r="Q17" s="217">
        <v>0</v>
      </c>
      <c r="R17" s="218">
        <v>0</v>
      </c>
      <c r="S17" s="217">
        <v>0</v>
      </c>
      <c r="U17" s="256">
        <f t="shared" si="0"/>
        <v>0</v>
      </c>
    </row>
    <row r="18" spans="1:21" ht="18" customHeight="1">
      <c r="A18" s="641" t="s">
        <v>29</v>
      </c>
      <c r="B18" s="642"/>
      <c r="C18" s="643"/>
      <c r="D18" s="9">
        <v>5</v>
      </c>
      <c r="E18" s="217">
        <v>5</v>
      </c>
      <c r="F18" s="217">
        <v>5</v>
      </c>
      <c r="G18" s="217">
        <v>0</v>
      </c>
      <c r="H18" s="217">
        <v>1</v>
      </c>
      <c r="I18" s="218">
        <v>1</v>
      </c>
      <c r="J18" s="217">
        <v>0</v>
      </c>
      <c r="K18" s="217">
        <v>4</v>
      </c>
      <c r="L18" s="218">
        <v>4</v>
      </c>
      <c r="M18" s="217">
        <v>0</v>
      </c>
      <c r="N18" s="217">
        <v>0</v>
      </c>
      <c r="O18" s="218">
        <v>0</v>
      </c>
      <c r="P18" s="217">
        <v>0</v>
      </c>
      <c r="Q18" s="217">
        <v>0</v>
      </c>
      <c r="R18" s="218">
        <v>0</v>
      </c>
      <c r="S18" s="217">
        <v>0</v>
      </c>
      <c r="U18" s="256">
        <f t="shared" si="0"/>
        <v>0</v>
      </c>
    </row>
    <row r="19" spans="1:21" ht="18" customHeight="1">
      <c r="A19" s="635" t="s">
        <v>30</v>
      </c>
      <c r="B19" s="636"/>
      <c r="C19" s="637"/>
      <c r="D19" s="9">
        <v>6</v>
      </c>
      <c r="E19" s="217">
        <v>11</v>
      </c>
      <c r="F19" s="217">
        <v>6</v>
      </c>
      <c r="G19" s="217">
        <v>5</v>
      </c>
      <c r="H19" s="217">
        <v>4</v>
      </c>
      <c r="I19" s="217">
        <v>3</v>
      </c>
      <c r="J19" s="217">
        <v>1</v>
      </c>
      <c r="K19" s="217">
        <v>7</v>
      </c>
      <c r="L19" s="217">
        <v>3</v>
      </c>
      <c r="M19" s="217">
        <v>4</v>
      </c>
      <c r="N19" s="217">
        <v>0</v>
      </c>
      <c r="O19" s="217">
        <v>0</v>
      </c>
      <c r="P19" s="217">
        <v>0</v>
      </c>
      <c r="Q19" s="217">
        <v>0</v>
      </c>
      <c r="R19" s="217">
        <v>0</v>
      </c>
      <c r="S19" s="217">
        <v>0</v>
      </c>
      <c r="U19" s="256">
        <f t="shared" si="0"/>
        <v>0</v>
      </c>
    </row>
    <row r="20" spans="1:21" ht="27.75" customHeight="1">
      <c r="A20" s="635" t="s">
        <v>31</v>
      </c>
      <c r="B20" s="636"/>
      <c r="C20" s="637"/>
      <c r="D20" s="9">
        <v>7</v>
      </c>
      <c r="E20" s="217">
        <v>9</v>
      </c>
      <c r="F20" s="217">
        <v>3</v>
      </c>
      <c r="G20" s="217">
        <v>6</v>
      </c>
      <c r="H20" s="217">
        <v>4</v>
      </c>
      <c r="I20" s="218">
        <v>2</v>
      </c>
      <c r="J20" s="217">
        <v>2</v>
      </c>
      <c r="K20" s="217">
        <v>5</v>
      </c>
      <c r="L20" s="218">
        <v>1</v>
      </c>
      <c r="M20" s="217">
        <v>4</v>
      </c>
      <c r="N20" s="217">
        <v>0</v>
      </c>
      <c r="O20" s="218">
        <v>0</v>
      </c>
      <c r="P20" s="217">
        <v>0</v>
      </c>
      <c r="Q20" s="217">
        <v>0</v>
      </c>
      <c r="R20" s="218">
        <v>0</v>
      </c>
      <c r="S20" s="217">
        <v>0</v>
      </c>
      <c r="U20" s="256">
        <f t="shared" si="0"/>
        <v>0</v>
      </c>
    </row>
    <row r="21" spans="1:21" ht="30" customHeight="1">
      <c r="A21" s="641" t="s">
        <v>32</v>
      </c>
      <c r="B21" s="642"/>
      <c r="C21" s="643"/>
      <c r="D21" s="9">
        <v>8</v>
      </c>
      <c r="E21" s="217">
        <v>123</v>
      </c>
      <c r="F21" s="217">
        <v>54</v>
      </c>
      <c r="G21" s="217">
        <v>69</v>
      </c>
      <c r="H21" s="217">
        <v>72</v>
      </c>
      <c r="I21" s="218">
        <v>32</v>
      </c>
      <c r="J21" s="217">
        <v>40</v>
      </c>
      <c r="K21" s="217">
        <v>34</v>
      </c>
      <c r="L21" s="218">
        <v>16</v>
      </c>
      <c r="M21" s="217">
        <v>18</v>
      </c>
      <c r="N21" s="217">
        <v>0</v>
      </c>
      <c r="O21" s="218">
        <v>0</v>
      </c>
      <c r="P21" s="217">
        <v>0</v>
      </c>
      <c r="Q21" s="217">
        <v>17</v>
      </c>
      <c r="R21" s="218">
        <v>6</v>
      </c>
      <c r="S21" s="217">
        <v>11</v>
      </c>
      <c r="U21" s="256">
        <f t="shared" si="0"/>
        <v>0</v>
      </c>
    </row>
    <row r="22" spans="1:21" ht="27.75" customHeight="1">
      <c r="A22" s="641" t="s">
        <v>33</v>
      </c>
      <c r="B22" s="642"/>
      <c r="C22" s="643"/>
      <c r="D22" s="9">
        <v>9</v>
      </c>
      <c r="E22" s="217">
        <v>25</v>
      </c>
      <c r="F22" s="217">
        <v>6</v>
      </c>
      <c r="G22" s="217">
        <v>19</v>
      </c>
      <c r="H22" s="217">
        <v>8</v>
      </c>
      <c r="I22" s="218">
        <v>3</v>
      </c>
      <c r="J22" s="217">
        <v>5</v>
      </c>
      <c r="K22" s="217">
        <v>17</v>
      </c>
      <c r="L22" s="218">
        <v>3</v>
      </c>
      <c r="M22" s="217">
        <v>14</v>
      </c>
      <c r="N22" s="217">
        <v>0</v>
      </c>
      <c r="O22" s="218">
        <v>0</v>
      </c>
      <c r="P22" s="217">
        <v>0</v>
      </c>
      <c r="Q22" s="217">
        <v>0</v>
      </c>
      <c r="R22" s="218">
        <v>0</v>
      </c>
      <c r="S22" s="217">
        <v>0</v>
      </c>
      <c r="U22" s="256">
        <f t="shared" si="0"/>
        <v>0</v>
      </c>
    </row>
    <row r="23" spans="1:21" ht="26.25" customHeight="1">
      <c r="A23" s="641" t="s">
        <v>34</v>
      </c>
      <c r="B23" s="642"/>
      <c r="C23" s="643"/>
      <c r="D23" s="9">
        <v>10</v>
      </c>
      <c r="E23" s="217">
        <v>19</v>
      </c>
      <c r="F23" s="217">
        <v>7</v>
      </c>
      <c r="G23" s="217">
        <v>12</v>
      </c>
      <c r="H23" s="217">
        <v>13</v>
      </c>
      <c r="I23" s="218">
        <v>7</v>
      </c>
      <c r="J23" s="217">
        <v>6</v>
      </c>
      <c r="K23" s="217">
        <v>6</v>
      </c>
      <c r="L23" s="218">
        <v>0</v>
      </c>
      <c r="M23" s="217">
        <v>6</v>
      </c>
      <c r="N23" s="217">
        <v>0</v>
      </c>
      <c r="O23" s="218">
        <v>0</v>
      </c>
      <c r="P23" s="217">
        <v>0</v>
      </c>
      <c r="Q23" s="217">
        <v>0</v>
      </c>
      <c r="R23" s="218">
        <v>0</v>
      </c>
      <c r="S23" s="217">
        <v>0</v>
      </c>
      <c r="U23" s="256">
        <f t="shared" si="0"/>
        <v>0</v>
      </c>
    </row>
    <row r="24" spans="1:21" ht="18" customHeight="1">
      <c r="A24" s="638" t="s">
        <v>22</v>
      </c>
      <c r="B24" s="639"/>
      <c r="C24" s="640"/>
      <c r="D24" s="9">
        <v>11</v>
      </c>
      <c r="E24" s="217">
        <v>71</v>
      </c>
      <c r="F24" s="217">
        <v>17</v>
      </c>
      <c r="G24" s="217">
        <v>54</v>
      </c>
      <c r="H24" s="217">
        <v>25</v>
      </c>
      <c r="I24" s="218">
        <v>6</v>
      </c>
      <c r="J24" s="217">
        <v>19</v>
      </c>
      <c r="K24" s="217">
        <v>36</v>
      </c>
      <c r="L24" s="218">
        <v>9</v>
      </c>
      <c r="M24" s="217">
        <v>27</v>
      </c>
      <c r="N24" s="217">
        <v>0</v>
      </c>
      <c r="O24" s="218">
        <v>0</v>
      </c>
      <c r="P24" s="217">
        <v>0</v>
      </c>
      <c r="Q24" s="217">
        <v>10</v>
      </c>
      <c r="R24" s="218">
        <v>2</v>
      </c>
      <c r="S24" s="217">
        <v>8</v>
      </c>
      <c r="U24" s="256">
        <f t="shared" si="0"/>
        <v>0</v>
      </c>
    </row>
    <row r="25" spans="1:21" ht="18" customHeight="1">
      <c r="A25" s="638" t="s">
        <v>23</v>
      </c>
      <c r="B25" s="639"/>
      <c r="C25" s="640"/>
      <c r="D25" s="9">
        <v>12</v>
      </c>
      <c r="E25" s="217">
        <v>235</v>
      </c>
      <c r="F25" s="217">
        <v>100</v>
      </c>
      <c r="G25" s="217">
        <v>135</v>
      </c>
      <c r="H25" s="217">
        <v>135</v>
      </c>
      <c r="I25" s="218">
        <v>65</v>
      </c>
      <c r="J25" s="217">
        <v>70</v>
      </c>
      <c r="K25" s="217">
        <v>96</v>
      </c>
      <c r="L25" s="218">
        <v>34</v>
      </c>
      <c r="M25" s="217">
        <v>62</v>
      </c>
      <c r="N25" s="217">
        <v>0</v>
      </c>
      <c r="O25" s="218">
        <v>0</v>
      </c>
      <c r="P25" s="217">
        <v>0</v>
      </c>
      <c r="Q25" s="217">
        <v>4</v>
      </c>
      <c r="R25" s="218">
        <v>1</v>
      </c>
      <c r="S25" s="217">
        <v>3</v>
      </c>
      <c r="U25" s="256">
        <f t="shared" si="0"/>
        <v>0</v>
      </c>
    </row>
    <row r="26" spans="1:21" ht="18" customHeight="1">
      <c r="A26" s="641" t="s">
        <v>45</v>
      </c>
      <c r="B26" s="642"/>
      <c r="C26" s="643"/>
      <c r="D26" s="9">
        <v>13</v>
      </c>
      <c r="E26" s="217">
        <v>20</v>
      </c>
      <c r="F26" s="217">
        <v>8</v>
      </c>
      <c r="G26" s="217">
        <v>12</v>
      </c>
      <c r="H26" s="217">
        <v>5</v>
      </c>
      <c r="I26" s="218">
        <v>3</v>
      </c>
      <c r="J26" s="217">
        <v>2</v>
      </c>
      <c r="K26" s="217">
        <v>14</v>
      </c>
      <c r="L26" s="218">
        <v>5</v>
      </c>
      <c r="M26" s="217">
        <v>9</v>
      </c>
      <c r="N26" s="217">
        <v>0</v>
      </c>
      <c r="O26" s="218">
        <v>0</v>
      </c>
      <c r="P26" s="217">
        <v>0</v>
      </c>
      <c r="Q26" s="217">
        <v>1</v>
      </c>
      <c r="R26" s="218">
        <v>0</v>
      </c>
      <c r="S26" s="217">
        <v>1</v>
      </c>
      <c r="U26" s="256">
        <f t="shared" si="0"/>
        <v>0</v>
      </c>
    </row>
    <row r="27" spans="1:21" ht="30.75" customHeight="1">
      <c r="A27" s="641" t="s">
        <v>35</v>
      </c>
      <c r="B27" s="642"/>
      <c r="C27" s="643"/>
      <c r="D27" s="9">
        <v>14</v>
      </c>
      <c r="E27" s="217">
        <v>13</v>
      </c>
      <c r="F27" s="217">
        <v>2</v>
      </c>
      <c r="G27" s="217">
        <v>11</v>
      </c>
      <c r="H27" s="217">
        <v>10</v>
      </c>
      <c r="I27" s="218">
        <v>1</v>
      </c>
      <c r="J27" s="217">
        <v>9</v>
      </c>
      <c r="K27" s="217">
        <v>2</v>
      </c>
      <c r="L27" s="218">
        <v>1</v>
      </c>
      <c r="M27" s="217">
        <v>1</v>
      </c>
      <c r="N27" s="217">
        <v>0</v>
      </c>
      <c r="O27" s="218">
        <v>0</v>
      </c>
      <c r="P27" s="217">
        <v>0</v>
      </c>
      <c r="Q27" s="217">
        <v>1</v>
      </c>
      <c r="R27" s="218">
        <v>0</v>
      </c>
      <c r="S27" s="217">
        <v>1</v>
      </c>
      <c r="U27" s="256">
        <f t="shared" si="0"/>
        <v>0</v>
      </c>
    </row>
    <row r="28" spans="1:21" ht="27.75" customHeight="1">
      <c r="A28" s="641" t="s">
        <v>36</v>
      </c>
      <c r="B28" s="642"/>
      <c r="C28" s="643"/>
      <c r="D28" s="9">
        <v>15</v>
      </c>
      <c r="E28" s="217">
        <v>39</v>
      </c>
      <c r="F28" s="217">
        <v>3</v>
      </c>
      <c r="G28" s="217">
        <v>36</v>
      </c>
      <c r="H28" s="217">
        <v>24</v>
      </c>
      <c r="I28" s="218">
        <v>2</v>
      </c>
      <c r="J28" s="217">
        <v>22</v>
      </c>
      <c r="K28" s="217">
        <v>12</v>
      </c>
      <c r="L28" s="218">
        <v>1</v>
      </c>
      <c r="M28" s="217">
        <v>11</v>
      </c>
      <c r="N28" s="217">
        <v>0</v>
      </c>
      <c r="O28" s="218">
        <v>0</v>
      </c>
      <c r="P28" s="217">
        <v>0</v>
      </c>
      <c r="Q28" s="217">
        <v>3</v>
      </c>
      <c r="R28" s="218">
        <v>0</v>
      </c>
      <c r="S28" s="217">
        <v>3</v>
      </c>
      <c r="U28" s="256">
        <f t="shared" si="0"/>
        <v>0</v>
      </c>
    </row>
    <row r="29" spans="1:21" ht="18" customHeight="1">
      <c r="A29" s="638" t="s">
        <v>37</v>
      </c>
      <c r="B29" s="639"/>
      <c r="C29" s="640"/>
      <c r="D29" s="9">
        <v>16</v>
      </c>
      <c r="E29" s="251">
        <v>606</v>
      </c>
      <c r="F29" s="251">
        <v>124</v>
      </c>
      <c r="G29" s="251">
        <v>482</v>
      </c>
      <c r="H29" s="251">
        <v>470</v>
      </c>
      <c r="I29" s="251">
        <v>109</v>
      </c>
      <c r="J29" s="251">
        <v>361</v>
      </c>
      <c r="K29" s="251">
        <v>111</v>
      </c>
      <c r="L29" s="251">
        <v>9</v>
      </c>
      <c r="M29" s="251">
        <v>102</v>
      </c>
      <c r="N29" s="251">
        <v>0</v>
      </c>
      <c r="O29" s="251">
        <v>0</v>
      </c>
      <c r="P29" s="251">
        <v>0</v>
      </c>
      <c r="Q29" s="251">
        <v>25</v>
      </c>
      <c r="R29" s="251">
        <v>6</v>
      </c>
      <c r="S29" s="251">
        <v>19</v>
      </c>
      <c r="U29" s="256">
        <f t="shared" si="0"/>
        <v>0</v>
      </c>
    </row>
    <row r="30" spans="1:21" ht="29.25" customHeight="1">
      <c r="A30" s="641" t="s">
        <v>38</v>
      </c>
      <c r="B30" s="642"/>
      <c r="C30" s="643"/>
      <c r="D30" s="9">
        <v>17</v>
      </c>
      <c r="E30" s="217">
        <v>28</v>
      </c>
      <c r="F30" s="217">
        <v>24</v>
      </c>
      <c r="G30" s="217">
        <v>4</v>
      </c>
      <c r="H30" s="217">
        <v>20</v>
      </c>
      <c r="I30" s="218">
        <v>17</v>
      </c>
      <c r="J30" s="217">
        <v>3</v>
      </c>
      <c r="K30" s="217">
        <v>8</v>
      </c>
      <c r="L30" s="218">
        <v>7</v>
      </c>
      <c r="M30" s="217">
        <v>1</v>
      </c>
      <c r="N30" s="217">
        <v>0</v>
      </c>
      <c r="O30" s="218">
        <v>0</v>
      </c>
      <c r="P30" s="217">
        <v>0</v>
      </c>
      <c r="Q30" s="217">
        <v>0</v>
      </c>
      <c r="R30" s="218">
        <v>0</v>
      </c>
      <c r="S30" s="217">
        <v>0</v>
      </c>
      <c r="U30" s="256">
        <f t="shared" si="0"/>
        <v>0</v>
      </c>
    </row>
    <row r="31" spans="1:21" ht="27" customHeight="1">
      <c r="A31" s="641" t="s">
        <v>39</v>
      </c>
      <c r="B31" s="642"/>
      <c r="C31" s="643"/>
      <c r="D31" s="9">
        <v>18</v>
      </c>
      <c r="E31" s="217">
        <v>65</v>
      </c>
      <c r="F31" s="217">
        <v>19</v>
      </c>
      <c r="G31" s="217">
        <v>46</v>
      </c>
      <c r="H31" s="217">
        <v>51</v>
      </c>
      <c r="I31" s="218">
        <v>14</v>
      </c>
      <c r="J31" s="217">
        <v>37</v>
      </c>
      <c r="K31" s="217">
        <v>14</v>
      </c>
      <c r="L31" s="218">
        <v>5</v>
      </c>
      <c r="M31" s="217">
        <v>9</v>
      </c>
      <c r="N31" s="217">
        <v>0</v>
      </c>
      <c r="O31" s="218">
        <v>0</v>
      </c>
      <c r="P31" s="217">
        <v>0</v>
      </c>
      <c r="Q31" s="217">
        <v>0</v>
      </c>
      <c r="R31" s="218">
        <v>0</v>
      </c>
      <c r="S31" s="217">
        <v>0</v>
      </c>
      <c r="U31" s="256">
        <f t="shared" si="0"/>
        <v>0</v>
      </c>
    </row>
    <row r="32" spans="1:21" ht="30.75" customHeight="1">
      <c r="A32" s="641" t="s">
        <v>42</v>
      </c>
      <c r="B32" s="642"/>
      <c r="C32" s="643"/>
      <c r="D32" s="9">
        <v>19</v>
      </c>
      <c r="E32" s="217">
        <v>13</v>
      </c>
      <c r="F32" s="217">
        <v>2</v>
      </c>
      <c r="G32" s="217">
        <v>11</v>
      </c>
      <c r="H32" s="217">
        <v>8</v>
      </c>
      <c r="I32" s="218">
        <v>1</v>
      </c>
      <c r="J32" s="217">
        <v>7</v>
      </c>
      <c r="K32" s="217">
        <v>5</v>
      </c>
      <c r="L32" s="218">
        <v>1</v>
      </c>
      <c r="M32" s="217">
        <v>4</v>
      </c>
      <c r="N32" s="217">
        <v>0</v>
      </c>
      <c r="O32" s="218">
        <v>0</v>
      </c>
      <c r="P32" s="217">
        <v>0</v>
      </c>
      <c r="Q32" s="217">
        <v>0</v>
      </c>
      <c r="R32" s="218">
        <v>0</v>
      </c>
      <c r="S32" s="217">
        <v>0</v>
      </c>
      <c r="U32" s="256">
        <f t="shared" si="0"/>
        <v>0</v>
      </c>
    </row>
    <row r="33" spans="1:21" ht="18" customHeight="1">
      <c r="A33" s="641" t="s">
        <v>40</v>
      </c>
      <c r="B33" s="642"/>
      <c r="C33" s="643"/>
      <c r="D33" s="9">
        <v>20</v>
      </c>
      <c r="E33" s="217">
        <v>17</v>
      </c>
      <c r="F33" s="217">
        <v>8</v>
      </c>
      <c r="G33" s="217">
        <v>9</v>
      </c>
      <c r="H33" s="217">
        <v>10</v>
      </c>
      <c r="I33" s="218">
        <v>5</v>
      </c>
      <c r="J33" s="217">
        <v>5</v>
      </c>
      <c r="K33" s="217">
        <v>7</v>
      </c>
      <c r="L33" s="218">
        <v>3</v>
      </c>
      <c r="M33" s="217">
        <v>4</v>
      </c>
      <c r="N33" s="217">
        <v>0</v>
      </c>
      <c r="O33" s="218">
        <v>0</v>
      </c>
      <c r="P33" s="217">
        <v>0</v>
      </c>
      <c r="Q33" s="217">
        <v>0</v>
      </c>
      <c r="R33" s="218">
        <v>0</v>
      </c>
      <c r="S33" s="217">
        <v>0</v>
      </c>
      <c r="U33" s="256">
        <f t="shared" si="0"/>
        <v>0</v>
      </c>
    </row>
    <row r="34" spans="1:21" ht="18" customHeight="1">
      <c r="A34" s="641" t="s">
        <v>50</v>
      </c>
      <c r="B34" s="642"/>
      <c r="C34" s="643"/>
      <c r="D34" s="9">
        <v>21</v>
      </c>
      <c r="E34" s="217">
        <v>5151</v>
      </c>
      <c r="F34" s="217">
        <v>2008</v>
      </c>
      <c r="G34" s="217">
        <v>3143</v>
      </c>
      <c r="H34" s="217">
        <v>3308</v>
      </c>
      <c r="I34" s="218">
        <v>1277</v>
      </c>
      <c r="J34" s="217">
        <v>2031</v>
      </c>
      <c r="K34" s="217">
        <v>1684</v>
      </c>
      <c r="L34" s="218">
        <v>656</v>
      </c>
      <c r="M34" s="217">
        <v>1028</v>
      </c>
      <c r="N34" s="217">
        <v>0</v>
      </c>
      <c r="O34" s="218">
        <v>0</v>
      </c>
      <c r="P34" s="217">
        <v>0</v>
      </c>
      <c r="Q34" s="217">
        <v>159</v>
      </c>
      <c r="R34" s="218">
        <v>75</v>
      </c>
      <c r="S34" s="217">
        <v>84</v>
      </c>
      <c r="U34" s="256">
        <f t="shared" si="0"/>
        <v>0</v>
      </c>
    </row>
    <row r="35" spans="1:21" ht="18" customHeight="1">
      <c r="A35" s="638" t="s">
        <v>51</v>
      </c>
      <c r="B35" s="639"/>
      <c r="C35" s="640"/>
      <c r="D35" s="9">
        <v>22</v>
      </c>
      <c r="E35" s="217">
        <v>692</v>
      </c>
      <c r="F35" s="217">
        <v>296</v>
      </c>
      <c r="G35" s="217">
        <v>396</v>
      </c>
      <c r="H35" s="217">
        <v>335</v>
      </c>
      <c r="I35" s="218">
        <v>148</v>
      </c>
      <c r="J35" s="217">
        <v>187</v>
      </c>
      <c r="K35" s="217">
        <v>328</v>
      </c>
      <c r="L35" s="218">
        <v>141</v>
      </c>
      <c r="M35" s="217">
        <v>187</v>
      </c>
      <c r="N35" s="217">
        <v>0</v>
      </c>
      <c r="O35" s="218">
        <v>0</v>
      </c>
      <c r="P35" s="217">
        <v>0</v>
      </c>
      <c r="Q35" s="217">
        <v>29</v>
      </c>
      <c r="R35" s="218">
        <v>7</v>
      </c>
      <c r="S35" s="217">
        <v>22</v>
      </c>
      <c r="U35" s="256">
        <f t="shared" si="0"/>
        <v>0</v>
      </c>
    </row>
    <row r="36" spans="1:21" ht="18" customHeight="1">
      <c r="A36" s="638" t="s">
        <v>41</v>
      </c>
      <c r="B36" s="639"/>
      <c r="C36" s="640"/>
      <c r="D36" s="9">
        <v>23</v>
      </c>
      <c r="E36" s="217">
        <v>151</v>
      </c>
      <c r="F36" s="217">
        <v>24</v>
      </c>
      <c r="G36" s="217">
        <v>127</v>
      </c>
      <c r="H36" s="217">
        <v>121</v>
      </c>
      <c r="I36" s="218">
        <v>18</v>
      </c>
      <c r="J36" s="217">
        <v>103</v>
      </c>
      <c r="K36" s="217">
        <v>17</v>
      </c>
      <c r="L36" s="218">
        <v>6</v>
      </c>
      <c r="M36" s="217">
        <v>11</v>
      </c>
      <c r="N36" s="217">
        <v>0</v>
      </c>
      <c r="O36" s="218">
        <v>0</v>
      </c>
      <c r="P36" s="217">
        <v>0</v>
      </c>
      <c r="Q36" s="217">
        <v>13</v>
      </c>
      <c r="R36" s="218">
        <v>0</v>
      </c>
      <c r="S36" s="217">
        <v>13</v>
      </c>
      <c r="U36" s="256">
        <f t="shared" si="0"/>
        <v>0</v>
      </c>
    </row>
    <row r="37" spans="1:21" ht="18" customHeight="1">
      <c r="A37" s="641" t="s">
        <v>44</v>
      </c>
      <c r="B37" s="642"/>
      <c r="C37" s="643"/>
      <c r="D37" s="9">
        <v>25</v>
      </c>
      <c r="E37" s="217">
        <v>15</v>
      </c>
      <c r="F37" s="217">
        <v>2</v>
      </c>
      <c r="G37" s="217">
        <v>13</v>
      </c>
      <c r="H37" s="217">
        <v>3</v>
      </c>
      <c r="I37" s="218">
        <v>1</v>
      </c>
      <c r="J37" s="217">
        <v>2</v>
      </c>
      <c r="K37" s="217">
        <v>12</v>
      </c>
      <c r="L37" s="218">
        <v>1</v>
      </c>
      <c r="M37" s="217">
        <v>11</v>
      </c>
      <c r="N37" s="217">
        <v>0</v>
      </c>
      <c r="O37" s="218">
        <v>0</v>
      </c>
      <c r="P37" s="217">
        <v>0</v>
      </c>
      <c r="Q37" s="217">
        <v>0</v>
      </c>
      <c r="R37" s="218">
        <v>0</v>
      </c>
      <c r="S37" s="217">
        <v>0</v>
      </c>
      <c r="U37" s="256">
        <f t="shared" si="0"/>
        <v>0</v>
      </c>
    </row>
    <row r="38" spans="1:21" ht="18" customHeight="1">
      <c r="A38" s="641" t="s">
        <v>46</v>
      </c>
      <c r="B38" s="642"/>
      <c r="C38" s="643"/>
      <c r="D38" s="9">
        <v>26</v>
      </c>
      <c r="E38" s="217">
        <v>50</v>
      </c>
      <c r="F38" s="217">
        <v>1</v>
      </c>
      <c r="G38" s="217">
        <v>49</v>
      </c>
      <c r="H38" s="217">
        <v>31</v>
      </c>
      <c r="I38" s="218">
        <v>0</v>
      </c>
      <c r="J38" s="217">
        <v>31</v>
      </c>
      <c r="K38" s="217">
        <v>19</v>
      </c>
      <c r="L38" s="218">
        <v>1</v>
      </c>
      <c r="M38" s="217">
        <v>18</v>
      </c>
      <c r="N38" s="217">
        <v>0</v>
      </c>
      <c r="O38" s="218">
        <v>0</v>
      </c>
      <c r="P38" s="217">
        <v>0</v>
      </c>
      <c r="Q38" s="217">
        <v>0</v>
      </c>
      <c r="R38" s="218">
        <v>0</v>
      </c>
      <c r="S38" s="217">
        <v>0</v>
      </c>
      <c r="U38" s="256">
        <f t="shared" si="0"/>
        <v>0</v>
      </c>
    </row>
    <row r="39" spans="1:21" ht="18" customHeight="1">
      <c r="A39" s="638" t="s">
        <v>25</v>
      </c>
      <c r="B39" s="639"/>
      <c r="C39" s="640"/>
      <c r="D39" s="9">
        <v>27</v>
      </c>
      <c r="E39" s="217">
        <v>81</v>
      </c>
      <c r="F39" s="217">
        <v>17</v>
      </c>
      <c r="G39" s="217">
        <v>64</v>
      </c>
      <c r="H39" s="217">
        <v>31</v>
      </c>
      <c r="I39" s="218">
        <v>5</v>
      </c>
      <c r="J39" s="217">
        <v>26</v>
      </c>
      <c r="K39" s="217">
        <v>48</v>
      </c>
      <c r="L39" s="218">
        <v>10</v>
      </c>
      <c r="M39" s="217">
        <v>38</v>
      </c>
      <c r="N39" s="217">
        <v>0</v>
      </c>
      <c r="O39" s="218">
        <v>0</v>
      </c>
      <c r="P39" s="217">
        <v>0</v>
      </c>
      <c r="Q39" s="217">
        <v>2</v>
      </c>
      <c r="R39" s="218">
        <v>2</v>
      </c>
      <c r="S39" s="217">
        <v>0</v>
      </c>
      <c r="U39" s="256">
        <f t="shared" si="0"/>
        <v>0</v>
      </c>
    </row>
    <row r="40" spans="1:21" ht="18" customHeight="1">
      <c r="A40" s="638" t="s">
        <v>24</v>
      </c>
      <c r="B40" s="639"/>
      <c r="C40" s="640"/>
      <c r="D40" s="9">
        <v>28</v>
      </c>
      <c r="E40" s="217">
        <v>272</v>
      </c>
      <c r="F40" s="217">
        <v>16</v>
      </c>
      <c r="G40" s="217">
        <v>256</v>
      </c>
      <c r="H40" s="217">
        <v>192</v>
      </c>
      <c r="I40" s="218">
        <v>13</v>
      </c>
      <c r="J40" s="217">
        <v>179</v>
      </c>
      <c r="K40" s="217">
        <v>66</v>
      </c>
      <c r="L40" s="218">
        <v>3</v>
      </c>
      <c r="M40" s="217">
        <v>63</v>
      </c>
      <c r="N40" s="217">
        <v>0</v>
      </c>
      <c r="O40" s="218">
        <v>0</v>
      </c>
      <c r="P40" s="217">
        <v>0</v>
      </c>
      <c r="Q40" s="217">
        <v>14</v>
      </c>
      <c r="R40" s="218">
        <v>0</v>
      </c>
      <c r="S40" s="217">
        <v>14</v>
      </c>
      <c r="U40" s="256">
        <f t="shared" si="0"/>
        <v>0</v>
      </c>
    </row>
    <row r="41" spans="1:21" ht="18" customHeight="1">
      <c r="A41" s="641" t="s">
        <v>49</v>
      </c>
      <c r="B41" s="642"/>
      <c r="C41" s="643"/>
      <c r="D41" s="9">
        <v>29</v>
      </c>
      <c r="E41" s="217">
        <v>51</v>
      </c>
      <c r="F41" s="217">
        <v>7</v>
      </c>
      <c r="G41" s="217">
        <v>44</v>
      </c>
      <c r="H41" s="217">
        <v>39</v>
      </c>
      <c r="I41" s="218">
        <v>5</v>
      </c>
      <c r="J41" s="217">
        <v>34</v>
      </c>
      <c r="K41" s="217">
        <v>10</v>
      </c>
      <c r="L41" s="218">
        <v>2</v>
      </c>
      <c r="M41" s="217">
        <v>8</v>
      </c>
      <c r="N41" s="217">
        <v>0</v>
      </c>
      <c r="O41" s="218">
        <v>0</v>
      </c>
      <c r="P41" s="217">
        <v>0</v>
      </c>
      <c r="Q41" s="217">
        <v>2</v>
      </c>
      <c r="R41" s="218">
        <v>0</v>
      </c>
      <c r="S41" s="217">
        <v>2</v>
      </c>
      <c r="U41" s="256">
        <f t="shared" si="0"/>
        <v>0</v>
      </c>
    </row>
    <row r="42" spans="1:21" ht="18" customHeight="1">
      <c r="A42" s="641" t="s">
        <v>144</v>
      </c>
      <c r="B42" s="642"/>
      <c r="C42" s="643"/>
      <c r="D42" s="9">
        <v>30</v>
      </c>
      <c r="E42" s="217">
        <v>28</v>
      </c>
      <c r="F42" s="217">
        <v>19</v>
      </c>
      <c r="G42" s="217">
        <v>9</v>
      </c>
      <c r="H42" s="217">
        <v>14</v>
      </c>
      <c r="I42" s="218">
        <v>8</v>
      </c>
      <c r="J42" s="217">
        <v>6</v>
      </c>
      <c r="K42" s="217">
        <v>13</v>
      </c>
      <c r="L42" s="218">
        <v>10</v>
      </c>
      <c r="M42" s="217">
        <v>3</v>
      </c>
      <c r="N42" s="217">
        <v>0</v>
      </c>
      <c r="O42" s="218">
        <v>0</v>
      </c>
      <c r="P42" s="217">
        <v>0</v>
      </c>
      <c r="Q42" s="217">
        <v>1</v>
      </c>
      <c r="R42" s="218">
        <v>1</v>
      </c>
      <c r="S42" s="217">
        <v>0</v>
      </c>
      <c r="U42" s="256">
        <f t="shared" si="0"/>
        <v>0</v>
      </c>
    </row>
    <row r="43" spans="1:21" ht="18" customHeight="1">
      <c r="A43" s="638" t="s">
        <v>48</v>
      </c>
      <c r="B43" s="639"/>
      <c r="C43" s="640"/>
      <c r="D43" s="9">
        <v>31</v>
      </c>
      <c r="E43" s="217">
        <v>86</v>
      </c>
      <c r="F43" s="217">
        <v>27</v>
      </c>
      <c r="G43" s="217">
        <v>59</v>
      </c>
      <c r="H43" s="217">
        <v>73</v>
      </c>
      <c r="I43" s="218">
        <v>22</v>
      </c>
      <c r="J43" s="217">
        <v>51</v>
      </c>
      <c r="K43" s="217">
        <v>13</v>
      </c>
      <c r="L43" s="218">
        <v>5</v>
      </c>
      <c r="M43" s="217">
        <v>8</v>
      </c>
      <c r="N43" s="217">
        <v>0</v>
      </c>
      <c r="O43" s="218">
        <v>0</v>
      </c>
      <c r="P43" s="217">
        <v>0</v>
      </c>
      <c r="Q43" s="217">
        <v>0</v>
      </c>
      <c r="R43" s="218">
        <v>0</v>
      </c>
      <c r="S43" s="217">
        <v>0</v>
      </c>
      <c r="U43" s="256">
        <f t="shared" si="0"/>
        <v>0</v>
      </c>
    </row>
    <row r="44" spans="1:21" ht="18" customHeight="1">
      <c r="A44" s="641" t="s">
        <v>47</v>
      </c>
      <c r="B44" s="642"/>
      <c r="C44" s="643"/>
      <c r="D44" s="9">
        <v>32</v>
      </c>
      <c r="E44" s="217">
        <v>193</v>
      </c>
      <c r="F44" s="217">
        <v>31</v>
      </c>
      <c r="G44" s="217">
        <v>162</v>
      </c>
      <c r="H44" s="217">
        <v>122</v>
      </c>
      <c r="I44" s="218">
        <v>17</v>
      </c>
      <c r="J44" s="217">
        <v>105</v>
      </c>
      <c r="K44" s="217">
        <v>64</v>
      </c>
      <c r="L44" s="218">
        <v>12</v>
      </c>
      <c r="M44" s="217">
        <v>52</v>
      </c>
      <c r="N44" s="217">
        <v>0</v>
      </c>
      <c r="O44" s="218">
        <v>0</v>
      </c>
      <c r="P44" s="217">
        <v>0</v>
      </c>
      <c r="Q44" s="217">
        <v>7</v>
      </c>
      <c r="R44" s="218">
        <v>2</v>
      </c>
      <c r="S44" s="217">
        <v>5</v>
      </c>
      <c r="U44" s="256">
        <f t="shared" si="0"/>
        <v>0</v>
      </c>
    </row>
    <row r="45" spans="1:21" ht="28.5" customHeight="1">
      <c r="A45" s="641" t="s">
        <v>52</v>
      </c>
      <c r="B45" s="642"/>
      <c r="C45" s="643"/>
      <c r="D45" s="9">
        <v>33</v>
      </c>
      <c r="E45" s="217">
        <v>69</v>
      </c>
      <c r="F45" s="217">
        <v>17</v>
      </c>
      <c r="G45" s="217">
        <v>52</v>
      </c>
      <c r="H45" s="217">
        <v>47</v>
      </c>
      <c r="I45" s="218">
        <v>7</v>
      </c>
      <c r="J45" s="217">
        <v>40</v>
      </c>
      <c r="K45" s="217">
        <v>18</v>
      </c>
      <c r="L45" s="218">
        <v>8</v>
      </c>
      <c r="M45" s="217">
        <v>10</v>
      </c>
      <c r="N45" s="217">
        <v>0</v>
      </c>
      <c r="O45" s="218">
        <v>0</v>
      </c>
      <c r="P45" s="217">
        <v>0</v>
      </c>
      <c r="Q45" s="217">
        <v>4</v>
      </c>
      <c r="R45" s="218">
        <v>2</v>
      </c>
      <c r="S45" s="217">
        <v>2</v>
      </c>
      <c r="U45" s="256">
        <f t="shared" si="0"/>
        <v>0</v>
      </c>
    </row>
    <row r="46" spans="1:21" ht="18" customHeight="1">
      <c r="A46" s="638" t="s">
        <v>43</v>
      </c>
      <c r="B46" s="639"/>
      <c r="C46" s="640"/>
      <c r="D46" s="9">
        <v>34</v>
      </c>
      <c r="E46" s="217">
        <v>60</v>
      </c>
      <c r="F46" s="217">
        <v>7</v>
      </c>
      <c r="G46" s="217">
        <v>53</v>
      </c>
      <c r="H46" s="217">
        <v>33</v>
      </c>
      <c r="I46" s="218">
        <v>2</v>
      </c>
      <c r="J46" s="217">
        <v>31</v>
      </c>
      <c r="K46" s="217">
        <v>24</v>
      </c>
      <c r="L46" s="218">
        <v>5</v>
      </c>
      <c r="M46" s="217">
        <v>19</v>
      </c>
      <c r="N46" s="217">
        <v>0</v>
      </c>
      <c r="O46" s="218">
        <v>0</v>
      </c>
      <c r="P46" s="217">
        <v>0</v>
      </c>
      <c r="Q46" s="217">
        <v>3</v>
      </c>
      <c r="R46" s="218">
        <v>0</v>
      </c>
      <c r="S46" s="217">
        <v>3</v>
      </c>
      <c r="U46" s="256">
        <f t="shared" si="0"/>
        <v>0</v>
      </c>
    </row>
    <row r="47" spans="1:21" ht="18" customHeight="1">
      <c r="A47" s="638" t="s">
        <v>26</v>
      </c>
      <c r="B47" s="639"/>
      <c r="C47" s="640"/>
      <c r="D47" s="9">
        <v>35</v>
      </c>
      <c r="E47" s="217">
        <v>238</v>
      </c>
      <c r="F47" s="217">
        <v>139</v>
      </c>
      <c r="G47" s="217">
        <v>99</v>
      </c>
      <c r="H47" s="217">
        <v>164</v>
      </c>
      <c r="I47" s="218">
        <v>88</v>
      </c>
      <c r="J47" s="217">
        <v>76</v>
      </c>
      <c r="K47" s="217">
        <v>70</v>
      </c>
      <c r="L47" s="218">
        <v>50</v>
      </c>
      <c r="M47" s="217">
        <v>20</v>
      </c>
      <c r="N47" s="217">
        <v>0</v>
      </c>
      <c r="O47" s="218">
        <v>0</v>
      </c>
      <c r="P47" s="217">
        <v>0</v>
      </c>
      <c r="Q47" s="217">
        <v>4</v>
      </c>
      <c r="R47" s="218">
        <v>1</v>
      </c>
      <c r="S47" s="217">
        <v>3</v>
      </c>
      <c r="U47" s="256">
        <f t="shared" si="0"/>
        <v>0</v>
      </c>
    </row>
    <row r="48" spans="1:21" ht="18" customHeight="1">
      <c r="A48" s="638" t="s">
        <v>27</v>
      </c>
      <c r="B48" s="639"/>
      <c r="C48" s="640"/>
      <c r="D48" s="9">
        <v>36</v>
      </c>
      <c r="E48" s="217">
        <v>507</v>
      </c>
      <c r="F48" s="217">
        <v>15</v>
      </c>
      <c r="G48" s="217">
        <v>492</v>
      </c>
      <c r="H48" s="217">
        <v>400</v>
      </c>
      <c r="I48" s="218">
        <v>13</v>
      </c>
      <c r="J48" s="217">
        <v>387</v>
      </c>
      <c r="K48" s="217">
        <v>91</v>
      </c>
      <c r="L48" s="218">
        <v>2</v>
      </c>
      <c r="M48" s="217">
        <v>89</v>
      </c>
      <c r="N48" s="217">
        <v>0</v>
      </c>
      <c r="O48" s="218">
        <v>0</v>
      </c>
      <c r="P48" s="217">
        <v>0</v>
      </c>
      <c r="Q48" s="217">
        <v>16</v>
      </c>
      <c r="R48" s="218">
        <v>0</v>
      </c>
      <c r="S48" s="217">
        <v>16</v>
      </c>
      <c r="U48" s="256">
        <f t="shared" si="0"/>
        <v>0</v>
      </c>
    </row>
    <row r="49" spans="1:26" ht="18" customHeight="1">
      <c r="A49" s="641" t="s">
        <v>236</v>
      </c>
      <c r="B49" s="642"/>
      <c r="C49" s="643"/>
      <c r="D49" s="9">
        <v>37</v>
      </c>
      <c r="E49" s="217">
        <v>2219</v>
      </c>
      <c r="F49" s="217">
        <v>911</v>
      </c>
      <c r="G49" s="217">
        <v>1308</v>
      </c>
      <c r="H49" s="217">
        <v>1161</v>
      </c>
      <c r="I49" s="218">
        <v>515</v>
      </c>
      <c r="J49" s="217">
        <v>646</v>
      </c>
      <c r="K49" s="217">
        <v>998</v>
      </c>
      <c r="L49" s="218">
        <v>373</v>
      </c>
      <c r="M49" s="217">
        <v>625</v>
      </c>
      <c r="N49" s="217">
        <v>0</v>
      </c>
      <c r="O49" s="218">
        <v>0</v>
      </c>
      <c r="P49" s="217">
        <v>0</v>
      </c>
      <c r="Q49" s="217">
        <v>60</v>
      </c>
      <c r="R49" s="218">
        <v>23</v>
      </c>
      <c r="S49" s="217">
        <v>37</v>
      </c>
      <c r="U49" s="256">
        <f t="shared" si="0"/>
        <v>0</v>
      </c>
    </row>
    <row r="50" spans="1:26" ht="23.25" customHeight="1">
      <c r="A50" s="632" t="s">
        <v>281</v>
      </c>
      <c r="B50" s="633"/>
      <c r="C50" s="634"/>
      <c r="D50" s="272">
        <v>38</v>
      </c>
      <c r="E50" s="273">
        <v>65</v>
      </c>
      <c r="F50" s="273">
        <v>27</v>
      </c>
      <c r="G50" s="273">
        <v>38</v>
      </c>
      <c r="H50" s="273">
        <v>45</v>
      </c>
      <c r="I50" s="273">
        <v>17</v>
      </c>
      <c r="J50" s="273">
        <v>28</v>
      </c>
      <c r="K50" s="273">
        <v>20</v>
      </c>
      <c r="L50" s="273">
        <v>10</v>
      </c>
      <c r="M50" s="273">
        <v>10</v>
      </c>
      <c r="N50" s="273">
        <v>0</v>
      </c>
      <c r="O50" s="273">
        <v>0</v>
      </c>
      <c r="P50" s="273">
        <v>0</v>
      </c>
      <c r="Q50" s="273">
        <v>0</v>
      </c>
      <c r="R50" s="273">
        <v>0</v>
      </c>
      <c r="S50" s="273">
        <v>0</v>
      </c>
      <c r="U50" s="256">
        <f t="shared" si="0"/>
        <v>0</v>
      </c>
    </row>
    <row r="51" spans="1:26" ht="25.5" customHeight="1">
      <c r="A51" s="635" t="s">
        <v>523</v>
      </c>
      <c r="B51" s="636"/>
      <c r="C51" s="637"/>
      <c r="D51" s="9">
        <v>39</v>
      </c>
      <c r="E51" s="217">
        <v>21</v>
      </c>
      <c r="F51" s="217">
        <v>10</v>
      </c>
      <c r="G51" s="217">
        <v>11</v>
      </c>
      <c r="H51" s="217">
        <v>16</v>
      </c>
      <c r="I51" s="217">
        <v>9</v>
      </c>
      <c r="J51" s="217">
        <v>7</v>
      </c>
      <c r="K51" s="217">
        <v>5</v>
      </c>
      <c r="L51" s="217">
        <v>1</v>
      </c>
      <c r="M51" s="217">
        <v>4</v>
      </c>
      <c r="N51" s="217">
        <v>0</v>
      </c>
      <c r="O51" s="217">
        <v>0</v>
      </c>
      <c r="P51" s="217">
        <v>0</v>
      </c>
      <c r="Q51" s="217">
        <v>0</v>
      </c>
      <c r="R51" s="217">
        <v>0</v>
      </c>
      <c r="S51" s="217">
        <v>0</v>
      </c>
      <c r="U51" s="256">
        <f t="shared" si="0"/>
        <v>0</v>
      </c>
    </row>
    <row r="52" spans="1:26" ht="18" customHeight="1">
      <c r="A52" s="85" t="s">
        <v>79</v>
      </c>
      <c r="C52" s="96" t="s">
        <v>250</v>
      </c>
      <c r="E52" s="1"/>
      <c r="H52" s="1"/>
      <c r="I52" s="12"/>
      <c r="J52" s="12"/>
      <c r="K52" s="12"/>
      <c r="L52" s="80"/>
      <c r="M52" s="80"/>
      <c r="N52" s="80"/>
      <c r="O52" s="12"/>
      <c r="P52" s="12"/>
      <c r="Q52" s="12"/>
      <c r="R52" s="81"/>
      <c r="S52" s="55"/>
      <c r="T52" s="82"/>
      <c r="U52" s="82"/>
      <c r="V52" s="82"/>
      <c r="W52" s="82"/>
      <c r="X52" s="82"/>
      <c r="Y52" s="82"/>
      <c r="Z52" s="68"/>
    </row>
    <row r="53" spans="1:26" ht="18" customHeight="1">
      <c r="A53" s="85"/>
      <c r="B53" s="85"/>
      <c r="C53" s="96" t="s">
        <v>237</v>
      </c>
      <c r="D53" s="69"/>
      <c r="E53" s="1"/>
      <c r="G53" s="1"/>
      <c r="H53" s="1"/>
      <c r="I53" s="12"/>
      <c r="J53" s="12"/>
      <c r="K53" s="12"/>
      <c r="L53" s="80"/>
      <c r="M53" s="80"/>
      <c r="N53" s="80"/>
      <c r="O53" s="12"/>
      <c r="P53" s="12"/>
      <c r="Q53" s="12"/>
      <c r="R53" s="81"/>
      <c r="S53" s="55"/>
      <c r="T53" s="82"/>
      <c r="U53" s="82"/>
      <c r="V53" s="82"/>
      <c r="W53" s="82"/>
      <c r="X53" s="82"/>
      <c r="Y53" s="82"/>
      <c r="Z53" s="68"/>
    </row>
    <row r="54" spans="1:26" ht="18" customHeight="1">
      <c r="A54" s="85"/>
      <c r="B54" s="85"/>
      <c r="C54" s="85"/>
      <c r="D54" s="69"/>
      <c r="E54" s="1"/>
      <c r="G54" s="1"/>
      <c r="H54" s="1"/>
      <c r="I54" s="12"/>
      <c r="J54" s="12"/>
      <c r="K54" s="12"/>
      <c r="L54" s="80"/>
      <c r="M54" s="80"/>
      <c r="N54" s="80"/>
      <c r="O54" s="12"/>
      <c r="P54" s="12"/>
      <c r="Q54" s="12"/>
      <c r="R54" s="81"/>
      <c r="S54" s="55"/>
      <c r="T54" s="82"/>
      <c r="U54" s="82"/>
      <c r="V54" s="82"/>
      <c r="W54" s="82"/>
      <c r="X54" s="82"/>
      <c r="Y54" s="82"/>
      <c r="Z54" s="68"/>
    </row>
    <row r="55" spans="1:26" ht="18" customHeight="1">
      <c r="A55" s="85"/>
      <c r="B55" s="85"/>
      <c r="C55" s="85"/>
      <c r="D55" s="69"/>
      <c r="E55" s="1"/>
      <c r="G55" s="1"/>
      <c r="H55" s="1"/>
      <c r="I55" s="12"/>
      <c r="J55" s="12"/>
      <c r="K55" s="12"/>
      <c r="L55" s="80"/>
      <c r="M55" s="80"/>
      <c r="N55" s="80"/>
      <c r="O55" s="12"/>
      <c r="P55" s="12"/>
      <c r="Q55" s="12"/>
      <c r="R55" s="81"/>
      <c r="S55" s="55"/>
      <c r="T55" s="82"/>
      <c r="U55" s="82"/>
      <c r="V55" s="82"/>
      <c r="W55" s="82"/>
      <c r="X55" s="82"/>
      <c r="Y55" s="82"/>
      <c r="Z55" s="68"/>
    </row>
    <row r="56" spans="1:26" ht="18" customHeight="1">
      <c r="A56" s="85"/>
      <c r="B56" s="85"/>
      <c r="C56" s="85"/>
      <c r="D56" s="69"/>
      <c r="E56" s="1"/>
      <c r="G56" s="1"/>
      <c r="H56" s="1"/>
      <c r="I56" s="12"/>
      <c r="J56" s="12"/>
      <c r="K56" s="12"/>
      <c r="L56" s="80"/>
      <c r="M56" s="80"/>
      <c r="N56" s="80"/>
      <c r="O56" s="12"/>
      <c r="P56" s="12"/>
      <c r="Q56" s="12"/>
      <c r="R56" s="81"/>
      <c r="S56" s="55"/>
      <c r="T56" s="82"/>
      <c r="U56" s="82"/>
      <c r="V56" s="82"/>
      <c r="W56" s="82"/>
      <c r="X56" s="82"/>
      <c r="Y56" s="82"/>
      <c r="Z56" s="68"/>
    </row>
    <row r="57" spans="1:26" ht="18" customHeight="1">
      <c r="A57" s="87"/>
      <c r="B57" s="68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39"/>
      <c r="Q57" s="39"/>
      <c r="R57" s="39"/>
      <c r="T57" s="16"/>
      <c r="U57" s="69"/>
      <c r="V57" s="16"/>
      <c r="W57" s="16"/>
      <c r="X57" s="16"/>
      <c r="Y57" s="6"/>
      <c r="Z57" s="6"/>
    </row>
    <row r="58" spans="1:26" ht="18" customHeight="1">
      <c r="A58" s="13"/>
      <c r="B58" s="66"/>
      <c r="D58" s="66"/>
      <c r="E58" s="66"/>
      <c r="F58" s="66"/>
      <c r="G58" s="66"/>
      <c r="H58" s="66"/>
      <c r="I58" s="66"/>
      <c r="J58" s="66"/>
      <c r="K58" s="66"/>
      <c r="L58" s="66"/>
      <c r="M58" s="64"/>
      <c r="N58" s="64"/>
      <c r="O58" s="64"/>
      <c r="P58" s="39"/>
      <c r="Q58" s="39"/>
      <c r="R58" s="39"/>
      <c r="T58" s="16"/>
      <c r="U58" s="56"/>
      <c r="V58" s="16"/>
      <c r="W58" s="16"/>
      <c r="X58" s="16"/>
      <c r="Y58" s="6"/>
      <c r="Z58" s="6"/>
    </row>
    <row r="59" spans="1:26" ht="18" customHeight="1">
      <c r="A59" s="87"/>
      <c r="B59" s="62"/>
      <c r="D59" s="64"/>
      <c r="E59" s="62"/>
      <c r="F59" s="62"/>
      <c r="G59" s="62"/>
      <c r="H59" s="62"/>
      <c r="I59" s="62"/>
      <c r="J59" s="62"/>
      <c r="K59" s="62"/>
      <c r="L59" s="62"/>
      <c r="M59" s="64"/>
      <c r="N59" s="64"/>
      <c r="O59" s="64"/>
      <c r="P59" s="39"/>
      <c r="Q59" s="39"/>
      <c r="R59" s="39"/>
      <c r="T59" s="16"/>
      <c r="U59" s="56"/>
      <c r="V59" s="16"/>
      <c r="W59" s="16"/>
      <c r="X59" s="16"/>
      <c r="Y59" s="6"/>
      <c r="Z59" s="6"/>
    </row>
    <row r="60" spans="1:26" ht="18" customHeight="1">
      <c r="A60" s="55"/>
      <c r="B60" s="66"/>
      <c r="D60" s="66"/>
      <c r="E60" s="66"/>
      <c r="F60" s="66"/>
      <c r="G60" s="66"/>
      <c r="H60" s="66"/>
      <c r="I60" s="66"/>
      <c r="J60" s="66"/>
      <c r="K60" s="66"/>
      <c r="L60" s="66"/>
      <c r="M60" s="64"/>
      <c r="N60" s="64"/>
      <c r="O60" s="64"/>
      <c r="P60" s="39"/>
      <c r="Q60" s="39"/>
      <c r="R60" s="39"/>
      <c r="T60" s="16"/>
      <c r="U60" s="56"/>
      <c r="V60" s="16"/>
      <c r="W60" s="16"/>
      <c r="X60" s="16"/>
      <c r="Y60" s="6"/>
      <c r="Z60" s="6"/>
    </row>
    <row r="61" spans="1:26" ht="18" customHeight="1">
      <c r="A61" s="62"/>
      <c r="B61" s="66"/>
      <c r="D61" s="64"/>
      <c r="E61" s="66"/>
      <c r="F61" s="66"/>
      <c r="G61" s="66"/>
      <c r="H61" s="66"/>
      <c r="I61" s="66"/>
      <c r="J61" s="66"/>
      <c r="K61" s="66"/>
      <c r="L61" s="66"/>
      <c r="M61" s="64"/>
      <c r="N61" s="64"/>
      <c r="O61" s="64"/>
      <c r="P61" s="39"/>
      <c r="Q61" s="39"/>
      <c r="R61" s="39"/>
      <c r="T61" s="16"/>
      <c r="U61" s="56"/>
      <c r="V61" s="16"/>
      <c r="W61" s="16"/>
      <c r="X61" s="16"/>
      <c r="Y61" s="6"/>
      <c r="Z61" s="6"/>
    </row>
    <row r="62" spans="1:26" ht="18" customHeight="1">
      <c r="A62" s="16"/>
      <c r="B62" s="62"/>
      <c r="D62" s="66"/>
      <c r="E62" s="62"/>
      <c r="F62" s="62"/>
      <c r="G62" s="62"/>
      <c r="H62" s="62"/>
      <c r="I62" s="62"/>
      <c r="J62" s="62"/>
      <c r="K62" s="62"/>
      <c r="L62" s="62"/>
      <c r="M62" s="64"/>
      <c r="N62" s="64"/>
      <c r="O62" s="64"/>
      <c r="P62" s="39"/>
      <c r="Q62" s="39"/>
      <c r="R62" s="39"/>
      <c r="T62" s="16"/>
      <c r="U62" s="64"/>
      <c r="V62" s="64"/>
      <c r="W62" s="64"/>
      <c r="X62" s="64"/>
      <c r="Y62" s="6"/>
      <c r="Z62" s="6"/>
    </row>
    <row r="63" spans="1:26" ht="25.5" customHeight="1">
      <c r="B63" s="64"/>
      <c r="D63" s="64"/>
      <c r="E63" s="39"/>
      <c r="F63" s="64"/>
      <c r="G63" s="39"/>
      <c r="H63" s="39"/>
      <c r="I63" s="39"/>
    </row>
    <row r="64" spans="1:26" ht="15" customHeight="1">
      <c r="B64" s="64"/>
      <c r="D64" s="64"/>
      <c r="E64" s="39"/>
      <c r="F64" s="64"/>
      <c r="G64" s="39"/>
      <c r="H64" s="39"/>
      <c r="I64" s="39"/>
    </row>
  </sheetData>
  <mergeCells count="55">
    <mergeCell ref="A42:C42"/>
    <mergeCell ref="A29:C29"/>
    <mergeCell ref="A15:C15"/>
    <mergeCell ref="A16:C16"/>
    <mergeCell ref="A17:C17"/>
    <mergeCell ref="A18:C18"/>
    <mergeCell ref="A19:C19"/>
    <mergeCell ref="A26:C26"/>
    <mergeCell ref="A27:C27"/>
    <mergeCell ref="A28:C28"/>
    <mergeCell ref="A22:C22"/>
    <mergeCell ref="A20:C20"/>
    <mergeCell ref="A25:C25"/>
    <mergeCell ref="A21:C21"/>
    <mergeCell ref="A24:C24"/>
    <mergeCell ref="A23:C23"/>
    <mergeCell ref="A46:C46"/>
    <mergeCell ref="A30:C30"/>
    <mergeCell ref="A31:C31"/>
    <mergeCell ref="A32:C32"/>
    <mergeCell ref="A33:C33"/>
    <mergeCell ref="A44:C44"/>
    <mergeCell ref="A45:C45"/>
    <mergeCell ref="A38:C38"/>
    <mergeCell ref="A39:C39"/>
    <mergeCell ref="A40:C40"/>
    <mergeCell ref="A41:C41"/>
    <mergeCell ref="A34:C34"/>
    <mergeCell ref="A35:C35"/>
    <mergeCell ref="A36:C36"/>
    <mergeCell ref="A37:C37"/>
    <mergeCell ref="A43:C43"/>
    <mergeCell ref="A50:C50"/>
    <mergeCell ref="A51:C51"/>
    <mergeCell ref="A47:C47"/>
    <mergeCell ref="A48:C48"/>
    <mergeCell ref="A49:C49"/>
    <mergeCell ref="R1:S1"/>
    <mergeCell ref="A4:S4"/>
    <mergeCell ref="D10:D12"/>
    <mergeCell ref="A10:C12"/>
    <mergeCell ref="E10:E12"/>
    <mergeCell ref="F11:F12"/>
    <mergeCell ref="G11:G12"/>
    <mergeCell ref="F10:S10"/>
    <mergeCell ref="H11:H12"/>
    <mergeCell ref="I11:J11"/>
    <mergeCell ref="K11:K12"/>
    <mergeCell ref="L11:M11"/>
    <mergeCell ref="N11:N12"/>
    <mergeCell ref="A13:C13"/>
    <mergeCell ref="A14:C14"/>
    <mergeCell ref="O11:P11"/>
    <mergeCell ref="Q11:Q12"/>
    <mergeCell ref="R11:S11"/>
  </mergeCells>
  <phoneticPr fontId="13" type="noConversion"/>
  <pageMargins left="0.7" right="0.7" top="0.75" bottom="0.75" header="0.3" footer="0.3"/>
  <pageSetup scale="48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AED16-ED7E-4BAF-9CCD-73654752B91B}">
  <sheetPr>
    <tabColor rgb="FF00B0F0"/>
  </sheetPr>
  <dimension ref="A1:AA73"/>
  <sheetViews>
    <sheetView tabSelected="1" view="pageBreakPreview" topLeftCell="A29" zoomScale="124" zoomScaleNormal="100" zoomScaleSheetLayoutView="124" workbookViewId="0">
      <selection activeCell="Z36" sqref="Z36"/>
    </sheetView>
  </sheetViews>
  <sheetFormatPr defaultRowHeight="15"/>
  <cols>
    <col min="1" max="1" width="25.5703125" customWidth="1"/>
    <col min="2" max="2" width="4.42578125" customWidth="1"/>
    <col min="3" max="23" width="6.7109375" customWidth="1"/>
  </cols>
  <sheetData>
    <row r="1" spans="1:23" ht="20.25" customHeight="1">
      <c r="V1" s="322"/>
      <c r="W1" s="323" t="s">
        <v>196</v>
      </c>
    </row>
    <row r="2" spans="1:23" ht="20.25" customHeight="1"/>
    <row r="3" spans="1:23" ht="20.25" customHeight="1"/>
    <row r="4" spans="1:23" ht="18" customHeight="1">
      <c r="A4" s="650" t="s">
        <v>507</v>
      </c>
      <c r="B4" s="650"/>
      <c r="C4" s="650"/>
      <c r="D4" s="650"/>
      <c r="E4" s="650"/>
      <c r="F4" s="650"/>
      <c r="G4" s="650"/>
      <c r="H4" s="650"/>
      <c r="I4" s="650"/>
      <c r="J4" s="650"/>
      <c r="K4" s="650"/>
      <c r="L4" s="650"/>
      <c r="M4" s="650"/>
      <c r="N4" s="650"/>
      <c r="O4" s="650"/>
      <c r="P4" s="650"/>
      <c r="Q4" s="650"/>
      <c r="R4" s="650"/>
      <c r="S4" s="650"/>
      <c r="T4" s="650"/>
      <c r="U4" s="650"/>
    </row>
    <row r="5" spans="1:23" ht="21" customHeight="1">
      <c r="A5" s="650"/>
      <c r="B5" s="650"/>
      <c r="C5" s="650"/>
      <c r="D5" s="650"/>
      <c r="E5" s="650"/>
      <c r="F5" s="650"/>
      <c r="G5" s="650"/>
      <c r="H5" s="650"/>
      <c r="I5" s="650"/>
      <c r="J5" s="650"/>
      <c r="K5" s="650"/>
      <c r="L5" s="650"/>
      <c r="M5" s="650"/>
      <c r="N5" s="650"/>
      <c r="O5" s="650"/>
      <c r="P5" s="650"/>
      <c r="Q5" s="650"/>
      <c r="R5" s="650"/>
      <c r="S5" s="650"/>
      <c r="T5" s="650"/>
      <c r="U5" s="650"/>
    </row>
    <row r="6" spans="1:23" ht="21" customHeight="1">
      <c r="A6" s="324"/>
      <c r="B6" s="324"/>
      <c r="C6" s="324"/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</row>
    <row r="10" spans="1:23">
      <c r="A10" s="325" t="s">
        <v>80</v>
      </c>
      <c r="D10" s="326"/>
      <c r="E10" s="326"/>
      <c r="F10" s="326"/>
      <c r="G10" s="326"/>
      <c r="H10" s="326"/>
      <c r="I10" s="326"/>
      <c r="J10" s="326"/>
      <c r="K10" s="326"/>
      <c r="L10" s="326"/>
      <c r="M10" s="326"/>
      <c r="N10" s="326"/>
      <c r="O10" s="326"/>
      <c r="P10" s="326"/>
      <c r="Q10" s="326"/>
      <c r="R10" s="326"/>
      <c r="S10" s="326"/>
      <c r="T10" s="326"/>
      <c r="U10" s="326"/>
      <c r="V10" s="326"/>
      <c r="W10" s="327" t="s">
        <v>148</v>
      </c>
    </row>
    <row r="11" spans="1:23" ht="23.25" customHeight="1">
      <c r="A11" s="651" t="s">
        <v>13</v>
      </c>
      <c r="B11" s="652" t="s">
        <v>62</v>
      </c>
      <c r="C11" s="653" t="s">
        <v>164</v>
      </c>
      <c r="D11" s="644"/>
      <c r="E11" s="644"/>
      <c r="F11" s="644"/>
      <c r="G11" s="644"/>
      <c r="H11" s="644"/>
      <c r="I11" s="644"/>
      <c r="J11" s="644"/>
      <c r="K11" s="644"/>
      <c r="L11" s="644"/>
      <c r="M11" s="644"/>
      <c r="N11" s="644"/>
      <c r="O11" s="644"/>
      <c r="P11" s="644"/>
      <c r="Q11" s="644"/>
      <c r="R11" s="644"/>
      <c r="S11" s="644"/>
      <c r="T11" s="644"/>
      <c r="U11" s="644"/>
      <c r="V11" s="644"/>
      <c r="W11" s="645"/>
    </row>
    <row r="12" spans="1:23" ht="26.25" customHeight="1">
      <c r="A12" s="651"/>
      <c r="B12" s="652"/>
      <c r="C12" s="654"/>
      <c r="D12" s="656" t="s">
        <v>134</v>
      </c>
      <c r="E12" s="656" t="s">
        <v>16</v>
      </c>
      <c r="F12" s="653" t="s">
        <v>20</v>
      </c>
      <c r="G12" s="644"/>
      <c r="H12" s="645"/>
      <c r="I12" s="653" t="s">
        <v>21</v>
      </c>
      <c r="J12" s="644"/>
      <c r="K12" s="645"/>
      <c r="L12" s="646" t="s">
        <v>192</v>
      </c>
      <c r="M12" s="648"/>
      <c r="N12" s="649"/>
      <c r="O12" s="646" t="s">
        <v>195</v>
      </c>
      <c r="P12" s="648"/>
      <c r="Q12" s="649"/>
      <c r="R12" s="646" t="s">
        <v>22</v>
      </c>
      <c r="S12" s="657"/>
      <c r="T12" s="658"/>
      <c r="U12" s="653" t="s">
        <v>50</v>
      </c>
      <c r="V12" s="644"/>
      <c r="W12" s="645"/>
    </row>
    <row r="13" spans="1:23" ht="93" customHeight="1">
      <c r="A13" s="651"/>
      <c r="B13" s="652"/>
      <c r="C13" s="655"/>
      <c r="D13" s="656"/>
      <c r="E13" s="656"/>
      <c r="F13" s="655"/>
      <c r="G13" s="329" t="s">
        <v>134</v>
      </c>
      <c r="H13" s="330" t="s">
        <v>16</v>
      </c>
      <c r="I13" s="655"/>
      <c r="J13" s="329" t="s">
        <v>134</v>
      </c>
      <c r="K13" s="330" t="s">
        <v>16</v>
      </c>
      <c r="L13" s="647"/>
      <c r="M13" s="329" t="s">
        <v>134</v>
      </c>
      <c r="N13" s="330" t="s">
        <v>16</v>
      </c>
      <c r="O13" s="647"/>
      <c r="P13" s="329" t="s">
        <v>134</v>
      </c>
      <c r="Q13" s="330" t="s">
        <v>16</v>
      </c>
      <c r="R13" s="647"/>
      <c r="S13" s="329" t="s">
        <v>134</v>
      </c>
      <c r="T13" s="330" t="s">
        <v>16</v>
      </c>
      <c r="U13" s="655"/>
      <c r="V13" s="329" t="s">
        <v>134</v>
      </c>
      <c r="W13" s="329" t="s">
        <v>16</v>
      </c>
    </row>
    <row r="14" spans="1:23" ht="18" customHeight="1">
      <c r="A14" s="328" t="s">
        <v>6</v>
      </c>
      <c r="B14" s="331" t="s">
        <v>7</v>
      </c>
      <c r="C14" s="293">
        <v>1</v>
      </c>
      <c r="D14" s="293">
        <v>2</v>
      </c>
      <c r="E14" s="293">
        <v>3</v>
      </c>
      <c r="F14" s="293">
        <v>4</v>
      </c>
      <c r="G14" s="293">
        <v>5</v>
      </c>
      <c r="H14" s="293">
        <v>6</v>
      </c>
      <c r="I14" s="293">
        <v>7</v>
      </c>
      <c r="J14" s="293">
        <v>8</v>
      </c>
      <c r="K14" s="293">
        <v>9</v>
      </c>
      <c r="L14" s="293">
        <v>10</v>
      </c>
      <c r="M14" s="293">
        <v>11</v>
      </c>
      <c r="N14" s="293">
        <v>12</v>
      </c>
      <c r="O14" s="293">
        <v>13</v>
      </c>
      <c r="P14" s="293">
        <v>14</v>
      </c>
      <c r="Q14" s="293">
        <v>15</v>
      </c>
      <c r="R14" s="293">
        <v>16</v>
      </c>
      <c r="S14" s="293">
        <v>17</v>
      </c>
      <c r="T14" s="293">
        <v>18</v>
      </c>
      <c r="U14" s="293">
        <v>19</v>
      </c>
      <c r="V14" s="293">
        <v>20</v>
      </c>
      <c r="W14" s="293">
        <v>21</v>
      </c>
    </row>
    <row r="15" spans="1:23" ht="15.75" customHeight="1">
      <c r="A15" s="332" t="s">
        <v>0</v>
      </c>
      <c r="B15" s="331">
        <v>1</v>
      </c>
      <c r="C15" s="333">
        <v>11403</v>
      </c>
      <c r="D15" s="333">
        <v>4058</v>
      </c>
      <c r="E15" s="334">
        <v>7345</v>
      </c>
      <c r="F15" s="333">
        <v>117</v>
      </c>
      <c r="G15" s="333">
        <v>60</v>
      </c>
      <c r="H15" s="334">
        <v>57</v>
      </c>
      <c r="I15" s="333">
        <v>68</v>
      </c>
      <c r="J15" s="333">
        <v>41</v>
      </c>
      <c r="K15" s="334">
        <v>27</v>
      </c>
      <c r="L15" s="334">
        <v>61</v>
      </c>
      <c r="M15" s="334">
        <v>37</v>
      </c>
      <c r="N15" s="334">
        <v>24</v>
      </c>
      <c r="O15" s="334">
        <v>20</v>
      </c>
      <c r="P15" s="334">
        <v>9</v>
      </c>
      <c r="Q15" s="334">
        <v>11</v>
      </c>
      <c r="R15" s="333">
        <v>71</v>
      </c>
      <c r="S15" s="333">
        <v>17</v>
      </c>
      <c r="T15" s="334">
        <v>54</v>
      </c>
      <c r="U15" s="333">
        <v>5151</v>
      </c>
      <c r="V15" s="333">
        <v>2008</v>
      </c>
      <c r="W15" s="334">
        <v>3143</v>
      </c>
    </row>
    <row r="16" spans="1:23" ht="15.75" customHeight="1">
      <c r="A16" s="332" t="s">
        <v>9</v>
      </c>
      <c r="B16" s="331">
        <v>2</v>
      </c>
      <c r="C16" s="333" t="s">
        <v>147</v>
      </c>
      <c r="D16" s="333" t="s">
        <v>147</v>
      </c>
      <c r="E16" s="333" t="s">
        <v>147</v>
      </c>
      <c r="F16" s="333" t="s">
        <v>147</v>
      </c>
      <c r="G16" s="333" t="s">
        <v>147</v>
      </c>
      <c r="H16" s="333" t="s">
        <v>147</v>
      </c>
      <c r="I16" s="333" t="s">
        <v>147</v>
      </c>
      <c r="J16" s="333" t="s">
        <v>147</v>
      </c>
      <c r="K16" s="333" t="s">
        <v>147</v>
      </c>
      <c r="L16" s="333" t="s">
        <v>147</v>
      </c>
      <c r="M16" s="333" t="s">
        <v>147</v>
      </c>
      <c r="N16" s="333" t="s">
        <v>147</v>
      </c>
      <c r="O16" s="333" t="s">
        <v>147</v>
      </c>
      <c r="P16" s="333" t="s">
        <v>147</v>
      </c>
      <c r="Q16" s="333" t="s">
        <v>147</v>
      </c>
      <c r="R16" s="333" t="s">
        <v>147</v>
      </c>
      <c r="S16" s="333" t="s">
        <v>147</v>
      </c>
      <c r="T16" s="333" t="s">
        <v>147</v>
      </c>
      <c r="U16" s="333">
        <v>5151</v>
      </c>
      <c r="V16" s="333">
        <v>2008</v>
      </c>
      <c r="W16" s="333">
        <v>3143</v>
      </c>
    </row>
    <row r="17" spans="1:25" ht="15.75" customHeight="1">
      <c r="A17" s="335" t="s">
        <v>145</v>
      </c>
      <c r="B17" s="331">
        <v>3</v>
      </c>
      <c r="C17" s="333" t="s">
        <v>147</v>
      </c>
      <c r="D17" s="333" t="s">
        <v>147</v>
      </c>
      <c r="E17" s="333" t="s">
        <v>147</v>
      </c>
      <c r="F17" s="333" t="s">
        <v>147</v>
      </c>
      <c r="G17" s="333" t="s">
        <v>147</v>
      </c>
      <c r="H17" s="333" t="s">
        <v>147</v>
      </c>
      <c r="I17" s="333" t="s">
        <v>147</v>
      </c>
      <c r="J17" s="333" t="s">
        <v>147</v>
      </c>
      <c r="K17" s="333" t="s">
        <v>147</v>
      </c>
      <c r="L17" s="333" t="s">
        <v>147</v>
      </c>
      <c r="M17" s="333" t="s">
        <v>147</v>
      </c>
      <c r="N17" s="333" t="s">
        <v>147</v>
      </c>
      <c r="O17" s="333" t="s">
        <v>147</v>
      </c>
      <c r="P17" s="333" t="s">
        <v>147</v>
      </c>
      <c r="Q17" s="333" t="s">
        <v>147</v>
      </c>
      <c r="R17" s="333" t="s">
        <v>147</v>
      </c>
      <c r="S17" s="333" t="s">
        <v>147</v>
      </c>
      <c r="T17" s="333" t="s">
        <v>147</v>
      </c>
      <c r="U17" s="333">
        <v>362</v>
      </c>
      <c r="V17" s="333">
        <v>107</v>
      </c>
      <c r="W17" s="333">
        <v>255</v>
      </c>
    </row>
    <row r="18" spans="1:25" ht="15.75" customHeight="1">
      <c r="A18" s="335" t="s">
        <v>57</v>
      </c>
      <c r="B18" s="331">
        <v>4</v>
      </c>
      <c r="C18" s="333" t="s">
        <v>147</v>
      </c>
      <c r="D18" s="333" t="s">
        <v>147</v>
      </c>
      <c r="E18" s="333" t="s">
        <v>147</v>
      </c>
      <c r="F18" s="333" t="s">
        <v>147</v>
      </c>
      <c r="G18" s="333" t="s">
        <v>147</v>
      </c>
      <c r="H18" s="333" t="s">
        <v>147</v>
      </c>
      <c r="I18" s="333" t="s">
        <v>147</v>
      </c>
      <c r="J18" s="333" t="s">
        <v>147</v>
      </c>
      <c r="K18" s="333" t="s">
        <v>147</v>
      </c>
      <c r="L18" s="333" t="s">
        <v>147</v>
      </c>
      <c r="M18" s="333" t="s">
        <v>147</v>
      </c>
      <c r="N18" s="333" t="s">
        <v>147</v>
      </c>
      <c r="O18" s="333" t="s">
        <v>147</v>
      </c>
      <c r="P18" s="333" t="s">
        <v>147</v>
      </c>
      <c r="Q18" s="333" t="s">
        <v>147</v>
      </c>
      <c r="R18" s="333" t="s">
        <v>147</v>
      </c>
      <c r="S18" s="333" t="s">
        <v>147</v>
      </c>
      <c r="T18" s="333" t="s">
        <v>147</v>
      </c>
      <c r="U18" s="333">
        <v>2083</v>
      </c>
      <c r="V18" s="333">
        <v>807</v>
      </c>
      <c r="W18" s="333">
        <v>1276</v>
      </c>
    </row>
    <row r="19" spans="1:25" ht="15.75" customHeight="1">
      <c r="A19" s="336" t="s">
        <v>58</v>
      </c>
      <c r="B19" s="331">
        <v>5</v>
      </c>
      <c r="C19" s="333" t="s">
        <v>147</v>
      </c>
      <c r="D19" s="333" t="s">
        <v>147</v>
      </c>
      <c r="E19" s="333" t="s">
        <v>147</v>
      </c>
      <c r="F19" s="333" t="s">
        <v>147</v>
      </c>
      <c r="G19" s="333" t="s">
        <v>147</v>
      </c>
      <c r="H19" s="333" t="s">
        <v>147</v>
      </c>
      <c r="I19" s="333" t="s">
        <v>147</v>
      </c>
      <c r="J19" s="333" t="s">
        <v>147</v>
      </c>
      <c r="K19" s="333" t="s">
        <v>147</v>
      </c>
      <c r="L19" s="333" t="s">
        <v>147</v>
      </c>
      <c r="M19" s="333" t="s">
        <v>147</v>
      </c>
      <c r="N19" s="333" t="s">
        <v>147</v>
      </c>
      <c r="O19" s="333" t="s">
        <v>147</v>
      </c>
      <c r="P19" s="333" t="s">
        <v>147</v>
      </c>
      <c r="Q19" s="333" t="s">
        <v>147</v>
      </c>
      <c r="R19" s="333" t="s">
        <v>147</v>
      </c>
      <c r="S19" s="333" t="s">
        <v>147</v>
      </c>
      <c r="T19" s="333" t="s">
        <v>147</v>
      </c>
      <c r="U19" s="333">
        <v>1485</v>
      </c>
      <c r="V19" s="333">
        <v>544</v>
      </c>
      <c r="W19" s="334">
        <v>941</v>
      </c>
    </row>
    <row r="20" spans="1:25" ht="15.75" customHeight="1">
      <c r="A20" s="336" t="s">
        <v>59</v>
      </c>
      <c r="B20" s="331">
        <v>6</v>
      </c>
      <c r="C20" s="333" t="s">
        <v>147</v>
      </c>
      <c r="D20" s="333" t="s">
        <v>147</v>
      </c>
      <c r="E20" s="333" t="s">
        <v>147</v>
      </c>
      <c r="F20" s="333" t="s">
        <v>147</v>
      </c>
      <c r="G20" s="333" t="s">
        <v>147</v>
      </c>
      <c r="H20" s="333" t="s">
        <v>147</v>
      </c>
      <c r="I20" s="333" t="s">
        <v>147</v>
      </c>
      <c r="J20" s="333" t="s">
        <v>147</v>
      </c>
      <c r="K20" s="333" t="s">
        <v>147</v>
      </c>
      <c r="L20" s="333" t="s">
        <v>147</v>
      </c>
      <c r="M20" s="333" t="s">
        <v>147</v>
      </c>
      <c r="N20" s="333" t="s">
        <v>147</v>
      </c>
      <c r="O20" s="333" t="s">
        <v>147</v>
      </c>
      <c r="P20" s="333" t="s">
        <v>147</v>
      </c>
      <c r="Q20" s="333" t="s">
        <v>147</v>
      </c>
      <c r="R20" s="333" t="s">
        <v>147</v>
      </c>
      <c r="S20" s="333" t="s">
        <v>147</v>
      </c>
      <c r="T20" s="333" t="s">
        <v>147</v>
      </c>
      <c r="U20" s="333">
        <v>728</v>
      </c>
      <c r="V20" s="333">
        <v>275</v>
      </c>
      <c r="W20" s="334">
        <v>453</v>
      </c>
    </row>
    <row r="21" spans="1:25" ht="15.75" customHeight="1">
      <c r="A21" s="336" t="s">
        <v>60</v>
      </c>
      <c r="B21" s="331">
        <v>7</v>
      </c>
      <c r="C21" s="333" t="s">
        <v>147</v>
      </c>
      <c r="D21" s="333" t="s">
        <v>147</v>
      </c>
      <c r="E21" s="333" t="s">
        <v>147</v>
      </c>
      <c r="F21" s="333" t="s">
        <v>147</v>
      </c>
      <c r="G21" s="333" t="s">
        <v>147</v>
      </c>
      <c r="H21" s="333" t="s">
        <v>147</v>
      </c>
      <c r="I21" s="333" t="s">
        <v>147</v>
      </c>
      <c r="J21" s="333" t="s">
        <v>147</v>
      </c>
      <c r="K21" s="333" t="s">
        <v>147</v>
      </c>
      <c r="L21" s="333" t="s">
        <v>147</v>
      </c>
      <c r="M21" s="333" t="s">
        <v>147</v>
      </c>
      <c r="N21" s="333" t="s">
        <v>147</v>
      </c>
      <c r="O21" s="333" t="s">
        <v>147</v>
      </c>
      <c r="P21" s="333" t="s">
        <v>147</v>
      </c>
      <c r="Q21" s="333" t="s">
        <v>147</v>
      </c>
      <c r="R21" s="333" t="s">
        <v>147</v>
      </c>
      <c r="S21" s="333" t="s">
        <v>147</v>
      </c>
      <c r="T21" s="333" t="s">
        <v>147</v>
      </c>
      <c r="U21" s="333">
        <v>493</v>
      </c>
      <c r="V21" s="333">
        <v>275</v>
      </c>
      <c r="W21" s="334">
        <v>218</v>
      </c>
    </row>
    <row r="22" spans="1:25" s="370" customFormat="1" ht="18" customHeight="1">
      <c r="A22" s="367" t="s">
        <v>5</v>
      </c>
      <c r="B22" s="368">
        <v>8</v>
      </c>
      <c r="C22" s="369">
        <v>11403</v>
      </c>
      <c r="D22" s="369">
        <v>4058</v>
      </c>
      <c r="E22" s="369">
        <v>7345</v>
      </c>
      <c r="F22" s="369">
        <v>117</v>
      </c>
      <c r="G22" s="369">
        <v>60</v>
      </c>
      <c r="H22" s="369">
        <v>57</v>
      </c>
      <c r="I22" s="369">
        <v>68</v>
      </c>
      <c r="J22" s="369">
        <v>41</v>
      </c>
      <c r="K22" s="369">
        <v>27</v>
      </c>
      <c r="L22" s="369">
        <v>61</v>
      </c>
      <c r="M22" s="369">
        <v>37</v>
      </c>
      <c r="N22" s="369">
        <v>24</v>
      </c>
      <c r="O22" s="369">
        <v>20</v>
      </c>
      <c r="P22" s="369">
        <v>9</v>
      </c>
      <c r="Q22" s="369">
        <v>11</v>
      </c>
      <c r="R22" s="369">
        <v>71</v>
      </c>
      <c r="S22" s="369">
        <v>17</v>
      </c>
      <c r="T22" s="369">
        <v>54</v>
      </c>
      <c r="U22" s="369">
        <v>5151</v>
      </c>
      <c r="V22" s="369">
        <v>2008</v>
      </c>
      <c r="W22" s="369">
        <v>3143</v>
      </c>
    </row>
    <row r="23" spans="1:25" s="370" customFormat="1" ht="15.75" customHeight="1">
      <c r="A23" s="371" t="s">
        <v>61</v>
      </c>
      <c r="B23" s="368">
        <v>9</v>
      </c>
      <c r="C23" s="372">
        <v>6</v>
      </c>
      <c r="D23" s="372">
        <v>2</v>
      </c>
      <c r="E23" s="369">
        <v>4</v>
      </c>
      <c r="F23" s="372">
        <v>0</v>
      </c>
      <c r="G23" s="372">
        <v>0</v>
      </c>
      <c r="H23" s="369">
        <v>0</v>
      </c>
      <c r="I23" s="369">
        <v>0</v>
      </c>
      <c r="J23" s="369">
        <v>0</v>
      </c>
      <c r="K23" s="369">
        <v>0</v>
      </c>
      <c r="L23" s="369">
        <v>0</v>
      </c>
      <c r="M23" s="369">
        <v>0</v>
      </c>
      <c r="N23" s="369">
        <v>0</v>
      </c>
      <c r="O23" s="369">
        <v>0</v>
      </c>
      <c r="P23" s="369">
        <v>0</v>
      </c>
      <c r="Q23" s="369">
        <v>0</v>
      </c>
      <c r="R23" s="369">
        <v>0</v>
      </c>
      <c r="S23" s="369">
        <v>0</v>
      </c>
      <c r="T23" s="369">
        <v>0</v>
      </c>
      <c r="U23" s="369">
        <v>5</v>
      </c>
      <c r="V23" s="369">
        <v>1</v>
      </c>
      <c r="W23" s="369">
        <v>4</v>
      </c>
    </row>
    <row r="24" spans="1:25" s="370" customFormat="1" ht="15.75" customHeight="1">
      <c r="A24" s="371" t="s">
        <v>2</v>
      </c>
      <c r="B24" s="368">
        <v>10</v>
      </c>
      <c r="C24" s="369">
        <v>1027</v>
      </c>
      <c r="D24" s="369">
        <v>408</v>
      </c>
      <c r="E24" s="369">
        <v>619</v>
      </c>
      <c r="F24" s="369">
        <v>6</v>
      </c>
      <c r="G24" s="369">
        <v>3</v>
      </c>
      <c r="H24" s="369">
        <v>3</v>
      </c>
      <c r="I24" s="369">
        <v>1</v>
      </c>
      <c r="J24" s="369">
        <v>0</v>
      </c>
      <c r="K24" s="369">
        <v>1</v>
      </c>
      <c r="L24" s="369">
        <v>3</v>
      </c>
      <c r="M24" s="369">
        <v>0</v>
      </c>
      <c r="N24" s="369">
        <v>3</v>
      </c>
      <c r="O24" s="369">
        <v>3</v>
      </c>
      <c r="P24" s="369">
        <v>1</v>
      </c>
      <c r="Q24" s="369">
        <v>2</v>
      </c>
      <c r="R24" s="369">
        <v>0</v>
      </c>
      <c r="S24" s="369">
        <v>0</v>
      </c>
      <c r="T24" s="369">
        <v>0</v>
      </c>
      <c r="U24" s="369">
        <v>327</v>
      </c>
      <c r="V24" s="369">
        <v>114</v>
      </c>
      <c r="W24" s="369">
        <v>213</v>
      </c>
    </row>
    <row r="25" spans="1:25" s="370" customFormat="1" ht="15.75" customHeight="1">
      <c r="A25" s="371" t="s">
        <v>3</v>
      </c>
      <c r="B25" s="368">
        <v>11</v>
      </c>
      <c r="C25" s="373">
        <v>3292</v>
      </c>
      <c r="D25" s="373">
        <v>1208</v>
      </c>
      <c r="E25" s="369">
        <v>2084</v>
      </c>
      <c r="F25" s="373">
        <v>7</v>
      </c>
      <c r="G25" s="373">
        <v>3</v>
      </c>
      <c r="H25" s="369">
        <v>4</v>
      </c>
      <c r="I25" s="369">
        <v>15</v>
      </c>
      <c r="J25" s="369">
        <v>9</v>
      </c>
      <c r="K25" s="369">
        <v>6</v>
      </c>
      <c r="L25" s="369">
        <v>4</v>
      </c>
      <c r="M25" s="369">
        <v>3</v>
      </c>
      <c r="N25" s="369">
        <v>1</v>
      </c>
      <c r="O25" s="369">
        <v>2</v>
      </c>
      <c r="P25" s="369">
        <v>2</v>
      </c>
      <c r="Q25" s="369">
        <v>0</v>
      </c>
      <c r="R25" s="369">
        <v>6</v>
      </c>
      <c r="S25" s="369">
        <v>2</v>
      </c>
      <c r="T25" s="369">
        <v>4</v>
      </c>
      <c r="U25" s="369">
        <v>2494</v>
      </c>
      <c r="V25" s="369">
        <v>975</v>
      </c>
      <c r="W25" s="369">
        <v>1519</v>
      </c>
    </row>
    <row r="26" spans="1:25" s="370" customFormat="1" ht="15.75" customHeight="1">
      <c r="A26" s="371" t="s">
        <v>4</v>
      </c>
      <c r="B26" s="368">
        <v>12</v>
      </c>
      <c r="C26" s="369">
        <v>1435</v>
      </c>
      <c r="D26" s="369">
        <v>594</v>
      </c>
      <c r="E26" s="369">
        <v>841</v>
      </c>
      <c r="F26" s="369">
        <v>20</v>
      </c>
      <c r="G26" s="369">
        <v>12</v>
      </c>
      <c r="H26" s="369">
        <v>8</v>
      </c>
      <c r="I26" s="369">
        <v>17</v>
      </c>
      <c r="J26" s="369">
        <v>9</v>
      </c>
      <c r="K26" s="369">
        <v>8</v>
      </c>
      <c r="L26" s="369">
        <v>11</v>
      </c>
      <c r="M26" s="369">
        <v>4</v>
      </c>
      <c r="N26" s="369">
        <v>7</v>
      </c>
      <c r="O26" s="369">
        <v>7</v>
      </c>
      <c r="P26" s="369">
        <v>1</v>
      </c>
      <c r="Q26" s="369">
        <v>6</v>
      </c>
      <c r="R26" s="369">
        <v>9</v>
      </c>
      <c r="S26" s="369">
        <v>2</v>
      </c>
      <c r="T26" s="369">
        <v>7</v>
      </c>
      <c r="U26" s="369">
        <v>2325</v>
      </c>
      <c r="V26" s="369">
        <v>918</v>
      </c>
      <c r="W26" s="369">
        <v>1407</v>
      </c>
      <c r="Y26" s="374">
        <f>+U26*100/U15</f>
        <v>45.136866627839254</v>
      </c>
    </row>
    <row r="27" spans="1:25" s="370" customFormat="1" ht="15.75" customHeight="1">
      <c r="A27" s="375" t="s">
        <v>524</v>
      </c>
      <c r="B27" s="368">
        <f>1+B26</f>
        <v>13</v>
      </c>
      <c r="C27" s="369">
        <v>5643</v>
      </c>
      <c r="D27" s="369">
        <v>1846</v>
      </c>
      <c r="E27" s="369">
        <v>3797</v>
      </c>
      <c r="F27" s="369">
        <v>84</v>
      </c>
      <c r="G27" s="369">
        <v>42</v>
      </c>
      <c r="H27" s="369">
        <v>42</v>
      </c>
      <c r="I27" s="369">
        <v>35</v>
      </c>
      <c r="J27" s="369">
        <v>23</v>
      </c>
      <c r="K27" s="369">
        <v>12</v>
      </c>
      <c r="L27" s="369">
        <v>43</v>
      </c>
      <c r="M27" s="369">
        <v>30</v>
      </c>
      <c r="N27" s="369">
        <v>13</v>
      </c>
      <c r="O27" s="369">
        <v>8</v>
      </c>
      <c r="P27" s="369">
        <v>5</v>
      </c>
      <c r="Q27" s="369">
        <v>3</v>
      </c>
      <c r="R27" s="369">
        <v>56</v>
      </c>
      <c r="S27" s="369">
        <v>13</v>
      </c>
      <c r="T27" s="369">
        <v>43</v>
      </c>
      <c r="U27" s="369">
        <v>0</v>
      </c>
      <c r="V27" s="369">
        <v>0</v>
      </c>
      <c r="W27" s="369">
        <v>0</v>
      </c>
    </row>
    <row r="28" spans="1:25" s="370" customFormat="1" ht="15.75" customHeight="1">
      <c r="A28" s="367" t="s">
        <v>56</v>
      </c>
      <c r="B28" s="368">
        <f t="shared" ref="B28:B59" si="0">1+B27</f>
        <v>14</v>
      </c>
      <c r="C28" s="369">
        <v>440</v>
      </c>
      <c r="D28" s="369">
        <v>192</v>
      </c>
      <c r="E28" s="369">
        <v>248</v>
      </c>
      <c r="F28" s="369">
        <v>16</v>
      </c>
      <c r="G28" s="369">
        <v>10</v>
      </c>
      <c r="H28" s="369">
        <v>6</v>
      </c>
      <c r="I28" s="369">
        <v>14</v>
      </c>
      <c r="J28" s="369">
        <v>8</v>
      </c>
      <c r="K28" s="369">
        <v>6</v>
      </c>
      <c r="L28" s="369">
        <v>19</v>
      </c>
      <c r="M28" s="369">
        <v>12</v>
      </c>
      <c r="N28" s="369">
        <v>7</v>
      </c>
      <c r="O28" s="369">
        <v>2</v>
      </c>
      <c r="P28" s="369">
        <v>1</v>
      </c>
      <c r="Q28" s="369">
        <v>1</v>
      </c>
      <c r="R28" s="369">
        <v>5</v>
      </c>
      <c r="S28" s="369">
        <v>0</v>
      </c>
      <c r="T28" s="369">
        <v>5</v>
      </c>
      <c r="U28" s="369">
        <v>223</v>
      </c>
      <c r="V28" s="369">
        <v>96</v>
      </c>
      <c r="W28" s="369">
        <v>127</v>
      </c>
    </row>
    <row r="29" spans="1:25" ht="15.75" customHeight="1">
      <c r="A29" s="336" t="s">
        <v>53</v>
      </c>
      <c r="B29" s="331">
        <f t="shared" si="0"/>
        <v>15</v>
      </c>
      <c r="C29" s="333">
        <v>19</v>
      </c>
      <c r="D29" s="333">
        <v>17</v>
      </c>
      <c r="E29" s="334">
        <v>2</v>
      </c>
      <c r="F29" s="333">
        <v>2</v>
      </c>
      <c r="G29" s="333">
        <v>2</v>
      </c>
      <c r="H29" s="334">
        <v>0</v>
      </c>
      <c r="I29" s="333">
        <v>2</v>
      </c>
      <c r="J29" s="333">
        <v>2</v>
      </c>
      <c r="K29" s="334">
        <v>0</v>
      </c>
      <c r="L29" s="334">
        <v>0</v>
      </c>
      <c r="M29" s="334">
        <v>0</v>
      </c>
      <c r="N29" s="334">
        <v>0</v>
      </c>
      <c r="O29" s="334">
        <v>1</v>
      </c>
      <c r="P29" s="334">
        <v>1</v>
      </c>
      <c r="Q29" s="334">
        <v>0</v>
      </c>
      <c r="R29" s="333">
        <v>0</v>
      </c>
      <c r="S29" s="333">
        <v>0</v>
      </c>
      <c r="T29" s="334">
        <v>0</v>
      </c>
      <c r="U29" s="333">
        <v>7</v>
      </c>
      <c r="V29" s="333">
        <v>6</v>
      </c>
      <c r="W29" s="334">
        <v>1</v>
      </c>
    </row>
    <row r="30" spans="1:25" ht="15.75" customHeight="1">
      <c r="A30" s="336" t="s">
        <v>54</v>
      </c>
      <c r="B30" s="331">
        <f t="shared" si="0"/>
        <v>16</v>
      </c>
      <c r="C30" s="333">
        <v>166</v>
      </c>
      <c r="D30" s="333">
        <v>93</v>
      </c>
      <c r="E30" s="334">
        <v>73</v>
      </c>
      <c r="F30" s="333">
        <v>7</v>
      </c>
      <c r="G30" s="333">
        <v>3</v>
      </c>
      <c r="H30" s="334">
        <v>4</v>
      </c>
      <c r="I30" s="333">
        <v>8</v>
      </c>
      <c r="J30" s="333">
        <v>5</v>
      </c>
      <c r="K30" s="334">
        <v>3</v>
      </c>
      <c r="L30" s="334">
        <v>9</v>
      </c>
      <c r="M30" s="334">
        <v>5</v>
      </c>
      <c r="N30" s="334">
        <v>4</v>
      </c>
      <c r="O30" s="334">
        <v>1</v>
      </c>
      <c r="P30" s="334">
        <v>0</v>
      </c>
      <c r="Q30" s="334">
        <v>1</v>
      </c>
      <c r="R30" s="333">
        <v>0</v>
      </c>
      <c r="S30" s="333">
        <v>0</v>
      </c>
      <c r="T30" s="334">
        <v>0</v>
      </c>
      <c r="U30" s="333">
        <v>86</v>
      </c>
      <c r="V30" s="333">
        <v>51</v>
      </c>
      <c r="W30" s="334">
        <v>35</v>
      </c>
    </row>
    <row r="31" spans="1:25" ht="15.75" customHeight="1">
      <c r="A31" s="336" t="s">
        <v>55</v>
      </c>
      <c r="B31" s="331">
        <f t="shared" si="0"/>
        <v>17</v>
      </c>
      <c r="C31" s="333">
        <v>255</v>
      </c>
      <c r="D31" s="333">
        <v>82</v>
      </c>
      <c r="E31" s="334">
        <v>173</v>
      </c>
      <c r="F31" s="333">
        <v>7</v>
      </c>
      <c r="G31" s="333">
        <v>5</v>
      </c>
      <c r="H31" s="334">
        <v>2</v>
      </c>
      <c r="I31" s="333">
        <v>4</v>
      </c>
      <c r="J31" s="333">
        <v>1</v>
      </c>
      <c r="K31" s="334">
        <v>3</v>
      </c>
      <c r="L31" s="334">
        <v>10</v>
      </c>
      <c r="M31" s="334">
        <v>7</v>
      </c>
      <c r="N31" s="334">
        <v>3</v>
      </c>
      <c r="O31" s="334">
        <v>0</v>
      </c>
      <c r="P31" s="334">
        <v>0</v>
      </c>
      <c r="Q31" s="334">
        <v>0</v>
      </c>
      <c r="R31" s="333">
        <v>5</v>
      </c>
      <c r="S31" s="333">
        <v>0</v>
      </c>
      <c r="T31" s="334">
        <v>5</v>
      </c>
      <c r="U31" s="333">
        <v>130</v>
      </c>
      <c r="V31" s="333">
        <v>39</v>
      </c>
      <c r="W31" s="334">
        <v>91</v>
      </c>
    </row>
    <row r="32" spans="1:25" ht="15.75" customHeight="1">
      <c r="A32" s="332" t="s">
        <v>136</v>
      </c>
      <c r="B32" s="331">
        <f t="shared" si="0"/>
        <v>18</v>
      </c>
      <c r="C32" s="333">
        <v>11403</v>
      </c>
      <c r="D32" s="333">
        <v>4058</v>
      </c>
      <c r="E32" s="333">
        <v>7345</v>
      </c>
      <c r="F32" s="333">
        <v>117</v>
      </c>
      <c r="G32" s="333">
        <v>60</v>
      </c>
      <c r="H32" s="333">
        <v>57</v>
      </c>
      <c r="I32" s="333">
        <v>68</v>
      </c>
      <c r="J32" s="333">
        <v>41</v>
      </c>
      <c r="K32" s="333">
        <v>27</v>
      </c>
      <c r="L32" s="333">
        <v>61</v>
      </c>
      <c r="M32" s="333">
        <v>37</v>
      </c>
      <c r="N32" s="333">
        <v>24</v>
      </c>
      <c r="O32" s="333">
        <v>20</v>
      </c>
      <c r="P32" s="333">
        <v>9</v>
      </c>
      <c r="Q32" s="333">
        <v>11</v>
      </c>
      <c r="R32" s="333">
        <v>71</v>
      </c>
      <c r="S32" s="333">
        <v>17</v>
      </c>
      <c r="T32" s="333">
        <v>54</v>
      </c>
      <c r="U32" s="333">
        <v>5151</v>
      </c>
      <c r="V32" s="333">
        <v>2008</v>
      </c>
      <c r="W32" s="333">
        <v>3143</v>
      </c>
    </row>
    <row r="33" spans="1:24" s="380" customFormat="1" ht="15.75" customHeight="1">
      <c r="A33" s="376" t="s">
        <v>187</v>
      </c>
      <c r="B33" s="377">
        <f t="shared" si="0"/>
        <v>19</v>
      </c>
      <c r="C33" s="378">
        <v>657</v>
      </c>
      <c r="D33" s="378">
        <v>253</v>
      </c>
      <c r="E33" s="379">
        <v>404</v>
      </c>
      <c r="F33" s="378">
        <v>4</v>
      </c>
      <c r="G33" s="378">
        <v>2</v>
      </c>
      <c r="H33" s="379">
        <v>2</v>
      </c>
      <c r="I33" s="378">
        <v>3</v>
      </c>
      <c r="J33" s="378">
        <v>0</v>
      </c>
      <c r="K33" s="379">
        <v>3</v>
      </c>
      <c r="L33" s="379">
        <v>4</v>
      </c>
      <c r="M33" s="379">
        <v>2</v>
      </c>
      <c r="N33" s="379">
        <v>2</v>
      </c>
      <c r="O33" s="379">
        <v>0</v>
      </c>
      <c r="P33" s="379">
        <v>0</v>
      </c>
      <c r="Q33" s="379">
        <v>0</v>
      </c>
      <c r="R33" s="378">
        <v>2</v>
      </c>
      <c r="S33" s="378">
        <v>1</v>
      </c>
      <c r="T33" s="379">
        <v>1</v>
      </c>
      <c r="U33" s="378">
        <v>410</v>
      </c>
      <c r="V33" s="378">
        <v>170</v>
      </c>
      <c r="W33" s="379">
        <v>240</v>
      </c>
      <c r="X33" s="383">
        <f>+U33*100/5151</f>
        <v>7.9596194913609004</v>
      </c>
    </row>
    <row r="34" spans="1:24" s="380" customFormat="1" ht="15.75" customHeight="1">
      <c r="A34" s="381" t="s">
        <v>167</v>
      </c>
      <c r="B34" s="377">
        <f t="shared" si="0"/>
        <v>20</v>
      </c>
      <c r="C34" s="378">
        <v>3492</v>
      </c>
      <c r="D34" s="378">
        <v>1257</v>
      </c>
      <c r="E34" s="378">
        <v>2235</v>
      </c>
      <c r="F34" s="378">
        <v>40</v>
      </c>
      <c r="G34" s="378">
        <v>19</v>
      </c>
      <c r="H34" s="378">
        <v>21</v>
      </c>
      <c r="I34" s="378">
        <v>21</v>
      </c>
      <c r="J34" s="378">
        <v>13</v>
      </c>
      <c r="K34" s="378">
        <v>8</v>
      </c>
      <c r="L34" s="378">
        <v>19</v>
      </c>
      <c r="M34" s="378">
        <v>7</v>
      </c>
      <c r="N34" s="378">
        <v>12</v>
      </c>
      <c r="O34" s="378">
        <v>7</v>
      </c>
      <c r="P34" s="378">
        <v>3</v>
      </c>
      <c r="Q34" s="378">
        <v>4</v>
      </c>
      <c r="R34" s="378">
        <v>16</v>
      </c>
      <c r="S34" s="378">
        <v>5</v>
      </c>
      <c r="T34" s="378">
        <v>11</v>
      </c>
      <c r="U34" s="378">
        <v>1108</v>
      </c>
      <c r="V34" s="378">
        <v>385</v>
      </c>
      <c r="W34" s="378">
        <v>723</v>
      </c>
      <c r="X34" s="383">
        <f t="shared" ref="X34:X39" si="1">+U34*100/5151</f>
        <v>21.510386332750922</v>
      </c>
    </row>
    <row r="35" spans="1:24" s="380" customFormat="1" ht="15.75" customHeight="1">
      <c r="A35" s="381" t="s">
        <v>168</v>
      </c>
      <c r="B35" s="377">
        <f t="shared" si="0"/>
        <v>21</v>
      </c>
      <c r="C35" s="378">
        <v>1506</v>
      </c>
      <c r="D35" s="378">
        <v>531</v>
      </c>
      <c r="E35" s="378">
        <v>975</v>
      </c>
      <c r="F35" s="378">
        <v>13</v>
      </c>
      <c r="G35" s="378">
        <v>4</v>
      </c>
      <c r="H35" s="378">
        <v>9</v>
      </c>
      <c r="I35" s="378">
        <v>8</v>
      </c>
      <c r="J35" s="378">
        <v>7</v>
      </c>
      <c r="K35" s="378">
        <v>1</v>
      </c>
      <c r="L35" s="378">
        <v>10</v>
      </c>
      <c r="M35" s="378">
        <v>9</v>
      </c>
      <c r="N35" s="378">
        <v>1</v>
      </c>
      <c r="O35" s="378">
        <v>3</v>
      </c>
      <c r="P35" s="378">
        <v>2</v>
      </c>
      <c r="Q35" s="378">
        <v>1</v>
      </c>
      <c r="R35" s="378">
        <v>14</v>
      </c>
      <c r="S35" s="378">
        <v>4</v>
      </c>
      <c r="T35" s="378">
        <v>10</v>
      </c>
      <c r="U35" s="378">
        <v>776</v>
      </c>
      <c r="V35" s="378">
        <v>337</v>
      </c>
      <c r="W35" s="378">
        <v>439</v>
      </c>
      <c r="X35" s="383">
        <f t="shared" si="1"/>
        <v>15.065035915356242</v>
      </c>
    </row>
    <row r="36" spans="1:24" s="380" customFormat="1" ht="15.75" customHeight="1">
      <c r="A36" s="381" t="s">
        <v>169</v>
      </c>
      <c r="B36" s="377">
        <f t="shared" si="0"/>
        <v>22</v>
      </c>
      <c r="C36" s="378">
        <v>1400</v>
      </c>
      <c r="D36" s="378">
        <v>525</v>
      </c>
      <c r="E36" s="378">
        <v>875</v>
      </c>
      <c r="F36" s="378">
        <v>7</v>
      </c>
      <c r="G36" s="378">
        <v>4</v>
      </c>
      <c r="H36" s="378">
        <v>3</v>
      </c>
      <c r="I36" s="378">
        <v>12</v>
      </c>
      <c r="J36" s="378">
        <v>8</v>
      </c>
      <c r="K36" s="378">
        <v>4</v>
      </c>
      <c r="L36" s="378">
        <v>5</v>
      </c>
      <c r="M36" s="378">
        <v>4</v>
      </c>
      <c r="N36" s="378">
        <v>1</v>
      </c>
      <c r="O36" s="378">
        <v>2</v>
      </c>
      <c r="P36" s="378">
        <v>1</v>
      </c>
      <c r="Q36" s="378">
        <v>1</v>
      </c>
      <c r="R36" s="378">
        <v>10</v>
      </c>
      <c r="S36" s="378">
        <v>3</v>
      </c>
      <c r="T36" s="378">
        <v>7</v>
      </c>
      <c r="U36" s="378">
        <v>1021</v>
      </c>
      <c r="V36" s="378">
        <v>426</v>
      </c>
      <c r="W36" s="378">
        <v>595</v>
      </c>
      <c r="X36" s="383">
        <f t="shared" si="1"/>
        <v>19.821393904096293</v>
      </c>
    </row>
    <row r="37" spans="1:24" s="380" customFormat="1" ht="15.75" customHeight="1">
      <c r="A37" s="381" t="s">
        <v>170</v>
      </c>
      <c r="B37" s="377">
        <f t="shared" si="0"/>
        <v>23</v>
      </c>
      <c r="C37" s="378">
        <v>3196</v>
      </c>
      <c r="D37" s="378">
        <v>1067</v>
      </c>
      <c r="E37" s="378">
        <v>2129</v>
      </c>
      <c r="F37" s="378">
        <v>25</v>
      </c>
      <c r="G37" s="378">
        <v>10</v>
      </c>
      <c r="H37" s="378">
        <v>15</v>
      </c>
      <c r="I37" s="378">
        <v>12</v>
      </c>
      <c r="J37" s="378">
        <v>8</v>
      </c>
      <c r="K37" s="378">
        <v>4</v>
      </c>
      <c r="L37" s="378">
        <v>12</v>
      </c>
      <c r="M37" s="378">
        <v>8</v>
      </c>
      <c r="N37" s="378">
        <v>4</v>
      </c>
      <c r="O37" s="378">
        <v>5</v>
      </c>
      <c r="P37" s="378">
        <v>0</v>
      </c>
      <c r="Q37" s="378">
        <v>5</v>
      </c>
      <c r="R37" s="378">
        <v>22</v>
      </c>
      <c r="S37" s="378">
        <v>3</v>
      </c>
      <c r="T37" s="378">
        <v>19</v>
      </c>
      <c r="U37" s="378">
        <v>601</v>
      </c>
      <c r="V37" s="378">
        <v>220</v>
      </c>
      <c r="W37" s="378">
        <v>381</v>
      </c>
      <c r="X37" s="383">
        <f t="shared" si="1"/>
        <v>11.667637351970491</v>
      </c>
    </row>
    <row r="38" spans="1:24" s="380" customFormat="1" ht="15.75" customHeight="1">
      <c r="A38" s="381" t="s">
        <v>171</v>
      </c>
      <c r="B38" s="377">
        <f t="shared" si="0"/>
        <v>24</v>
      </c>
      <c r="C38" s="378">
        <v>620</v>
      </c>
      <c r="D38" s="378">
        <v>206</v>
      </c>
      <c r="E38" s="378">
        <v>414</v>
      </c>
      <c r="F38" s="378">
        <v>16</v>
      </c>
      <c r="G38" s="378">
        <v>10</v>
      </c>
      <c r="H38" s="378">
        <v>6</v>
      </c>
      <c r="I38" s="378">
        <v>8</v>
      </c>
      <c r="J38" s="378">
        <v>2</v>
      </c>
      <c r="K38" s="378">
        <v>6</v>
      </c>
      <c r="L38" s="378">
        <v>6</v>
      </c>
      <c r="M38" s="378">
        <v>5</v>
      </c>
      <c r="N38" s="378">
        <v>1</v>
      </c>
      <c r="O38" s="378">
        <v>3</v>
      </c>
      <c r="P38" s="378">
        <v>3</v>
      </c>
      <c r="Q38" s="378">
        <v>0</v>
      </c>
      <c r="R38" s="378">
        <v>5</v>
      </c>
      <c r="S38" s="378">
        <v>1</v>
      </c>
      <c r="T38" s="378">
        <v>4</v>
      </c>
      <c r="U38" s="378">
        <v>492</v>
      </c>
      <c r="V38" s="378">
        <v>191</v>
      </c>
      <c r="W38" s="378">
        <v>301</v>
      </c>
      <c r="X38" s="383">
        <f t="shared" si="1"/>
        <v>9.5515433896330801</v>
      </c>
    </row>
    <row r="39" spans="1:24" s="380" customFormat="1" ht="15.75" customHeight="1">
      <c r="A39" s="382" t="s">
        <v>186</v>
      </c>
      <c r="B39" s="377">
        <f t="shared" si="0"/>
        <v>25</v>
      </c>
      <c r="C39" s="378">
        <v>532</v>
      </c>
      <c r="D39" s="378">
        <v>219</v>
      </c>
      <c r="E39" s="378">
        <v>313</v>
      </c>
      <c r="F39" s="378">
        <v>12</v>
      </c>
      <c r="G39" s="378">
        <v>11</v>
      </c>
      <c r="H39" s="378">
        <v>1</v>
      </c>
      <c r="I39" s="378">
        <v>4</v>
      </c>
      <c r="J39" s="378">
        <v>3</v>
      </c>
      <c r="K39" s="378">
        <v>1</v>
      </c>
      <c r="L39" s="378">
        <v>5</v>
      </c>
      <c r="M39" s="378">
        <v>2</v>
      </c>
      <c r="N39" s="378">
        <v>3</v>
      </c>
      <c r="O39" s="378">
        <v>0</v>
      </c>
      <c r="P39" s="378">
        <v>0</v>
      </c>
      <c r="Q39" s="378">
        <v>0</v>
      </c>
      <c r="R39" s="378">
        <v>2</v>
      </c>
      <c r="S39" s="378">
        <v>0</v>
      </c>
      <c r="T39" s="378">
        <v>2</v>
      </c>
      <c r="U39" s="378">
        <v>743</v>
      </c>
      <c r="V39" s="378">
        <v>279</v>
      </c>
      <c r="W39" s="378">
        <v>464</v>
      </c>
      <c r="X39" s="383">
        <f t="shared" si="1"/>
        <v>14.424383614832072</v>
      </c>
    </row>
    <row r="40" spans="1:24" ht="15.75" customHeight="1">
      <c r="A40" s="332" t="s">
        <v>556</v>
      </c>
      <c r="B40" s="331">
        <f t="shared" si="0"/>
        <v>26</v>
      </c>
      <c r="C40" s="333">
        <v>11403</v>
      </c>
      <c r="D40" s="333">
        <v>4058</v>
      </c>
      <c r="E40" s="333">
        <v>7345</v>
      </c>
      <c r="F40" s="333">
        <v>117</v>
      </c>
      <c r="G40" s="333">
        <v>60</v>
      </c>
      <c r="H40" s="333">
        <v>57</v>
      </c>
      <c r="I40" s="333">
        <v>68</v>
      </c>
      <c r="J40" s="333">
        <v>41</v>
      </c>
      <c r="K40" s="333">
        <v>27</v>
      </c>
      <c r="L40" s="333">
        <v>61</v>
      </c>
      <c r="M40" s="333">
        <v>37</v>
      </c>
      <c r="N40" s="333">
        <v>24</v>
      </c>
      <c r="O40" s="333">
        <v>20</v>
      </c>
      <c r="P40" s="333">
        <v>9</v>
      </c>
      <c r="Q40" s="333">
        <v>11</v>
      </c>
      <c r="R40" s="333">
        <v>71</v>
      </c>
      <c r="S40" s="333">
        <v>17</v>
      </c>
      <c r="T40" s="333">
        <v>54</v>
      </c>
      <c r="U40" s="333">
        <v>5151</v>
      </c>
      <c r="V40" s="333">
        <v>2008</v>
      </c>
      <c r="W40" s="333">
        <v>3143</v>
      </c>
    </row>
    <row r="41" spans="1:24" ht="15.75" customHeight="1">
      <c r="A41" s="335" t="s">
        <v>557</v>
      </c>
      <c r="B41" s="331">
        <f t="shared" si="0"/>
        <v>27</v>
      </c>
      <c r="C41" s="333">
        <v>245</v>
      </c>
      <c r="D41" s="333">
        <v>77</v>
      </c>
      <c r="E41" s="333">
        <v>168</v>
      </c>
      <c r="F41" s="333">
        <v>0</v>
      </c>
      <c r="G41" s="333">
        <v>0</v>
      </c>
      <c r="H41" s="333">
        <v>0</v>
      </c>
      <c r="I41" s="333">
        <v>0</v>
      </c>
      <c r="J41" s="333">
        <v>0</v>
      </c>
      <c r="K41" s="333">
        <v>0</v>
      </c>
      <c r="L41" s="333">
        <v>0</v>
      </c>
      <c r="M41" s="333">
        <v>0</v>
      </c>
      <c r="N41" s="333">
        <v>0</v>
      </c>
      <c r="O41" s="333">
        <v>0</v>
      </c>
      <c r="P41" s="333">
        <v>0</v>
      </c>
      <c r="Q41" s="333">
        <v>0</v>
      </c>
      <c r="R41" s="333">
        <v>1</v>
      </c>
      <c r="S41" s="333">
        <v>0</v>
      </c>
      <c r="T41" s="333">
        <v>1</v>
      </c>
      <c r="U41" s="333">
        <v>79</v>
      </c>
      <c r="V41" s="333">
        <v>31</v>
      </c>
      <c r="W41" s="333">
        <v>48</v>
      </c>
    </row>
    <row r="42" spans="1:24" ht="15.75" customHeight="1">
      <c r="A42" s="335" t="s">
        <v>558</v>
      </c>
      <c r="B42" s="331">
        <f t="shared" si="0"/>
        <v>28</v>
      </c>
      <c r="C42" s="333">
        <v>717</v>
      </c>
      <c r="D42" s="333">
        <v>231</v>
      </c>
      <c r="E42" s="333">
        <v>486</v>
      </c>
      <c r="F42" s="333">
        <v>0</v>
      </c>
      <c r="G42" s="333">
        <v>0</v>
      </c>
      <c r="H42" s="333">
        <v>0</v>
      </c>
      <c r="I42" s="333">
        <v>0</v>
      </c>
      <c r="J42" s="333">
        <v>0</v>
      </c>
      <c r="K42" s="333">
        <v>0</v>
      </c>
      <c r="L42" s="333">
        <v>0</v>
      </c>
      <c r="M42" s="333">
        <v>0</v>
      </c>
      <c r="N42" s="333">
        <v>0</v>
      </c>
      <c r="O42" s="333">
        <v>0</v>
      </c>
      <c r="P42" s="333">
        <v>0</v>
      </c>
      <c r="Q42" s="333">
        <v>0</v>
      </c>
      <c r="R42" s="333">
        <v>0</v>
      </c>
      <c r="S42" s="333">
        <v>0</v>
      </c>
      <c r="T42" s="333">
        <v>0</v>
      </c>
      <c r="U42" s="333">
        <v>279</v>
      </c>
      <c r="V42" s="333">
        <v>90</v>
      </c>
      <c r="W42" s="333">
        <v>189</v>
      </c>
    </row>
    <row r="43" spans="1:24" ht="15.75" customHeight="1">
      <c r="A43" s="335" t="s">
        <v>559</v>
      </c>
      <c r="B43" s="331">
        <f t="shared" si="0"/>
        <v>29</v>
      </c>
      <c r="C43" s="333">
        <v>1229</v>
      </c>
      <c r="D43" s="333">
        <v>442</v>
      </c>
      <c r="E43" s="333">
        <v>787</v>
      </c>
      <c r="F43" s="333">
        <v>2</v>
      </c>
      <c r="G43" s="333">
        <v>0</v>
      </c>
      <c r="H43" s="333">
        <v>2</v>
      </c>
      <c r="I43" s="333">
        <v>1</v>
      </c>
      <c r="J43" s="333">
        <v>1</v>
      </c>
      <c r="K43" s="333">
        <v>0</v>
      </c>
      <c r="L43" s="333">
        <v>1</v>
      </c>
      <c r="M43" s="333">
        <v>1</v>
      </c>
      <c r="N43" s="333">
        <v>0</v>
      </c>
      <c r="O43" s="333">
        <v>2</v>
      </c>
      <c r="P43" s="333">
        <v>2</v>
      </c>
      <c r="Q43" s="333">
        <v>0</v>
      </c>
      <c r="R43" s="333">
        <v>7</v>
      </c>
      <c r="S43" s="333">
        <v>1</v>
      </c>
      <c r="T43" s="333">
        <v>6</v>
      </c>
      <c r="U43" s="333">
        <v>521</v>
      </c>
      <c r="V43" s="333">
        <v>223</v>
      </c>
      <c r="W43" s="333">
        <v>298</v>
      </c>
    </row>
    <row r="44" spans="1:24" ht="15.75" customHeight="1">
      <c r="A44" s="335" t="s">
        <v>154</v>
      </c>
      <c r="B44" s="331">
        <f t="shared" si="0"/>
        <v>30</v>
      </c>
      <c r="C44" s="333">
        <v>1884</v>
      </c>
      <c r="D44" s="333">
        <v>693</v>
      </c>
      <c r="E44" s="333">
        <v>1191</v>
      </c>
      <c r="F44" s="333">
        <v>6</v>
      </c>
      <c r="G44" s="333">
        <v>2</v>
      </c>
      <c r="H44" s="333">
        <v>4</v>
      </c>
      <c r="I44" s="333">
        <v>12</v>
      </c>
      <c r="J44" s="333">
        <v>7</v>
      </c>
      <c r="K44" s="333">
        <v>5</v>
      </c>
      <c r="L44" s="333">
        <v>5</v>
      </c>
      <c r="M44" s="333">
        <v>3</v>
      </c>
      <c r="N44" s="333">
        <v>2</v>
      </c>
      <c r="O44" s="333">
        <v>1</v>
      </c>
      <c r="P44" s="333">
        <v>0</v>
      </c>
      <c r="Q44" s="333">
        <v>1</v>
      </c>
      <c r="R44" s="333">
        <v>5</v>
      </c>
      <c r="S44" s="333">
        <v>2</v>
      </c>
      <c r="T44" s="333">
        <v>3</v>
      </c>
      <c r="U44" s="333">
        <v>933</v>
      </c>
      <c r="V44" s="333">
        <v>393</v>
      </c>
      <c r="W44" s="333">
        <v>540</v>
      </c>
    </row>
    <row r="45" spans="1:24" ht="15.75" customHeight="1">
      <c r="A45" s="335" t="s">
        <v>155</v>
      </c>
      <c r="B45" s="331">
        <f t="shared" si="0"/>
        <v>31</v>
      </c>
      <c r="C45" s="333">
        <v>1813</v>
      </c>
      <c r="D45" s="333">
        <v>618</v>
      </c>
      <c r="E45" s="333">
        <v>1195</v>
      </c>
      <c r="F45" s="333">
        <v>14</v>
      </c>
      <c r="G45" s="333">
        <v>6</v>
      </c>
      <c r="H45" s="333">
        <v>8</v>
      </c>
      <c r="I45" s="333">
        <v>10</v>
      </c>
      <c r="J45" s="333">
        <v>7</v>
      </c>
      <c r="K45" s="333">
        <v>3</v>
      </c>
      <c r="L45" s="333">
        <v>5</v>
      </c>
      <c r="M45" s="333">
        <v>2</v>
      </c>
      <c r="N45" s="333">
        <v>3</v>
      </c>
      <c r="O45" s="333">
        <v>4</v>
      </c>
      <c r="P45" s="333">
        <v>3</v>
      </c>
      <c r="Q45" s="333">
        <v>1</v>
      </c>
      <c r="R45" s="333">
        <v>15</v>
      </c>
      <c r="S45" s="333">
        <v>4</v>
      </c>
      <c r="T45" s="333">
        <v>11</v>
      </c>
      <c r="U45" s="333">
        <v>903</v>
      </c>
      <c r="V45" s="333">
        <v>341</v>
      </c>
      <c r="W45" s="333">
        <v>562</v>
      </c>
    </row>
    <row r="46" spans="1:24" ht="15.75" customHeight="1">
      <c r="A46" s="335" t="s">
        <v>560</v>
      </c>
      <c r="B46" s="331">
        <f t="shared" si="0"/>
        <v>32</v>
      </c>
      <c r="C46" s="333">
        <v>1756</v>
      </c>
      <c r="D46" s="333">
        <v>528</v>
      </c>
      <c r="E46" s="333">
        <v>1228</v>
      </c>
      <c r="F46" s="333">
        <v>22</v>
      </c>
      <c r="G46" s="333">
        <v>12</v>
      </c>
      <c r="H46" s="333">
        <v>10</v>
      </c>
      <c r="I46" s="333">
        <v>9</v>
      </c>
      <c r="J46" s="333">
        <v>4</v>
      </c>
      <c r="K46" s="333">
        <v>5</v>
      </c>
      <c r="L46" s="333">
        <v>19</v>
      </c>
      <c r="M46" s="333">
        <v>14</v>
      </c>
      <c r="N46" s="333">
        <v>5</v>
      </c>
      <c r="O46" s="333">
        <v>5</v>
      </c>
      <c r="P46" s="333">
        <v>2</v>
      </c>
      <c r="Q46" s="333">
        <v>3</v>
      </c>
      <c r="R46" s="333">
        <v>20</v>
      </c>
      <c r="S46" s="333">
        <v>3</v>
      </c>
      <c r="T46" s="333">
        <v>17</v>
      </c>
      <c r="U46" s="333">
        <v>844</v>
      </c>
      <c r="V46" s="333">
        <v>267</v>
      </c>
      <c r="W46" s="333">
        <v>577</v>
      </c>
    </row>
    <row r="47" spans="1:24" ht="15.75" customHeight="1">
      <c r="A47" s="335" t="s">
        <v>561</v>
      </c>
      <c r="B47" s="331">
        <f t="shared" si="0"/>
        <v>33</v>
      </c>
      <c r="C47" s="333">
        <v>1498</v>
      </c>
      <c r="D47" s="333">
        <v>470</v>
      </c>
      <c r="E47" s="333">
        <v>1028</v>
      </c>
      <c r="F47" s="333">
        <v>18</v>
      </c>
      <c r="G47" s="333">
        <v>9</v>
      </c>
      <c r="H47" s="333">
        <v>9</v>
      </c>
      <c r="I47" s="333">
        <v>12</v>
      </c>
      <c r="J47" s="333">
        <v>6</v>
      </c>
      <c r="K47" s="333">
        <v>6</v>
      </c>
      <c r="L47" s="333">
        <v>14</v>
      </c>
      <c r="M47" s="333">
        <v>11</v>
      </c>
      <c r="N47" s="333">
        <v>3</v>
      </c>
      <c r="O47" s="333">
        <v>5</v>
      </c>
      <c r="P47" s="333">
        <v>1</v>
      </c>
      <c r="Q47" s="333">
        <v>4</v>
      </c>
      <c r="R47" s="333">
        <v>13</v>
      </c>
      <c r="S47" s="333">
        <v>3</v>
      </c>
      <c r="T47" s="333">
        <v>10</v>
      </c>
      <c r="U47" s="333">
        <v>659</v>
      </c>
      <c r="V47" s="333">
        <v>217</v>
      </c>
      <c r="W47" s="333">
        <v>442</v>
      </c>
    </row>
    <row r="48" spans="1:24" ht="15.75" customHeight="1">
      <c r="A48" s="335" t="s">
        <v>562</v>
      </c>
      <c r="B48" s="331">
        <f t="shared" si="0"/>
        <v>34</v>
      </c>
      <c r="C48" s="333">
        <v>1004</v>
      </c>
      <c r="D48" s="333">
        <v>349</v>
      </c>
      <c r="E48" s="333">
        <v>655</v>
      </c>
      <c r="F48" s="333">
        <v>13</v>
      </c>
      <c r="G48" s="333">
        <v>10</v>
      </c>
      <c r="H48" s="333">
        <v>3</v>
      </c>
      <c r="I48" s="333">
        <v>5</v>
      </c>
      <c r="J48" s="333">
        <v>2</v>
      </c>
      <c r="K48" s="333">
        <v>3</v>
      </c>
      <c r="L48" s="333">
        <v>8</v>
      </c>
      <c r="M48" s="333">
        <v>3</v>
      </c>
      <c r="N48" s="333">
        <v>5</v>
      </c>
      <c r="O48" s="333">
        <v>1</v>
      </c>
      <c r="P48" s="333">
        <v>0</v>
      </c>
      <c r="Q48" s="333">
        <v>1</v>
      </c>
      <c r="R48" s="333">
        <v>5</v>
      </c>
      <c r="S48" s="333">
        <v>2</v>
      </c>
      <c r="T48" s="333">
        <v>3</v>
      </c>
      <c r="U48" s="333">
        <v>403</v>
      </c>
      <c r="V48" s="333">
        <v>143</v>
      </c>
      <c r="W48" s="333">
        <v>260</v>
      </c>
    </row>
    <row r="49" spans="1:27" ht="15.75" customHeight="1">
      <c r="A49" s="335" t="s">
        <v>563</v>
      </c>
      <c r="B49" s="331">
        <f t="shared" si="0"/>
        <v>35</v>
      </c>
      <c r="C49" s="333">
        <v>571</v>
      </c>
      <c r="D49" s="333">
        <v>236</v>
      </c>
      <c r="E49" s="333">
        <v>335</v>
      </c>
      <c r="F49" s="333">
        <v>17</v>
      </c>
      <c r="G49" s="333">
        <v>6</v>
      </c>
      <c r="H49" s="333">
        <v>11</v>
      </c>
      <c r="I49" s="333">
        <v>10</v>
      </c>
      <c r="J49" s="333">
        <v>6</v>
      </c>
      <c r="K49" s="333">
        <v>4</v>
      </c>
      <c r="L49" s="333">
        <v>5</v>
      </c>
      <c r="M49" s="333">
        <v>1</v>
      </c>
      <c r="N49" s="333">
        <v>4</v>
      </c>
      <c r="O49" s="333">
        <v>2</v>
      </c>
      <c r="P49" s="333">
        <v>1</v>
      </c>
      <c r="Q49" s="333">
        <v>1</v>
      </c>
      <c r="R49" s="333">
        <v>4</v>
      </c>
      <c r="S49" s="333">
        <v>2</v>
      </c>
      <c r="T49" s="333">
        <v>2</v>
      </c>
      <c r="U49" s="333">
        <v>229</v>
      </c>
      <c r="V49" s="333">
        <v>102</v>
      </c>
      <c r="W49" s="333">
        <v>127</v>
      </c>
      <c r="AA49">
        <f>2024-2001</f>
        <v>23</v>
      </c>
    </row>
    <row r="50" spans="1:27" ht="15.75" customHeight="1">
      <c r="A50" s="335" t="s">
        <v>564</v>
      </c>
      <c r="B50" s="331">
        <f t="shared" si="0"/>
        <v>36</v>
      </c>
      <c r="C50" s="333">
        <v>315</v>
      </c>
      <c r="D50" s="333">
        <v>145</v>
      </c>
      <c r="E50" s="333">
        <v>170</v>
      </c>
      <c r="F50" s="333">
        <v>13</v>
      </c>
      <c r="G50" s="333">
        <v>6</v>
      </c>
      <c r="H50" s="333">
        <v>7</v>
      </c>
      <c r="I50" s="333">
        <v>3</v>
      </c>
      <c r="J50" s="333">
        <v>2</v>
      </c>
      <c r="K50" s="333">
        <v>1</v>
      </c>
      <c r="L50" s="333">
        <v>2</v>
      </c>
      <c r="M50" s="333">
        <v>1</v>
      </c>
      <c r="N50" s="333">
        <v>1</v>
      </c>
      <c r="O50" s="333">
        <v>0</v>
      </c>
      <c r="P50" s="333">
        <v>0</v>
      </c>
      <c r="Q50" s="333">
        <v>0</v>
      </c>
      <c r="R50" s="333">
        <v>0</v>
      </c>
      <c r="S50" s="333">
        <v>0</v>
      </c>
      <c r="T50" s="333">
        <v>0</v>
      </c>
      <c r="U50" s="333">
        <v>128</v>
      </c>
      <c r="V50" s="333">
        <v>70</v>
      </c>
      <c r="W50" s="333">
        <v>58</v>
      </c>
    </row>
    <row r="51" spans="1:27" ht="15.75" customHeight="1">
      <c r="A51" s="335" t="s">
        <v>565</v>
      </c>
      <c r="B51" s="331">
        <f t="shared" si="0"/>
        <v>37</v>
      </c>
      <c r="C51" s="333">
        <v>371</v>
      </c>
      <c r="D51" s="333">
        <v>269</v>
      </c>
      <c r="E51" s="333">
        <v>102</v>
      </c>
      <c r="F51" s="333">
        <v>12</v>
      </c>
      <c r="G51" s="333">
        <v>9</v>
      </c>
      <c r="H51" s="333">
        <v>3</v>
      </c>
      <c r="I51" s="333">
        <v>6</v>
      </c>
      <c r="J51" s="333">
        <v>6</v>
      </c>
      <c r="K51" s="333">
        <v>0</v>
      </c>
      <c r="L51" s="333">
        <v>2</v>
      </c>
      <c r="M51" s="333">
        <v>1</v>
      </c>
      <c r="N51" s="333">
        <v>1</v>
      </c>
      <c r="O51" s="333">
        <v>0</v>
      </c>
      <c r="P51" s="333">
        <v>0</v>
      </c>
      <c r="Q51" s="333">
        <v>0</v>
      </c>
      <c r="R51" s="333">
        <v>1</v>
      </c>
      <c r="S51" s="333">
        <v>0</v>
      </c>
      <c r="T51" s="333">
        <v>1</v>
      </c>
      <c r="U51" s="333">
        <v>173</v>
      </c>
      <c r="V51" s="333">
        <v>131</v>
      </c>
      <c r="W51" s="333">
        <v>42</v>
      </c>
    </row>
    <row r="52" spans="1:27" ht="29.25" customHeight="1">
      <c r="A52" s="337" t="s">
        <v>178</v>
      </c>
      <c r="B52" s="331">
        <f t="shared" si="0"/>
        <v>38</v>
      </c>
      <c r="C52" s="338">
        <v>1629</v>
      </c>
      <c r="D52" s="338">
        <v>479</v>
      </c>
      <c r="E52" s="338">
        <v>1150</v>
      </c>
      <c r="F52" s="338">
        <v>18</v>
      </c>
      <c r="G52" s="338">
        <v>6</v>
      </c>
      <c r="H52" s="338">
        <v>12</v>
      </c>
      <c r="I52" s="338">
        <v>29</v>
      </c>
      <c r="J52" s="338">
        <v>13</v>
      </c>
      <c r="K52" s="338">
        <v>16</v>
      </c>
      <c r="L52" s="338">
        <v>5</v>
      </c>
      <c r="M52" s="338">
        <v>0</v>
      </c>
      <c r="N52" s="338">
        <v>5</v>
      </c>
      <c r="O52" s="338">
        <v>21</v>
      </c>
      <c r="P52" s="338">
        <v>15</v>
      </c>
      <c r="Q52" s="338">
        <v>6</v>
      </c>
      <c r="R52" s="338">
        <v>30</v>
      </c>
      <c r="S52" s="338">
        <v>1</v>
      </c>
      <c r="T52" s="338">
        <v>29</v>
      </c>
      <c r="U52" s="338">
        <v>1526</v>
      </c>
      <c r="V52" s="338">
        <v>444</v>
      </c>
      <c r="W52" s="338">
        <v>1082</v>
      </c>
    </row>
    <row r="53" spans="1:27" ht="18" customHeight="1">
      <c r="A53" s="339" t="s">
        <v>137</v>
      </c>
      <c r="B53" s="331">
        <f t="shared" si="0"/>
        <v>39</v>
      </c>
      <c r="C53" s="340">
        <v>370</v>
      </c>
      <c r="D53" s="340">
        <v>116</v>
      </c>
      <c r="E53" s="340">
        <v>254</v>
      </c>
      <c r="F53" s="340">
        <v>10</v>
      </c>
      <c r="G53" s="340">
        <v>4</v>
      </c>
      <c r="H53" s="340">
        <v>6</v>
      </c>
      <c r="I53" s="333">
        <v>10</v>
      </c>
      <c r="J53" s="333">
        <v>4</v>
      </c>
      <c r="K53" s="333">
        <v>6</v>
      </c>
      <c r="L53" s="333">
        <v>1</v>
      </c>
      <c r="M53" s="333">
        <v>0</v>
      </c>
      <c r="N53" s="333">
        <v>1</v>
      </c>
      <c r="O53" s="333">
        <v>8</v>
      </c>
      <c r="P53" s="333">
        <v>5</v>
      </c>
      <c r="Q53" s="333">
        <v>3</v>
      </c>
      <c r="R53" s="333">
        <v>10</v>
      </c>
      <c r="S53" s="333">
        <v>0</v>
      </c>
      <c r="T53" s="333">
        <v>10</v>
      </c>
      <c r="U53" s="333">
        <v>331</v>
      </c>
      <c r="V53" s="333">
        <v>103</v>
      </c>
      <c r="W53" s="333">
        <v>228</v>
      </c>
    </row>
    <row r="54" spans="1:27" ht="18" customHeight="1">
      <c r="A54" s="339" t="s">
        <v>138</v>
      </c>
      <c r="B54" s="331">
        <f t="shared" si="0"/>
        <v>40</v>
      </c>
      <c r="C54" s="340">
        <v>1259</v>
      </c>
      <c r="D54" s="340">
        <v>363</v>
      </c>
      <c r="E54" s="340">
        <v>896</v>
      </c>
      <c r="F54" s="340">
        <v>8</v>
      </c>
      <c r="G54" s="340">
        <v>2</v>
      </c>
      <c r="H54" s="340">
        <v>6</v>
      </c>
      <c r="I54" s="333">
        <v>19</v>
      </c>
      <c r="J54" s="333">
        <v>9</v>
      </c>
      <c r="K54" s="333">
        <v>10</v>
      </c>
      <c r="L54" s="333">
        <v>4</v>
      </c>
      <c r="M54" s="333">
        <v>0</v>
      </c>
      <c r="N54" s="333">
        <v>4</v>
      </c>
      <c r="O54" s="333">
        <v>13</v>
      </c>
      <c r="P54" s="333">
        <v>10</v>
      </c>
      <c r="Q54" s="333">
        <v>3</v>
      </c>
      <c r="R54" s="333">
        <v>20</v>
      </c>
      <c r="S54" s="333">
        <v>1</v>
      </c>
      <c r="T54" s="333">
        <v>19</v>
      </c>
      <c r="U54" s="333">
        <v>1195</v>
      </c>
      <c r="V54" s="333">
        <v>341</v>
      </c>
      <c r="W54" s="333">
        <v>854</v>
      </c>
    </row>
    <row r="55" spans="1:27" ht="31.5" customHeight="1">
      <c r="A55" s="337" t="s">
        <v>220</v>
      </c>
      <c r="B55" s="331">
        <f t="shared" si="0"/>
        <v>41</v>
      </c>
      <c r="C55" s="338">
        <v>1720</v>
      </c>
      <c r="D55" s="338">
        <v>570</v>
      </c>
      <c r="E55" s="338">
        <v>1150</v>
      </c>
      <c r="F55" s="338">
        <v>40</v>
      </c>
      <c r="G55" s="338">
        <v>8</v>
      </c>
      <c r="H55" s="338">
        <v>32</v>
      </c>
      <c r="I55" s="338">
        <v>32</v>
      </c>
      <c r="J55" s="338">
        <v>12</v>
      </c>
      <c r="K55" s="338">
        <v>20</v>
      </c>
      <c r="L55" s="338">
        <v>2</v>
      </c>
      <c r="M55" s="338">
        <v>0</v>
      </c>
      <c r="N55" s="338">
        <v>2</v>
      </c>
      <c r="O55" s="338">
        <v>19</v>
      </c>
      <c r="P55" s="338">
        <v>14</v>
      </c>
      <c r="Q55" s="338">
        <v>5</v>
      </c>
      <c r="R55" s="338">
        <v>26</v>
      </c>
      <c r="S55" s="338">
        <v>1</v>
      </c>
      <c r="T55" s="338">
        <v>25</v>
      </c>
      <c r="U55" s="338">
        <v>1601</v>
      </c>
      <c r="V55" s="338">
        <v>535</v>
      </c>
      <c r="W55" s="338">
        <v>1066</v>
      </c>
    </row>
    <row r="56" spans="1:27" ht="18" customHeight="1">
      <c r="A56" s="341" t="s">
        <v>139</v>
      </c>
      <c r="B56" s="331">
        <f t="shared" si="0"/>
        <v>42</v>
      </c>
      <c r="C56" s="340">
        <v>803</v>
      </c>
      <c r="D56" s="340">
        <v>210</v>
      </c>
      <c r="E56" s="340">
        <v>593</v>
      </c>
      <c r="F56" s="340">
        <v>24</v>
      </c>
      <c r="G56" s="340">
        <v>5</v>
      </c>
      <c r="H56" s="340">
        <v>19</v>
      </c>
      <c r="I56" s="333">
        <v>18</v>
      </c>
      <c r="J56" s="333">
        <v>8</v>
      </c>
      <c r="K56" s="333">
        <v>10</v>
      </c>
      <c r="L56" s="333">
        <v>0</v>
      </c>
      <c r="M56" s="333">
        <v>0</v>
      </c>
      <c r="N56" s="333">
        <v>0</v>
      </c>
      <c r="O56" s="333">
        <v>10</v>
      </c>
      <c r="P56" s="333">
        <v>9</v>
      </c>
      <c r="Q56" s="333">
        <v>1</v>
      </c>
      <c r="R56" s="333">
        <v>10</v>
      </c>
      <c r="S56" s="333">
        <v>1</v>
      </c>
      <c r="T56" s="333">
        <v>9</v>
      </c>
      <c r="U56" s="333">
        <v>741</v>
      </c>
      <c r="V56" s="333">
        <v>187</v>
      </c>
      <c r="W56" s="333">
        <v>554</v>
      </c>
    </row>
    <row r="57" spans="1:27" ht="18" customHeight="1">
      <c r="A57" s="341" t="s">
        <v>140</v>
      </c>
      <c r="B57" s="331">
        <f t="shared" si="0"/>
        <v>43</v>
      </c>
      <c r="C57" s="340">
        <v>379</v>
      </c>
      <c r="D57" s="340">
        <v>117</v>
      </c>
      <c r="E57" s="340">
        <v>262</v>
      </c>
      <c r="F57" s="340">
        <v>16</v>
      </c>
      <c r="G57" s="340">
        <v>3</v>
      </c>
      <c r="H57" s="340">
        <v>13</v>
      </c>
      <c r="I57" s="333">
        <v>11</v>
      </c>
      <c r="J57" s="333">
        <v>2</v>
      </c>
      <c r="K57" s="333">
        <v>9</v>
      </c>
      <c r="L57" s="333">
        <v>2</v>
      </c>
      <c r="M57" s="333">
        <v>0</v>
      </c>
      <c r="N57" s="333">
        <v>2</v>
      </c>
      <c r="O57" s="333">
        <v>8</v>
      </c>
      <c r="P57" s="333">
        <v>5</v>
      </c>
      <c r="Q57" s="333">
        <v>3</v>
      </c>
      <c r="R57" s="333">
        <v>14</v>
      </c>
      <c r="S57" s="333">
        <v>0</v>
      </c>
      <c r="T57" s="333">
        <v>14</v>
      </c>
      <c r="U57" s="333">
        <v>328</v>
      </c>
      <c r="V57" s="333">
        <v>107</v>
      </c>
      <c r="W57" s="333">
        <v>221</v>
      </c>
    </row>
    <row r="58" spans="1:27" ht="18" customHeight="1">
      <c r="A58" s="341" t="s">
        <v>141</v>
      </c>
      <c r="B58" s="331">
        <f t="shared" si="0"/>
        <v>44</v>
      </c>
      <c r="C58" s="340">
        <v>225</v>
      </c>
      <c r="D58" s="340">
        <v>108</v>
      </c>
      <c r="E58" s="340">
        <v>117</v>
      </c>
      <c r="F58" s="340">
        <v>0</v>
      </c>
      <c r="G58" s="340">
        <v>0</v>
      </c>
      <c r="H58" s="340">
        <v>0</v>
      </c>
      <c r="I58" s="333">
        <v>1</v>
      </c>
      <c r="J58" s="333">
        <v>0</v>
      </c>
      <c r="K58" s="333">
        <v>1</v>
      </c>
      <c r="L58" s="333">
        <v>0</v>
      </c>
      <c r="M58" s="333">
        <v>0</v>
      </c>
      <c r="N58" s="333">
        <v>0</v>
      </c>
      <c r="O58" s="333">
        <v>0</v>
      </c>
      <c r="P58" s="333">
        <v>0</v>
      </c>
      <c r="Q58" s="333">
        <v>0</v>
      </c>
      <c r="R58" s="333">
        <v>1</v>
      </c>
      <c r="S58" s="333">
        <v>0</v>
      </c>
      <c r="T58" s="333">
        <v>1</v>
      </c>
      <c r="U58" s="333">
        <v>223</v>
      </c>
      <c r="V58" s="333">
        <v>108</v>
      </c>
      <c r="W58" s="333">
        <v>115</v>
      </c>
    </row>
    <row r="59" spans="1:27" ht="18" customHeight="1">
      <c r="A59" s="341" t="s">
        <v>188</v>
      </c>
      <c r="B59" s="331">
        <f t="shared" si="0"/>
        <v>45</v>
      </c>
      <c r="C59" s="342">
        <v>313</v>
      </c>
      <c r="D59" s="342">
        <v>135</v>
      </c>
      <c r="E59" s="342">
        <v>178</v>
      </c>
      <c r="F59" s="342">
        <v>0</v>
      </c>
      <c r="G59" s="342">
        <v>0</v>
      </c>
      <c r="H59" s="342">
        <v>0</v>
      </c>
      <c r="I59" s="333">
        <v>2</v>
      </c>
      <c r="J59" s="333">
        <v>2</v>
      </c>
      <c r="K59" s="333">
        <v>0</v>
      </c>
      <c r="L59" s="333">
        <v>0</v>
      </c>
      <c r="M59" s="333">
        <v>0</v>
      </c>
      <c r="N59" s="333">
        <v>0</v>
      </c>
      <c r="O59" s="333">
        <v>1</v>
      </c>
      <c r="P59" s="333">
        <v>0</v>
      </c>
      <c r="Q59" s="333">
        <v>1</v>
      </c>
      <c r="R59" s="333">
        <v>1</v>
      </c>
      <c r="S59" s="333">
        <v>0</v>
      </c>
      <c r="T59" s="333">
        <v>1</v>
      </c>
      <c r="U59" s="333">
        <v>309</v>
      </c>
      <c r="V59" s="333">
        <v>133</v>
      </c>
      <c r="W59" s="333">
        <v>176</v>
      </c>
    </row>
    <row r="60" spans="1:27" ht="18" customHeight="1">
      <c r="A60" s="343" t="s">
        <v>525</v>
      </c>
      <c r="B60" s="344"/>
      <c r="D60" s="154"/>
      <c r="E60" s="345"/>
      <c r="F60" s="346"/>
      <c r="G60" s="345"/>
      <c r="H60" s="347"/>
      <c r="I60" s="348"/>
      <c r="J60" s="349"/>
      <c r="K60" s="349"/>
      <c r="L60" s="349"/>
      <c r="M60" s="349"/>
      <c r="N60" s="349"/>
      <c r="O60" s="349"/>
      <c r="P60" s="349"/>
      <c r="Q60" s="349"/>
      <c r="R60" s="350"/>
      <c r="S60" s="351"/>
      <c r="T60" s="351"/>
      <c r="U60" s="351"/>
      <c r="V60" s="351"/>
      <c r="W60" s="352"/>
    </row>
    <row r="61" spans="1:27" ht="18" customHeight="1">
      <c r="A61" s="353"/>
      <c r="B61" s="354"/>
      <c r="D61" s="355"/>
      <c r="E61" s="345"/>
      <c r="F61" s="346"/>
      <c r="G61" s="345"/>
      <c r="H61" s="347"/>
      <c r="I61" s="348"/>
      <c r="J61" s="349"/>
      <c r="K61" s="349"/>
      <c r="L61" s="349"/>
      <c r="M61" s="349"/>
      <c r="N61" s="349"/>
      <c r="O61" s="349"/>
      <c r="P61" s="349"/>
      <c r="Q61" s="349"/>
      <c r="R61" s="350"/>
      <c r="S61" s="351"/>
      <c r="T61" s="351"/>
      <c r="U61" s="351"/>
      <c r="V61" s="351"/>
      <c r="W61" s="352"/>
    </row>
    <row r="62" spans="1:27">
      <c r="A62" s="356"/>
      <c r="B62" s="354"/>
      <c r="C62" s="298"/>
      <c r="D62" s="355"/>
      <c r="E62" s="345"/>
      <c r="F62" s="346"/>
      <c r="G62" s="345"/>
      <c r="H62" s="347"/>
      <c r="I62" s="348"/>
      <c r="J62" s="349"/>
      <c r="K62" s="349"/>
      <c r="L62" s="349"/>
      <c r="M62" s="349"/>
      <c r="N62" s="349"/>
      <c r="O62" s="349"/>
      <c r="P62" s="349"/>
      <c r="Q62" s="349"/>
      <c r="R62" s="350"/>
      <c r="S62" s="351"/>
      <c r="T62" s="351"/>
      <c r="U62" s="351"/>
      <c r="V62" s="351"/>
      <c r="W62" s="352"/>
    </row>
    <row r="63" spans="1:27">
      <c r="A63" s="353"/>
      <c r="B63" s="357"/>
      <c r="C63" s="298"/>
      <c r="D63" s="355"/>
      <c r="E63" s="345"/>
      <c r="F63" s="346"/>
      <c r="G63" s="345"/>
      <c r="H63" s="347"/>
      <c r="I63" s="348"/>
      <c r="J63" s="349"/>
      <c r="K63" s="349"/>
      <c r="L63" s="349"/>
      <c r="M63" s="349"/>
      <c r="N63" s="349"/>
      <c r="O63" s="349"/>
      <c r="P63" s="349"/>
      <c r="Q63" s="349"/>
      <c r="R63" s="350"/>
      <c r="S63" s="351"/>
      <c r="T63" s="351"/>
      <c r="U63" s="351"/>
      <c r="V63" s="351"/>
      <c r="W63" s="352"/>
    </row>
    <row r="64" spans="1:27" ht="18" customHeight="1">
      <c r="A64" s="154"/>
      <c r="D64" s="351"/>
      <c r="E64" s="355"/>
      <c r="G64" s="351"/>
      <c r="H64" s="351"/>
      <c r="I64" s="351"/>
      <c r="J64" s="351"/>
      <c r="K64" s="352"/>
      <c r="L64" s="352"/>
      <c r="M64" s="352"/>
      <c r="N64" s="358"/>
      <c r="O64" s="358"/>
      <c r="P64" s="358"/>
      <c r="Q64" s="358"/>
      <c r="R64" s="359"/>
      <c r="S64" s="359"/>
      <c r="T64" s="359"/>
      <c r="U64" s="359"/>
      <c r="V64" s="359"/>
      <c r="W64" s="352"/>
    </row>
    <row r="65" spans="1:23" ht="18" customHeight="1">
      <c r="A65" s="154"/>
      <c r="D65" s="348"/>
      <c r="E65" s="355"/>
      <c r="G65" s="359"/>
      <c r="H65" s="359"/>
      <c r="I65" s="359"/>
      <c r="J65" s="351"/>
      <c r="K65" s="352"/>
      <c r="L65" s="352"/>
      <c r="M65" s="352"/>
      <c r="N65" s="276"/>
      <c r="O65" s="276"/>
      <c r="P65" s="276"/>
      <c r="Q65" s="276"/>
      <c r="R65" s="359"/>
      <c r="S65" s="351"/>
      <c r="T65" s="351"/>
      <c r="U65" s="351"/>
      <c r="V65" s="351"/>
      <c r="W65" s="352"/>
    </row>
    <row r="66" spans="1:23" ht="18" customHeight="1">
      <c r="A66" s="154"/>
      <c r="D66" s="351"/>
      <c r="E66" s="355"/>
      <c r="G66" s="351"/>
      <c r="H66" s="360"/>
      <c r="I66" s="360"/>
      <c r="J66" s="351"/>
      <c r="K66" s="352"/>
      <c r="L66" s="352"/>
      <c r="M66" s="352"/>
      <c r="N66" s="276"/>
      <c r="O66" s="276"/>
      <c r="P66" s="276"/>
      <c r="Q66" s="276"/>
      <c r="R66" s="360"/>
      <c r="S66" s="359"/>
      <c r="T66" s="359"/>
      <c r="U66" s="359"/>
      <c r="V66" s="359"/>
      <c r="W66" s="352"/>
    </row>
    <row r="67" spans="1:23" ht="18" customHeight="1">
      <c r="A67" s="154"/>
      <c r="D67" s="348"/>
      <c r="E67" s="355"/>
      <c r="G67" s="359"/>
      <c r="H67" s="359"/>
      <c r="I67" s="359"/>
      <c r="J67" s="351"/>
      <c r="K67" s="352"/>
      <c r="L67" s="352"/>
      <c r="M67" s="352"/>
      <c r="N67" s="276"/>
      <c r="O67" s="276"/>
      <c r="P67" s="276"/>
      <c r="Q67" s="276"/>
      <c r="R67" s="351"/>
      <c r="S67" s="352"/>
      <c r="T67" s="352"/>
      <c r="U67" s="352"/>
      <c r="V67" s="352"/>
      <c r="W67" s="352"/>
    </row>
    <row r="68" spans="1:23" ht="18" customHeight="1">
      <c r="A68" s="154"/>
      <c r="D68" s="348"/>
      <c r="E68" s="355"/>
      <c r="G68" s="351"/>
      <c r="H68" s="359"/>
      <c r="I68" s="359"/>
      <c r="J68" s="351"/>
      <c r="K68" s="352"/>
      <c r="L68" s="352"/>
      <c r="M68" s="352"/>
      <c r="N68" s="276"/>
      <c r="O68" s="276"/>
      <c r="P68" s="276"/>
      <c r="Q68" s="276"/>
      <c r="R68" s="351"/>
      <c r="S68" s="351"/>
      <c r="T68" s="351"/>
      <c r="U68" s="351"/>
      <c r="V68" s="351"/>
      <c r="W68" s="351"/>
    </row>
    <row r="69" spans="1:23" ht="18" customHeight="1">
      <c r="A69" s="154"/>
      <c r="B69" s="361"/>
      <c r="C69" s="359"/>
      <c r="D69" s="355"/>
      <c r="E69" s="355"/>
      <c r="G69" s="359"/>
      <c r="H69" s="360"/>
      <c r="I69" s="360"/>
      <c r="J69" s="351"/>
      <c r="K69" s="352"/>
      <c r="L69" s="352"/>
      <c r="M69" s="352"/>
      <c r="N69" s="276"/>
      <c r="O69" s="276"/>
      <c r="P69" s="276"/>
      <c r="Q69" s="276"/>
      <c r="R69" s="362"/>
      <c r="S69" s="362"/>
      <c r="T69" s="362"/>
      <c r="U69" s="362"/>
      <c r="V69" s="362"/>
      <c r="W69" s="362"/>
    </row>
    <row r="70" spans="1:23">
      <c r="A70" s="154"/>
      <c r="B70" s="361"/>
      <c r="C70" s="359"/>
      <c r="D70" s="355"/>
      <c r="E70" s="355"/>
      <c r="F70" s="359"/>
      <c r="G70" s="360"/>
      <c r="H70" s="360"/>
      <c r="I70" s="351"/>
      <c r="J70" s="352"/>
      <c r="K70" s="352"/>
      <c r="L70" s="352"/>
      <c r="M70" s="276"/>
      <c r="N70" s="363"/>
      <c r="O70" s="363"/>
      <c r="P70" s="363"/>
      <c r="Q70" s="363"/>
      <c r="R70" s="362"/>
      <c r="S70" s="362"/>
      <c r="T70" s="362"/>
      <c r="U70" s="362"/>
      <c r="V70" s="362"/>
      <c r="W70" s="362"/>
    </row>
    <row r="71" spans="1:23">
      <c r="A71" s="361"/>
      <c r="B71" s="360"/>
      <c r="C71" s="360"/>
      <c r="D71" s="360"/>
      <c r="E71" s="360"/>
      <c r="F71" s="360"/>
      <c r="G71" s="360"/>
      <c r="H71" s="360"/>
      <c r="I71" s="360"/>
      <c r="J71" s="360"/>
      <c r="K71" s="360"/>
      <c r="L71" s="360"/>
      <c r="M71" s="360"/>
      <c r="N71" s="360"/>
      <c r="O71" s="360"/>
      <c r="P71" s="360"/>
      <c r="Q71" s="360"/>
      <c r="R71" s="360"/>
      <c r="S71" s="360"/>
      <c r="T71" s="360"/>
      <c r="U71" s="360"/>
      <c r="V71" s="360"/>
      <c r="W71" s="360"/>
    </row>
    <row r="72" spans="1:23">
      <c r="A72" s="361"/>
      <c r="B72" s="361"/>
      <c r="C72" s="361"/>
      <c r="D72" s="361"/>
      <c r="E72" s="361"/>
      <c r="F72" s="361"/>
      <c r="G72" s="361"/>
      <c r="H72" s="361"/>
      <c r="I72" s="361"/>
      <c r="J72" s="361"/>
      <c r="K72" s="361"/>
      <c r="L72" s="361"/>
      <c r="M72" s="361"/>
      <c r="N72" s="361"/>
      <c r="O72" s="361"/>
      <c r="P72" s="361"/>
      <c r="Q72" s="361"/>
      <c r="R72" s="361"/>
      <c r="S72" s="361"/>
      <c r="T72" s="361"/>
      <c r="U72" s="361"/>
      <c r="V72" s="361"/>
      <c r="W72" s="361"/>
    </row>
    <row r="73" spans="1:23">
      <c r="A73" s="361"/>
      <c r="B73" s="361"/>
      <c r="C73" s="361"/>
      <c r="D73" s="361"/>
      <c r="E73" s="361"/>
      <c r="F73" s="361"/>
      <c r="G73" s="361"/>
      <c r="H73" s="361"/>
      <c r="I73" s="361"/>
      <c r="J73" s="361"/>
      <c r="K73" s="361"/>
      <c r="L73" s="361"/>
      <c r="M73" s="361"/>
      <c r="N73" s="361"/>
      <c r="O73" s="361"/>
      <c r="P73" s="361"/>
      <c r="Q73" s="361"/>
      <c r="R73" s="361"/>
      <c r="S73" s="361"/>
      <c r="T73" s="361"/>
      <c r="U73" s="361"/>
      <c r="V73" s="361"/>
      <c r="W73" s="361"/>
    </row>
  </sheetData>
  <mergeCells count="19">
    <mergeCell ref="A4:U5"/>
    <mergeCell ref="A11:A13"/>
    <mergeCell ref="B11:B13"/>
    <mergeCell ref="C11:C13"/>
    <mergeCell ref="D11:W11"/>
    <mergeCell ref="D12:D13"/>
    <mergeCell ref="E12:E13"/>
    <mergeCell ref="F12:F13"/>
    <mergeCell ref="G12:H12"/>
    <mergeCell ref="I12:I13"/>
    <mergeCell ref="S12:T12"/>
    <mergeCell ref="U12:U13"/>
    <mergeCell ref="V12:W12"/>
    <mergeCell ref="J12:K12"/>
    <mergeCell ref="L12:L13"/>
    <mergeCell ref="M12:N12"/>
    <mergeCell ref="O12:O13"/>
    <mergeCell ref="P12:Q12"/>
    <mergeCell ref="R12:R13"/>
  </mergeCells>
  <pageMargins left="0.7" right="0.7" top="0.75" bottom="0.75" header="0.3" footer="0.3"/>
  <pageSetup scale="52" orientation="portrait" r:id="rId1"/>
  <colBreaks count="1" manualBreakCount="1">
    <brk id="23" max="7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Z61"/>
  <sheetViews>
    <sheetView view="pageBreakPreview" topLeftCell="A36" zoomScale="85" zoomScaleNormal="85" zoomScaleSheetLayoutView="85" workbookViewId="0">
      <selection activeCell="AC60" sqref="AC60"/>
    </sheetView>
  </sheetViews>
  <sheetFormatPr defaultColWidth="8.85546875" defaultRowHeight="11.25"/>
  <cols>
    <col min="1" max="1" width="11.5703125" style="16" customWidth="1"/>
    <col min="2" max="2" width="16.5703125" style="16" customWidth="1"/>
    <col min="3" max="3" width="3.85546875" style="16" customWidth="1"/>
    <col min="4" max="19" width="6.140625" style="16" customWidth="1"/>
    <col min="20" max="201" width="8.85546875" style="16"/>
    <col min="202" max="202" width="10.85546875" style="16" customWidth="1"/>
    <col min="203" max="203" width="47.85546875" style="16" customWidth="1"/>
    <col min="204" max="211" width="11.140625" style="16" customWidth="1"/>
    <col min="212" max="226" width="0" style="16" hidden="1" customWidth="1"/>
    <col min="227" max="457" width="8.85546875" style="16"/>
    <col min="458" max="458" width="10.85546875" style="16" customWidth="1"/>
    <col min="459" max="459" width="47.85546875" style="16" customWidth="1"/>
    <col min="460" max="467" width="11.140625" style="16" customWidth="1"/>
    <col min="468" max="482" width="0" style="16" hidden="1" customWidth="1"/>
    <col min="483" max="713" width="8.85546875" style="16"/>
    <col min="714" max="714" width="10.85546875" style="16" customWidth="1"/>
    <col min="715" max="715" width="47.85546875" style="16" customWidth="1"/>
    <col min="716" max="723" width="11.140625" style="16" customWidth="1"/>
    <col min="724" max="738" width="0" style="16" hidden="1" customWidth="1"/>
    <col min="739" max="969" width="8.85546875" style="16"/>
    <col min="970" max="970" width="10.85546875" style="16" customWidth="1"/>
    <col min="971" max="971" width="47.85546875" style="16" customWidth="1"/>
    <col min="972" max="979" width="11.140625" style="16" customWidth="1"/>
    <col min="980" max="994" width="0" style="16" hidden="1" customWidth="1"/>
    <col min="995" max="1225" width="8.85546875" style="16"/>
    <col min="1226" max="1226" width="10.85546875" style="16" customWidth="1"/>
    <col min="1227" max="1227" width="47.85546875" style="16" customWidth="1"/>
    <col min="1228" max="1235" width="11.140625" style="16" customWidth="1"/>
    <col min="1236" max="1250" width="0" style="16" hidden="1" customWidth="1"/>
    <col min="1251" max="1481" width="8.85546875" style="16"/>
    <col min="1482" max="1482" width="10.85546875" style="16" customWidth="1"/>
    <col min="1483" max="1483" width="47.85546875" style="16" customWidth="1"/>
    <col min="1484" max="1491" width="11.140625" style="16" customWidth="1"/>
    <col min="1492" max="1506" width="0" style="16" hidden="1" customWidth="1"/>
    <col min="1507" max="1737" width="8.85546875" style="16"/>
    <col min="1738" max="1738" width="10.85546875" style="16" customWidth="1"/>
    <col min="1739" max="1739" width="47.85546875" style="16" customWidth="1"/>
    <col min="1740" max="1747" width="11.140625" style="16" customWidth="1"/>
    <col min="1748" max="1762" width="0" style="16" hidden="1" customWidth="1"/>
    <col min="1763" max="1993" width="8.85546875" style="16"/>
    <col min="1994" max="1994" width="10.85546875" style="16" customWidth="1"/>
    <col min="1995" max="1995" width="47.85546875" style="16" customWidth="1"/>
    <col min="1996" max="2003" width="11.140625" style="16" customWidth="1"/>
    <col min="2004" max="2018" width="0" style="16" hidden="1" customWidth="1"/>
    <col min="2019" max="2249" width="8.85546875" style="16"/>
    <col min="2250" max="2250" width="10.85546875" style="16" customWidth="1"/>
    <col min="2251" max="2251" width="47.85546875" style="16" customWidth="1"/>
    <col min="2252" max="2259" width="11.140625" style="16" customWidth="1"/>
    <col min="2260" max="2274" width="0" style="16" hidden="1" customWidth="1"/>
    <col min="2275" max="2505" width="8.85546875" style="16"/>
    <col min="2506" max="2506" width="10.85546875" style="16" customWidth="1"/>
    <col min="2507" max="2507" width="47.85546875" style="16" customWidth="1"/>
    <col min="2508" max="2515" width="11.140625" style="16" customWidth="1"/>
    <col min="2516" max="2530" width="0" style="16" hidden="1" customWidth="1"/>
    <col min="2531" max="2761" width="8.85546875" style="16"/>
    <col min="2762" max="2762" width="10.85546875" style="16" customWidth="1"/>
    <col min="2763" max="2763" width="47.85546875" style="16" customWidth="1"/>
    <col min="2764" max="2771" width="11.140625" style="16" customWidth="1"/>
    <col min="2772" max="2786" width="0" style="16" hidden="1" customWidth="1"/>
    <col min="2787" max="3017" width="8.85546875" style="16"/>
    <col min="3018" max="3018" width="10.85546875" style="16" customWidth="1"/>
    <col min="3019" max="3019" width="47.85546875" style="16" customWidth="1"/>
    <col min="3020" max="3027" width="11.140625" style="16" customWidth="1"/>
    <col min="3028" max="3042" width="0" style="16" hidden="1" customWidth="1"/>
    <col min="3043" max="3273" width="8.85546875" style="16"/>
    <col min="3274" max="3274" width="10.85546875" style="16" customWidth="1"/>
    <col min="3275" max="3275" width="47.85546875" style="16" customWidth="1"/>
    <col min="3276" max="3283" width="11.140625" style="16" customWidth="1"/>
    <col min="3284" max="3298" width="0" style="16" hidden="1" customWidth="1"/>
    <col min="3299" max="3529" width="8.85546875" style="16"/>
    <col min="3530" max="3530" width="10.85546875" style="16" customWidth="1"/>
    <col min="3531" max="3531" width="47.85546875" style="16" customWidth="1"/>
    <col min="3532" max="3539" width="11.140625" style="16" customWidth="1"/>
    <col min="3540" max="3554" width="0" style="16" hidden="1" customWidth="1"/>
    <col min="3555" max="3785" width="8.85546875" style="16"/>
    <col min="3786" max="3786" width="10.85546875" style="16" customWidth="1"/>
    <col min="3787" max="3787" width="47.85546875" style="16" customWidth="1"/>
    <col min="3788" max="3795" width="11.140625" style="16" customWidth="1"/>
    <col min="3796" max="3810" width="0" style="16" hidden="1" customWidth="1"/>
    <col min="3811" max="4041" width="8.85546875" style="16"/>
    <col min="4042" max="4042" width="10.85546875" style="16" customWidth="1"/>
    <col min="4043" max="4043" width="47.85546875" style="16" customWidth="1"/>
    <col min="4044" max="4051" width="11.140625" style="16" customWidth="1"/>
    <col min="4052" max="4066" width="0" style="16" hidden="1" customWidth="1"/>
    <col min="4067" max="4297" width="8.85546875" style="16"/>
    <col min="4298" max="4298" width="10.85546875" style="16" customWidth="1"/>
    <col min="4299" max="4299" width="47.85546875" style="16" customWidth="1"/>
    <col min="4300" max="4307" width="11.140625" style="16" customWidth="1"/>
    <col min="4308" max="4322" width="0" style="16" hidden="1" customWidth="1"/>
    <col min="4323" max="4553" width="8.85546875" style="16"/>
    <col min="4554" max="4554" width="10.85546875" style="16" customWidth="1"/>
    <col min="4555" max="4555" width="47.85546875" style="16" customWidth="1"/>
    <col min="4556" max="4563" width="11.140625" style="16" customWidth="1"/>
    <col min="4564" max="4578" width="0" style="16" hidden="1" customWidth="1"/>
    <col min="4579" max="4809" width="8.85546875" style="16"/>
    <col min="4810" max="4810" width="10.85546875" style="16" customWidth="1"/>
    <col min="4811" max="4811" width="47.85546875" style="16" customWidth="1"/>
    <col min="4812" max="4819" width="11.140625" style="16" customWidth="1"/>
    <col min="4820" max="4834" width="0" style="16" hidden="1" customWidth="1"/>
    <col min="4835" max="5065" width="8.85546875" style="16"/>
    <col min="5066" max="5066" width="10.85546875" style="16" customWidth="1"/>
    <col min="5067" max="5067" width="47.85546875" style="16" customWidth="1"/>
    <col min="5068" max="5075" width="11.140625" style="16" customWidth="1"/>
    <col min="5076" max="5090" width="0" style="16" hidden="1" customWidth="1"/>
    <col min="5091" max="5321" width="8.85546875" style="16"/>
    <col min="5322" max="5322" width="10.85546875" style="16" customWidth="1"/>
    <col min="5323" max="5323" width="47.85546875" style="16" customWidth="1"/>
    <col min="5324" max="5331" width="11.140625" style="16" customWidth="1"/>
    <col min="5332" max="5346" width="0" style="16" hidden="1" customWidth="1"/>
    <col min="5347" max="5577" width="8.85546875" style="16"/>
    <col min="5578" max="5578" width="10.85546875" style="16" customWidth="1"/>
    <col min="5579" max="5579" width="47.85546875" style="16" customWidth="1"/>
    <col min="5580" max="5587" width="11.140625" style="16" customWidth="1"/>
    <col min="5588" max="5602" width="0" style="16" hidden="1" customWidth="1"/>
    <col min="5603" max="5833" width="8.85546875" style="16"/>
    <col min="5834" max="5834" width="10.85546875" style="16" customWidth="1"/>
    <col min="5835" max="5835" width="47.85546875" style="16" customWidth="1"/>
    <col min="5836" max="5843" width="11.140625" style="16" customWidth="1"/>
    <col min="5844" max="5858" width="0" style="16" hidden="1" customWidth="1"/>
    <col min="5859" max="6089" width="8.85546875" style="16"/>
    <col min="6090" max="6090" width="10.85546875" style="16" customWidth="1"/>
    <col min="6091" max="6091" width="47.85546875" style="16" customWidth="1"/>
    <col min="6092" max="6099" width="11.140625" style="16" customWidth="1"/>
    <col min="6100" max="6114" width="0" style="16" hidden="1" customWidth="1"/>
    <col min="6115" max="6345" width="8.85546875" style="16"/>
    <col min="6346" max="6346" width="10.85546875" style="16" customWidth="1"/>
    <col min="6347" max="6347" width="47.85546875" style="16" customWidth="1"/>
    <col min="6348" max="6355" width="11.140625" style="16" customWidth="1"/>
    <col min="6356" max="6370" width="0" style="16" hidden="1" customWidth="1"/>
    <col min="6371" max="6601" width="8.85546875" style="16"/>
    <col min="6602" max="6602" width="10.85546875" style="16" customWidth="1"/>
    <col min="6603" max="6603" width="47.85546875" style="16" customWidth="1"/>
    <col min="6604" max="6611" width="11.140625" style="16" customWidth="1"/>
    <col min="6612" max="6626" width="0" style="16" hidden="1" customWidth="1"/>
    <col min="6627" max="6857" width="8.85546875" style="16"/>
    <col min="6858" max="6858" width="10.85546875" style="16" customWidth="1"/>
    <col min="6859" max="6859" width="47.85546875" style="16" customWidth="1"/>
    <col min="6860" max="6867" width="11.140625" style="16" customWidth="1"/>
    <col min="6868" max="6882" width="0" style="16" hidden="1" customWidth="1"/>
    <col min="6883" max="7113" width="8.85546875" style="16"/>
    <col min="7114" max="7114" width="10.85546875" style="16" customWidth="1"/>
    <col min="7115" max="7115" width="47.85546875" style="16" customWidth="1"/>
    <col min="7116" max="7123" width="11.140625" style="16" customWidth="1"/>
    <col min="7124" max="7138" width="0" style="16" hidden="1" customWidth="1"/>
    <col min="7139" max="7369" width="8.85546875" style="16"/>
    <col min="7370" max="7370" width="10.85546875" style="16" customWidth="1"/>
    <col min="7371" max="7371" width="47.85546875" style="16" customWidth="1"/>
    <col min="7372" max="7379" width="11.140625" style="16" customWidth="1"/>
    <col min="7380" max="7394" width="0" style="16" hidden="1" customWidth="1"/>
    <col min="7395" max="7625" width="8.85546875" style="16"/>
    <col min="7626" max="7626" width="10.85546875" style="16" customWidth="1"/>
    <col min="7627" max="7627" width="47.85546875" style="16" customWidth="1"/>
    <col min="7628" max="7635" width="11.140625" style="16" customWidth="1"/>
    <col min="7636" max="7650" width="0" style="16" hidden="1" customWidth="1"/>
    <col min="7651" max="7881" width="8.85546875" style="16"/>
    <col min="7882" max="7882" width="10.85546875" style="16" customWidth="1"/>
    <col min="7883" max="7883" width="47.85546875" style="16" customWidth="1"/>
    <col min="7884" max="7891" width="11.140625" style="16" customWidth="1"/>
    <col min="7892" max="7906" width="0" style="16" hidden="1" customWidth="1"/>
    <col min="7907" max="8137" width="8.85546875" style="16"/>
    <col min="8138" max="8138" width="10.85546875" style="16" customWidth="1"/>
    <col min="8139" max="8139" width="47.85546875" style="16" customWidth="1"/>
    <col min="8140" max="8147" width="11.140625" style="16" customWidth="1"/>
    <col min="8148" max="8162" width="0" style="16" hidden="1" customWidth="1"/>
    <col min="8163" max="8393" width="8.85546875" style="16"/>
    <col min="8394" max="8394" width="10.85546875" style="16" customWidth="1"/>
    <col min="8395" max="8395" width="47.85546875" style="16" customWidth="1"/>
    <col min="8396" max="8403" width="11.140625" style="16" customWidth="1"/>
    <col min="8404" max="8418" width="0" style="16" hidden="1" customWidth="1"/>
    <col min="8419" max="8649" width="8.85546875" style="16"/>
    <col min="8650" max="8650" width="10.85546875" style="16" customWidth="1"/>
    <col min="8651" max="8651" width="47.85546875" style="16" customWidth="1"/>
    <col min="8652" max="8659" width="11.140625" style="16" customWidth="1"/>
    <col min="8660" max="8674" width="0" style="16" hidden="1" customWidth="1"/>
    <col min="8675" max="8905" width="8.85546875" style="16"/>
    <col min="8906" max="8906" width="10.85546875" style="16" customWidth="1"/>
    <col min="8907" max="8907" width="47.85546875" style="16" customWidth="1"/>
    <col min="8908" max="8915" width="11.140625" style="16" customWidth="1"/>
    <col min="8916" max="8930" width="0" style="16" hidden="1" customWidth="1"/>
    <col min="8931" max="9161" width="8.85546875" style="16"/>
    <col min="9162" max="9162" width="10.85546875" style="16" customWidth="1"/>
    <col min="9163" max="9163" width="47.85546875" style="16" customWidth="1"/>
    <col min="9164" max="9171" width="11.140625" style="16" customWidth="1"/>
    <col min="9172" max="9186" width="0" style="16" hidden="1" customWidth="1"/>
    <col min="9187" max="9417" width="8.85546875" style="16"/>
    <col min="9418" max="9418" width="10.85546875" style="16" customWidth="1"/>
    <col min="9419" max="9419" width="47.85546875" style="16" customWidth="1"/>
    <col min="9420" max="9427" width="11.140625" style="16" customWidth="1"/>
    <col min="9428" max="9442" width="0" style="16" hidden="1" customWidth="1"/>
    <col min="9443" max="9673" width="8.85546875" style="16"/>
    <col min="9674" max="9674" width="10.85546875" style="16" customWidth="1"/>
    <col min="9675" max="9675" width="47.85546875" style="16" customWidth="1"/>
    <col min="9676" max="9683" width="11.140625" style="16" customWidth="1"/>
    <col min="9684" max="9698" width="0" style="16" hidden="1" customWidth="1"/>
    <col min="9699" max="9929" width="8.85546875" style="16"/>
    <col min="9930" max="9930" width="10.85546875" style="16" customWidth="1"/>
    <col min="9931" max="9931" width="47.85546875" style="16" customWidth="1"/>
    <col min="9932" max="9939" width="11.140625" style="16" customWidth="1"/>
    <col min="9940" max="9954" width="0" style="16" hidden="1" customWidth="1"/>
    <col min="9955" max="10185" width="8.85546875" style="16"/>
    <col min="10186" max="10186" width="10.85546875" style="16" customWidth="1"/>
    <col min="10187" max="10187" width="47.85546875" style="16" customWidth="1"/>
    <col min="10188" max="10195" width="11.140625" style="16" customWidth="1"/>
    <col min="10196" max="10210" width="0" style="16" hidden="1" customWidth="1"/>
    <col min="10211" max="10441" width="8.85546875" style="16"/>
    <col min="10442" max="10442" width="10.85546875" style="16" customWidth="1"/>
    <col min="10443" max="10443" width="47.85546875" style="16" customWidth="1"/>
    <col min="10444" max="10451" width="11.140625" style="16" customWidth="1"/>
    <col min="10452" max="10466" width="0" style="16" hidden="1" customWidth="1"/>
    <col min="10467" max="10697" width="8.85546875" style="16"/>
    <col min="10698" max="10698" width="10.85546875" style="16" customWidth="1"/>
    <col min="10699" max="10699" width="47.85546875" style="16" customWidth="1"/>
    <col min="10700" max="10707" width="11.140625" style="16" customWidth="1"/>
    <col min="10708" max="10722" width="0" style="16" hidden="1" customWidth="1"/>
    <col min="10723" max="10953" width="8.85546875" style="16"/>
    <col min="10954" max="10954" width="10.85546875" style="16" customWidth="1"/>
    <col min="10955" max="10955" width="47.85546875" style="16" customWidth="1"/>
    <col min="10956" max="10963" width="11.140625" style="16" customWidth="1"/>
    <col min="10964" max="10978" width="0" style="16" hidden="1" customWidth="1"/>
    <col min="10979" max="11209" width="8.85546875" style="16"/>
    <col min="11210" max="11210" width="10.85546875" style="16" customWidth="1"/>
    <col min="11211" max="11211" width="47.85546875" style="16" customWidth="1"/>
    <col min="11212" max="11219" width="11.140625" style="16" customWidth="1"/>
    <col min="11220" max="11234" width="0" style="16" hidden="1" customWidth="1"/>
    <col min="11235" max="11465" width="8.85546875" style="16"/>
    <col min="11466" max="11466" width="10.85546875" style="16" customWidth="1"/>
    <col min="11467" max="11467" width="47.85546875" style="16" customWidth="1"/>
    <col min="11468" max="11475" width="11.140625" style="16" customWidth="1"/>
    <col min="11476" max="11490" width="0" style="16" hidden="1" customWidth="1"/>
    <col min="11491" max="11721" width="8.85546875" style="16"/>
    <col min="11722" max="11722" width="10.85546875" style="16" customWidth="1"/>
    <col min="11723" max="11723" width="47.85546875" style="16" customWidth="1"/>
    <col min="11724" max="11731" width="11.140625" style="16" customWidth="1"/>
    <col min="11732" max="11746" width="0" style="16" hidden="1" customWidth="1"/>
    <col min="11747" max="11977" width="8.85546875" style="16"/>
    <col min="11978" max="11978" width="10.85546875" style="16" customWidth="1"/>
    <col min="11979" max="11979" width="47.85546875" style="16" customWidth="1"/>
    <col min="11980" max="11987" width="11.140625" style="16" customWidth="1"/>
    <col min="11988" max="12002" width="0" style="16" hidden="1" customWidth="1"/>
    <col min="12003" max="12233" width="8.85546875" style="16"/>
    <col min="12234" max="12234" width="10.85546875" style="16" customWidth="1"/>
    <col min="12235" max="12235" width="47.85546875" style="16" customWidth="1"/>
    <col min="12236" max="12243" width="11.140625" style="16" customWidth="1"/>
    <col min="12244" max="12258" width="0" style="16" hidden="1" customWidth="1"/>
    <col min="12259" max="12489" width="8.85546875" style="16"/>
    <col min="12490" max="12490" width="10.85546875" style="16" customWidth="1"/>
    <col min="12491" max="12491" width="47.85546875" style="16" customWidth="1"/>
    <col min="12492" max="12499" width="11.140625" style="16" customWidth="1"/>
    <col min="12500" max="12514" width="0" style="16" hidden="1" customWidth="1"/>
    <col min="12515" max="12745" width="8.85546875" style="16"/>
    <col min="12746" max="12746" width="10.85546875" style="16" customWidth="1"/>
    <col min="12747" max="12747" width="47.85546875" style="16" customWidth="1"/>
    <col min="12748" max="12755" width="11.140625" style="16" customWidth="1"/>
    <col min="12756" max="12770" width="0" style="16" hidden="1" customWidth="1"/>
    <col min="12771" max="13001" width="8.85546875" style="16"/>
    <col min="13002" max="13002" width="10.85546875" style="16" customWidth="1"/>
    <col min="13003" max="13003" width="47.85546875" style="16" customWidth="1"/>
    <col min="13004" max="13011" width="11.140625" style="16" customWidth="1"/>
    <col min="13012" max="13026" width="0" style="16" hidden="1" customWidth="1"/>
    <col min="13027" max="13257" width="8.85546875" style="16"/>
    <col min="13258" max="13258" width="10.85546875" style="16" customWidth="1"/>
    <col min="13259" max="13259" width="47.85546875" style="16" customWidth="1"/>
    <col min="13260" max="13267" width="11.140625" style="16" customWidth="1"/>
    <col min="13268" max="13282" width="0" style="16" hidden="1" customWidth="1"/>
    <col min="13283" max="13513" width="8.85546875" style="16"/>
    <col min="13514" max="13514" width="10.85546875" style="16" customWidth="1"/>
    <col min="13515" max="13515" width="47.85546875" style="16" customWidth="1"/>
    <col min="13516" max="13523" width="11.140625" style="16" customWidth="1"/>
    <col min="13524" max="13538" width="0" style="16" hidden="1" customWidth="1"/>
    <col min="13539" max="13769" width="8.85546875" style="16"/>
    <col min="13770" max="13770" width="10.85546875" style="16" customWidth="1"/>
    <col min="13771" max="13771" width="47.85546875" style="16" customWidth="1"/>
    <col min="13772" max="13779" width="11.140625" style="16" customWidth="1"/>
    <col min="13780" max="13794" width="0" style="16" hidden="1" customWidth="1"/>
    <col min="13795" max="14025" width="8.85546875" style="16"/>
    <col min="14026" max="14026" width="10.85546875" style="16" customWidth="1"/>
    <col min="14027" max="14027" width="47.85546875" style="16" customWidth="1"/>
    <col min="14028" max="14035" width="11.140625" style="16" customWidth="1"/>
    <col min="14036" max="14050" width="0" style="16" hidden="1" customWidth="1"/>
    <col min="14051" max="14281" width="8.85546875" style="16"/>
    <col min="14282" max="14282" width="10.85546875" style="16" customWidth="1"/>
    <col min="14283" max="14283" width="47.85546875" style="16" customWidth="1"/>
    <col min="14284" max="14291" width="11.140625" style="16" customWidth="1"/>
    <col min="14292" max="14306" width="0" style="16" hidden="1" customWidth="1"/>
    <col min="14307" max="14537" width="8.85546875" style="16"/>
    <col min="14538" max="14538" width="10.85546875" style="16" customWidth="1"/>
    <col min="14539" max="14539" width="47.85546875" style="16" customWidth="1"/>
    <col min="14540" max="14547" width="11.140625" style="16" customWidth="1"/>
    <col min="14548" max="14562" width="0" style="16" hidden="1" customWidth="1"/>
    <col min="14563" max="14793" width="8.85546875" style="16"/>
    <col min="14794" max="14794" width="10.85546875" style="16" customWidth="1"/>
    <col min="14795" max="14795" width="47.85546875" style="16" customWidth="1"/>
    <col min="14796" max="14803" width="11.140625" style="16" customWidth="1"/>
    <col min="14804" max="14818" width="0" style="16" hidden="1" customWidth="1"/>
    <col min="14819" max="15049" width="8.85546875" style="16"/>
    <col min="15050" max="15050" width="10.85546875" style="16" customWidth="1"/>
    <col min="15051" max="15051" width="47.85546875" style="16" customWidth="1"/>
    <col min="15052" max="15059" width="11.140625" style="16" customWidth="1"/>
    <col min="15060" max="15074" width="0" style="16" hidden="1" customWidth="1"/>
    <col min="15075" max="15305" width="8.85546875" style="16"/>
    <col min="15306" max="15306" width="10.85546875" style="16" customWidth="1"/>
    <col min="15307" max="15307" width="47.85546875" style="16" customWidth="1"/>
    <col min="15308" max="15315" width="11.140625" style="16" customWidth="1"/>
    <col min="15316" max="15330" width="0" style="16" hidden="1" customWidth="1"/>
    <col min="15331" max="15561" width="8.85546875" style="16"/>
    <col min="15562" max="15562" width="10.85546875" style="16" customWidth="1"/>
    <col min="15563" max="15563" width="47.85546875" style="16" customWidth="1"/>
    <col min="15564" max="15571" width="11.140625" style="16" customWidth="1"/>
    <col min="15572" max="15586" width="0" style="16" hidden="1" customWidth="1"/>
    <col min="15587" max="15817" width="8.85546875" style="16"/>
    <col min="15818" max="15818" width="10.85546875" style="16" customWidth="1"/>
    <col min="15819" max="15819" width="47.85546875" style="16" customWidth="1"/>
    <col min="15820" max="15827" width="11.140625" style="16" customWidth="1"/>
    <col min="15828" max="15842" width="0" style="16" hidden="1" customWidth="1"/>
    <col min="15843" max="16073" width="8.85546875" style="16"/>
    <col min="16074" max="16074" width="10.85546875" style="16" customWidth="1"/>
    <col min="16075" max="16075" width="47.85546875" style="16" customWidth="1"/>
    <col min="16076" max="16083" width="11.140625" style="16" customWidth="1"/>
    <col min="16084" max="16098" width="0" style="16" hidden="1" customWidth="1"/>
    <col min="16099" max="16384" width="8.85546875" style="16"/>
  </cols>
  <sheetData>
    <row r="1" spans="1:26" ht="27.75" customHeight="1">
      <c r="R1" s="408" t="s">
        <v>70</v>
      </c>
      <c r="S1" s="408"/>
    </row>
    <row r="2" spans="1:26" ht="33.75" customHeight="1"/>
    <row r="3" spans="1:26" ht="33" customHeight="1">
      <c r="A3" s="411" t="s">
        <v>515</v>
      </c>
      <c r="B3" s="411"/>
      <c r="C3" s="411"/>
      <c r="D3" s="411"/>
      <c r="E3" s="411"/>
      <c r="F3" s="411"/>
      <c r="G3" s="411"/>
      <c r="H3" s="411"/>
      <c r="I3" s="411"/>
      <c r="J3" s="411"/>
      <c r="K3" s="411"/>
      <c r="L3" s="411"/>
      <c r="M3" s="411"/>
      <c r="N3" s="411"/>
      <c r="O3" s="411"/>
      <c r="P3" s="411"/>
      <c r="Q3" s="411"/>
      <c r="R3" s="411"/>
      <c r="S3" s="411"/>
    </row>
    <row r="4" spans="1:26" ht="11.25" customHeight="1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</row>
    <row r="5" spans="1:26" ht="35.25" customHeight="1"/>
    <row r="6" spans="1:26" ht="15" customHeight="1"/>
    <row r="7" spans="1:26" ht="18" customHeight="1">
      <c r="A7" s="93" t="s">
        <v>80</v>
      </c>
      <c r="B7" s="17"/>
      <c r="C7" s="17"/>
      <c r="D7" s="17"/>
      <c r="E7" s="18"/>
      <c r="F7" s="18"/>
      <c r="G7" s="18"/>
      <c r="H7" s="18"/>
      <c r="S7" s="179" t="s">
        <v>148</v>
      </c>
    </row>
    <row r="8" spans="1:26" s="17" customFormat="1" ht="25.5" customHeight="1">
      <c r="A8" s="389" t="s">
        <v>229</v>
      </c>
      <c r="B8" s="389"/>
      <c r="C8" s="389" t="s">
        <v>62</v>
      </c>
      <c r="D8" s="412" t="s">
        <v>146</v>
      </c>
      <c r="E8" s="390" t="s">
        <v>11</v>
      </c>
      <c r="F8" s="390"/>
      <c r="G8" s="390"/>
      <c r="H8" s="390"/>
      <c r="I8" s="390"/>
      <c r="J8" s="390"/>
      <c r="K8" s="390"/>
      <c r="L8" s="390"/>
      <c r="M8" s="390"/>
      <c r="N8" s="390"/>
      <c r="O8" s="405" t="s">
        <v>117</v>
      </c>
      <c r="P8" s="390" t="s">
        <v>118</v>
      </c>
      <c r="Q8" s="390"/>
      <c r="R8" s="395"/>
      <c r="S8" s="395"/>
    </row>
    <row r="9" spans="1:26" s="19" customFormat="1" ht="16.5" customHeight="1">
      <c r="A9" s="389"/>
      <c r="B9" s="389"/>
      <c r="C9" s="389"/>
      <c r="D9" s="413"/>
      <c r="E9" s="396" t="s">
        <v>165</v>
      </c>
      <c r="F9" s="396"/>
      <c r="G9" s="396"/>
      <c r="H9" s="396" t="s">
        <v>119</v>
      </c>
      <c r="I9" s="396"/>
      <c r="J9" s="396"/>
      <c r="K9" s="397" t="s">
        <v>120</v>
      </c>
      <c r="L9" s="398"/>
      <c r="M9" s="399"/>
      <c r="N9" s="400" t="s">
        <v>121</v>
      </c>
      <c r="O9" s="406"/>
      <c r="P9" s="401" t="s">
        <v>122</v>
      </c>
      <c r="Q9" s="402" t="s">
        <v>123</v>
      </c>
      <c r="R9" s="403" t="s">
        <v>124</v>
      </c>
      <c r="S9" s="138"/>
    </row>
    <row r="10" spans="1:26" s="19" customFormat="1" ht="100.5" customHeight="1">
      <c r="A10" s="389"/>
      <c r="B10" s="389"/>
      <c r="C10" s="389"/>
      <c r="D10" s="414"/>
      <c r="E10" s="183" t="s">
        <v>125</v>
      </c>
      <c r="F10" s="183" t="s">
        <v>126</v>
      </c>
      <c r="G10" s="183" t="s">
        <v>127</v>
      </c>
      <c r="H10" s="184" t="s">
        <v>128</v>
      </c>
      <c r="I10" s="184" t="s">
        <v>129</v>
      </c>
      <c r="J10" s="184" t="s">
        <v>130</v>
      </c>
      <c r="K10" s="184" t="s">
        <v>125</v>
      </c>
      <c r="L10" s="184" t="s">
        <v>126</v>
      </c>
      <c r="M10" s="184" t="s">
        <v>127</v>
      </c>
      <c r="N10" s="400"/>
      <c r="O10" s="407"/>
      <c r="P10" s="401"/>
      <c r="Q10" s="402"/>
      <c r="R10" s="404"/>
      <c r="S10" s="190" t="s">
        <v>10</v>
      </c>
    </row>
    <row r="11" spans="1:26" ht="16.5" customHeight="1">
      <c r="A11" s="391" t="s">
        <v>6</v>
      </c>
      <c r="B11" s="392"/>
      <c r="C11" s="27" t="s">
        <v>7</v>
      </c>
      <c r="D11" s="27">
        <v>1</v>
      </c>
      <c r="E11" s="27">
        <v>2</v>
      </c>
      <c r="F11" s="27">
        <v>3</v>
      </c>
      <c r="G11" s="27">
        <v>4</v>
      </c>
      <c r="H11" s="27">
        <v>5</v>
      </c>
      <c r="I11" s="27">
        <v>6</v>
      </c>
      <c r="J11" s="27">
        <v>7</v>
      </c>
      <c r="K11" s="27">
        <v>8</v>
      </c>
      <c r="L11" s="27">
        <v>9</v>
      </c>
      <c r="M11" s="27">
        <v>10</v>
      </c>
      <c r="N11" s="27">
        <v>11</v>
      </c>
      <c r="O11" s="27">
        <v>12</v>
      </c>
      <c r="P11" s="27">
        <f>+O11+1</f>
        <v>13</v>
      </c>
      <c r="Q11" s="27">
        <f>+P11+1</f>
        <v>14</v>
      </c>
      <c r="R11" s="135">
        <f>+Q11+1</f>
        <v>15</v>
      </c>
      <c r="S11" s="134">
        <f>+R11+1</f>
        <v>16</v>
      </c>
    </row>
    <row r="12" spans="1:26" ht="18" customHeight="1">
      <c r="A12" s="393" t="s">
        <v>81</v>
      </c>
      <c r="B12" s="394"/>
      <c r="C12" s="27">
        <v>1</v>
      </c>
      <c r="D12" s="30">
        <f>+E12+F12+G12+H12+I12+J12+K12+L12+M12+N12</f>
        <v>65</v>
      </c>
      <c r="E12" s="30">
        <f t="shared" ref="E12:Q12" si="0">E13+E19+E26+E34+E38</f>
        <v>16</v>
      </c>
      <c r="F12" s="30">
        <f t="shared" si="0"/>
        <v>1</v>
      </c>
      <c r="G12" s="30">
        <f t="shared" si="0"/>
        <v>0</v>
      </c>
      <c r="H12" s="30">
        <f t="shared" si="0"/>
        <v>42</v>
      </c>
      <c r="I12" s="30">
        <f t="shared" si="0"/>
        <v>1</v>
      </c>
      <c r="J12" s="30">
        <f t="shared" si="0"/>
        <v>2</v>
      </c>
      <c r="K12" s="30">
        <f t="shared" si="0"/>
        <v>0</v>
      </c>
      <c r="L12" s="30">
        <f t="shared" si="0"/>
        <v>0</v>
      </c>
      <c r="M12" s="30">
        <f t="shared" si="0"/>
        <v>0</v>
      </c>
      <c r="N12" s="30">
        <f t="shared" si="0"/>
        <v>3</v>
      </c>
      <c r="O12" s="30">
        <f t="shared" si="0"/>
        <v>1</v>
      </c>
      <c r="P12" s="30">
        <f t="shared" si="0"/>
        <v>34</v>
      </c>
      <c r="Q12" s="30">
        <f t="shared" si="0"/>
        <v>29</v>
      </c>
      <c r="R12" s="30">
        <v>2</v>
      </c>
      <c r="S12" s="30">
        <v>1</v>
      </c>
    </row>
    <row r="13" spans="1:26" ht="18" customHeight="1">
      <c r="A13" s="388" t="s">
        <v>82</v>
      </c>
      <c r="B13" s="388"/>
      <c r="C13" s="27">
        <f>+C12+1</f>
        <v>2</v>
      </c>
      <c r="D13" s="30">
        <f>D14+D15+D16+D17+D18</f>
        <v>1</v>
      </c>
      <c r="E13" s="30">
        <f t="shared" ref="E13:S13" si="1">E14+E15+E16+E17+E18</f>
        <v>1</v>
      </c>
      <c r="F13" s="30">
        <f t="shared" si="1"/>
        <v>0</v>
      </c>
      <c r="G13" s="30">
        <f t="shared" si="1"/>
        <v>0</v>
      </c>
      <c r="H13" s="30">
        <f t="shared" si="1"/>
        <v>0</v>
      </c>
      <c r="I13" s="30">
        <f t="shared" si="1"/>
        <v>0</v>
      </c>
      <c r="J13" s="30">
        <f t="shared" si="1"/>
        <v>0</v>
      </c>
      <c r="K13" s="30">
        <f t="shared" si="1"/>
        <v>0</v>
      </c>
      <c r="L13" s="30">
        <f t="shared" si="1"/>
        <v>0</v>
      </c>
      <c r="M13" s="30">
        <f t="shared" si="1"/>
        <v>0</v>
      </c>
      <c r="N13" s="30">
        <f t="shared" si="1"/>
        <v>0</v>
      </c>
      <c r="O13" s="30">
        <f t="shared" si="1"/>
        <v>0</v>
      </c>
      <c r="P13" s="30">
        <f t="shared" si="1"/>
        <v>0</v>
      </c>
      <c r="Q13" s="30">
        <f t="shared" si="1"/>
        <v>0</v>
      </c>
      <c r="R13" s="30">
        <f t="shared" si="1"/>
        <v>1</v>
      </c>
      <c r="S13" s="30">
        <f t="shared" si="1"/>
        <v>0</v>
      </c>
      <c r="Z13" s="191"/>
    </row>
    <row r="14" spans="1:26" ht="18" customHeight="1">
      <c r="A14" s="387" t="s">
        <v>83</v>
      </c>
      <c r="B14" s="387"/>
      <c r="C14" s="27">
        <f t="shared" ref="C14:C47" si="2">+C13+1</f>
        <v>3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</row>
    <row r="15" spans="1:26" ht="18" customHeight="1">
      <c r="A15" s="387" t="s">
        <v>84</v>
      </c>
      <c r="B15" s="387"/>
      <c r="C15" s="27">
        <f t="shared" si="2"/>
        <v>4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</row>
    <row r="16" spans="1:26" ht="18" customHeight="1">
      <c r="A16" s="387" t="s">
        <v>85</v>
      </c>
      <c r="B16" s="387"/>
      <c r="C16" s="27">
        <f t="shared" si="2"/>
        <v>5</v>
      </c>
      <c r="D16" s="30">
        <v>1</v>
      </c>
      <c r="E16" s="30">
        <v>1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181">
        <v>1</v>
      </c>
      <c r="S16" s="30">
        <v>0</v>
      </c>
    </row>
    <row r="17" spans="1:19" ht="18" customHeight="1">
      <c r="A17" s="387" t="s">
        <v>86</v>
      </c>
      <c r="B17" s="387"/>
      <c r="C17" s="27">
        <f t="shared" si="2"/>
        <v>6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</row>
    <row r="18" spans="1:19" ht="18" customHeight="1">
      <c r="A18" s="387" t="s">
        <v>87</v>
      </c>
      <c r="B18" s="387"/>
      <c r="C18" s="27">
        <f t="shared" si="2"/>
        <v>7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</row>
    <row r="19" spans="1:19" ht="18" customHeight="1">
      <c r="A19" s="388" t="s">
        <v>88</v>
      </c>
      <c r="B19" s="388"/>
      <c r="C19" s="27">
        <f t="shared" si="2"/>
        <v>8</v>
      </c>
      <c r="D19" s="30">
        <f>D20+D21+D22+D23+D24</f>
        <v>1</v>
      </c>
      <c r="E19" s="30">
        <f t="shared" ref="E19:S19" si="3">E20+E21+E22+E23+E24</f>
        <v>1</v>
      </c>
      <c r="F19" s="30">
        <f t="shared" si="3"/>
        <v>0</v>
      </c>
      <c r="G19" s="30">
        <f t="shared" si="3"/>
        <v>0</v>
      </c>
      <c r="H19" s="30">
        <f t="shared" si="3"/>
        <v>0</v>
      </c>
      <c r="I19" s="30">
        <f t="shared" si="3"/>
        <v>0</v>
      </c>
      <c r="J19" s="30">
        <f t="shared" si="3"/>
        <v>0</v>
      </c>
      <c r="K19" s="30">
        <f t="shared" si="3"/>
        <v>0</v>
      </c>
      <c r="L19" s="30">
        <f t="shared" si="3"/>
        <v>0</v>
      </c>
      <c r="M19" s="30">
        <f t="shared" si="3"/>
        <v>0</v>
      </c>
      <c r="N19" s="30">
        <f t="shared" si="3"/>
        <v>0</v>
      </c>
      <c r="O19" s="30">
        <f t="shared" si="3"/>
        <v>0</v>
      </c>
      <c r="P19" s="30">
        <f t="shared" si="3"/>
        <v>0</v>
      </c>
      <c r="Q19" s="30">
        <f t="shared" si="3"/>
        <v>1</v>
      </c>
      <c r="R19" s="30">
        <f t="shared" si="3"/>
        <v>0</v>
      </c>
      <c r="S19" s="30">
        <f t="shared" si="3"/>
        <v>0</v>
      </c>
    </row>
    <row r="20" spans="1:19" ht="18" customHeight="1">
      <c r="A20" s="387" t="s">
        <v>89</v>
      </c>
      <c r="B20" s="387"/>
      <c r="C20" s="27">
        <f t="shared" si="2"/>
        <v>9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</row>
    <row r="21" spans="1:19" ht="18" customHeight="1">
      <c r="A21" s="387" t="s">
        <v>90</v>
      </c>
      <c r="B21" s="387"/>
      <c r="C21" s="27">
        <f t="shared" si="2"/>
        <v>10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</row>
    <row r="22" spans="1:19" ht="18" customHeight="1">
      <c r="A22" s="387" t="s">
        <v>91</v>
      </c>
      <c r="B22" s="387"/>
      <c r="C22" s="27">
        <f t="shared" si="2"/>
        <v>11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</row>
    <row r="23" spans="1:19" ht="18" customHeight="1">
      <c r="A23" s="387" t="s">
        <v>92</v>
      </c>
      <c r="B23" s="387"/>
      <c r="C23" s="27">
        <f t="shared" si="2"/>
        <v>12</v>
      </c>
      <c r="D23" s="30">
        <v>1</v>
      </c>
      <c r="E23" s="30">
        <v>1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1</v>
      </c>
      <c r="R23" s="30">
        <v>0</v>
      </c>
      <c r="S23" s="30">
        <v>0</v>
      </c>
    </row>
    <row r="24" spans="1:19" ht="18" customHeight="1">
      <c r="A24" s="387" t="s">
        <v>94</v>
      </c>
      <c r="B24" s="387"/>
      <c r="C24" s="27">
        <f t="shared" si="2"/>
        <v>13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</row>
    <row r="25" spans="1:19" ht="18" customHeight="1">
      <c r="A25" s="387" t="s">
        <v>93</v>
      </c>
      <c r="B25" s="387"/>
      <c r="C25" s="27">
        <f t="shared" si="2"/>
        <v>14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</row>
    <row r="26" spans="1:19" ht="18" customHeight="1">
      <c r="A26" s="409" t="s">
        <v>95</v>
      </c>
      <c r="B26" s="410"/>
      <c r="C26" s="27">
        <f t="shared" si="2"/>
        <v>15</v>
      </c>
      <c r="D26" s="30">
        <f>D27+D28+D29+D30+D31+D32+D33</f>
        <v>3</v>
      </c>
      <c r="E26" s="30">
        <f t="shared" ref="E26:S26" si="4">E27+E28+E29+E30+E31+E32+E33</f>
        <v>0</v>
      </c>
      <c r="F26" s="30">
        <f t="shared" si="4"/>
        <v>1</v>
      </c>
      <c r="G26" s="30">
        <f t="shared" si="4"/>
        <v>0</v>
      </c>
      <c r="H26" s="30">
        <f t="shared" si="4"/>
        <v>2</v>
      </c>
      <c r="I26" s="30">
        <f t="shared" si="4"/>
        <v>0</v>
      </c>
      <c r="J26" s="30">
        <f t="shared" si="4"/>
        <v>0</v>
      </c>
      <c r="K26" s="30">
        <f t="shared" si="4"/>
        <v>0</v>
      </c>
      <c r="L26" s="30">
        <f t="shared" si="4"/>
        <v>0</v>
      </c>
      <c r="M26" s="30">
        <f t="shared" si="4"/>
        <v>0</v>
      </c>
      <c r="N26" s="30">
        <f t="shared" si="4"/>
        <v>0</v>
      </c>
      <c r="O26" s="30">
        <f t="shared" si="4"/>
        <v>0</v>
      </c>
      <c r="P26" s="30">
        <f t="shared" si="4"/>
        <v>0</v>
      </c>
      <c r="Q26" s="30">
        <f t="shared" si="4"/>
        <v>3</v>
      </c>
      <c r="R26" s="30">
        <f t="shared" si="4"/>
        <v>0</v>
      </c>
      <c r="S26" s="30">
        <f t="shared" si="4"/>
        <v>0</v>
      </c>
    </row>
    <row r="27" spans="1:19" ht="18" customHeight="1">
      <c r="A27" s="387" t="s">
        <v>96</v>
      </c>
      <c r="B27" s="387"/>
      <c r="C27" s="27">
        <f t="shared" si="2"/>
        <v>16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</row>
    <row r="28" spans="1:19" ht="18" customHeight="1">
      <c r="A28" s="387" t="s">
        <v>97</v>
      </c>
      <c r="B28" s="387"/>
      <c r="C28" s="27">
        <f t="shared" si="2"/>
        <v>17</v>
      </c>
      <c r="D28" s="30">
        <v>2</v>
      </c>
      <c r="E28" s="30">
        <v>0</v>
      </c>
      <c r="F28" s="30">
        <v>0</v>
      </c>
      <c r="G28" s="30">
        <v>0</v>
      </c>
      <c r="H28" s="30">
        <v>2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2</v>
      </c>
      <c r="R28" s="30">
        <v>0</v>
      </c>
      <c r="S28" s="30">
        <v>0</v>
      </c>
    </row>
    <row r="29" spans="1:19" ht="18" customHeight="1">
      <c r="A29" s="387" t="s">
        <v>98</v>
      </c>
      <c r="B29" s="387"/>
      <c r="C29" s="27">
        <f t="shared" si="2"/>
        <v>18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</row>
    <row r="30" spans="1:19" ht="18" customHeight="1">
      <c r="A30" s="387" t="s">
        <v>99</v>
      </c>
      <c r="B30" s="387"/>
      <c r="C30" s="27">
        <f t="shared" si="2"/>
        <v>19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</row>
    <row r="31" spans="1:19" ht="18" customHeight="1">
      <c r="A31" s="387" t="s">
        <v>100</v>
      </c>
      <c r="B31" s="387"/>
      <c r="C31" s="27">
        <f t="shared" si="2"/>
        <v>20</v>
      </c>
      <c r="D31" s="30">
        <v>1</v>
      </c>
      <c r="E31" s="30">
        <v>0</v>
      </c>
      <c r="F31" s="30">
        <v>1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1</v>
      </c>
      <c r="R31" s="30">
        <v>0</v>
      </c>
      <c r="S31" s="30">
        <v>0</v>
      </c>
    </row>
    <row r="32" spans="1:19" ht="18" customHeight="1">
      <c r="A32" s="387" t="s">
        <v>101</v>
      </c>
      <c r="B32" s="387"/>
      <c r="C32" s="27">
        <f t="shared" si="2"/>
        <v>21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</row>
    <row r="33" spans="1:19" ht="18" customHeight="1">
      <c r="A33" s="387" t="s">
        <v>102</v>
      </c>
      <c r="B33" s="387"/>
      <c r="C33" s="27">
        <f t="shared" si="2"/>
        <v>22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30">
        <v>0</v>
      </c>
      <c r="R33" s="30">
        <v>0</v>
      </c>
      <c r="S33" s="30">
        <v>0</v>
      </c>
    </row>
    <row r="34" spans="1:19" ht="18" customHeight="1">
      <c r="A34" s="388" t="s">
        <v>103</v>
      </c>
      <c r="B34" s="388"/>
      <c r="C34" s="27">
        <f t="shared" si="2"/>
        <v>23</v>
      </c>
      <c r="D34" s="30">
        <v>0</v>
      </c>
      <c r="E34" s="30">
        <f t="shared" ref="E34:S34" si="5">E35+E36+E37</f>
        <v>0</v>
      </c>
      <c r="F34" s="30">
        <f t="shared" si="5"/>
        <v>0</v>
      </c>
      <c r="G34" s="30">
        <f t="shared" si="5"/>
        <v>0</v>
      </c>
      <c r="H34" s="30">
        <f t="shared" si="5"/>
        <v>0</v>
      </c>
      <c r="I34" s="30">
        <f t="shared" si="5"/>
        <v>0</v>
      </c>
      <c r="J34" s="30">
        <f t="shared" si="5"/>
        <v>0</v>
      </c>
      <c r="K34" s="30">
        <f t="shared" si="5"/>
        <v>0</v>
      </c>
      <c r="L34" s="30">
        <f t="shared" si="5"/>
        <v>0</v>
      </c>
      <c r="M34" s="30">
        <f t="shared" si="5"/>
        <v>0</v>
      </c>
      <c r="N34" s="30">
        <f t="shared" si="5"/>
        <v>0</v>
      </c>
      <c r="O34" s="30">
        <f t="shared" si="5"/>
        <v>0</v>
      </c>
      <c r="P34" s="30">
        <f t="shared" si="5"/>
        <v>0</v>
      </c>
      <c r="Q34" s="30">
        <f t="shared" si="5"/>
        <v>0</v>
      </c>
      <c r="R34" s="30">
        <f t="shared" si="5"/>
        <v>0</v>
      </c>
      <c r="S34" s="30">
        <f t="shared" si="5"/>
        <v>0</v>
      </c>
    </row>
    <row r="35" spans="1:19" ht="18" customHeight="1">
      <c r="A35" s="387" t="s">
        <v>104</v>
      </c>
      <c r="B35" s="387"/>
      <c r="C35" s="27">
        <f t="shared" si="2"/>
        <v>24</v>
      </c>
      <c r="D35" s="30">
        <v>0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</row>
    <row r="36" spans="1:19" ht="18" customHeight="1">
      <c r="A36" s="387" t="s">
        <v>105</v>
      </c>
      <c r="B36" s="387"/>
      <c r="C36" s="27">
        <f t="shared" si="2"/>
        <v>25</v>
      </c>
      <c r="D36" s="30">
        <v>0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</row>
    <row r="37" spans="1:19" ht="18" customHeight="1">
      <c r="A37" s="387" t="s">
        <v>106</v>
      </c>
      <c r="B37" s="387"/>
      <c r="C37" s="27">
        <f t="shared" si="2"/>
        <v>26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0">
        <v>0</v>
      </c>
    </row>
    <row r="38" spans="1:19" ht="18" customHeight="1">
      <c r="A38" s="388" t="s">
        <v>107</v>
      </c>
      <c r="B38" s="388"/>
      <c r="C38" s="27">
        <f t="shared" si="2"/>
        <v>27</v>
      </c>
      <c r="D38" s="30">
        <f>D39+D40+D41+D42+D43+D44+D45+D46+D47</f>
        <v>60</v>
      </c>
      <c r="E38" s="30">
        <f t="shared" ref="E38:R38" si="6">E39+E40+E41+E42+E43+E44+E45+E46+E47</f>
        <v>14</v>
      </c>
      <c r="F38" s="30">
        <f t="shared" si="6"/>
        <v>0</v>
      </c>
      <c r="G38" s="30">
        <f t="shared" si="6"/>
        <v>0</v>
      </c>
      <c r="H38" s="30">
        <f t="shared" si="6"/>
        <v>40</v>
      </c>
      <c r="I38" s="30">
        <f t="shared" si="6"/>
        <v>1</v>
      </c>
      <c r="J38" s="30">
        <f t="shared" si="6"/>
        <v>2</v>
      </c>
      <c r="K38" s="30">
        <f t="shared" si="6"/>
        <v>0</v>
      </c>
      <c r="L38" s="30">
        <f t="shared" si="6"/>
        <v>0</v>
      </c>
      <c r="M38" s="30">
        <f t="shared" si="6"/>
        <v>0</v>
      </c>
      <c r="N38" s="30">
        <f t="shared" si="6"/>
        <v>3</v>
      </c>
      <c r="O38" s="30">
        <f t="shared" si="6"/>
        <v>1</v>
      </c>
      <c r="P38" s="30">
        <f t="shared" si="6"/>
        <v>34</v>
      </c>
      <c r="Q38" s="30">
        <f t="shared" si="6"/>
        <v>25</v>
      </c>
      <c r="R38" s="30">
        <f t="shared" si="6"/>
        <v>1</v>
      </c>
      <c r="S38" s="30">
        <v>0</v>
      </c>
    </row>
    <row r="39" spans="1:19" ht="18" customHeight="1">
      <c r="A39" s="386" t="s">
        <v>108</v>
      </c>
      <c r="B39" s="386"/>
      <c r="C39" s="27">
        <f t="shared" si="2"/>
        <v>28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</row>
    <row r="40" spans="1:19" ht="18" customHeight="1">
      <c r="A40" s="386" t="s">
        <v>109</v>
      </c>
      <c r="B40" s="386"/>
      <c r="C40" s="27">
        <f t="shared" si="2"/>
        <v>29</v>
      </c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0">
        <v>0</v>
      </c>
      <c r="R40" s="30">
        <v>0</v>
      </c>
      <c r="S40" s="30">
        <v>0</v>
      </c>
    </row>
    <row r="41" spans="1:19" ht="18" customHeight="1">
      <c r="A41" s="386" t="s">
        <v>110</v>
      </c>
      <c r="B41" s="386"/>
      <c r="C41" s="27">
        <f t="shared" si="2"/>
        <v>30</v>
      </c>
      <c r="D41" s="30">
        <v>13</v>
      </c>
      <c r="E41" s="30">
        <v>1</v>
      </c>
      <c r="F41" s="30">
        <v>0</v>
      </c>
      <c r="G41" s="30">
        <v>0</v>
      </c>
      <c r="H41" s="30">
        <v>10</v>
      </c>
      <c r="I41" s="30">
        <v>0</v>
      </c>
      <c r="J41" s="30">
        <v>1</v>
      </c>
      <c r="K41" s="30">
        <v>0</v>
      </c>
      <c r="L41" s="30">
        <v>0</v>
      </c>
      <c r="M41" s="30">
        <v>0</v>
      </c>
      <c r="N41" s="30">
        <v>1</v>
      </c>
      <c r="O41" s="30"/>
      <c r="P41" s="30">
        <v>6</v>
      </c>
      <c r="Q41" s="30">
        <v>7</v>
      </c>
      <c r="R41" s="30">
        <v>0</v>
      </c>
      <c r="S41" s="30">
        <v>0</v>
      </c>
    </row>
    <row r="42" spans="1:19" ht="18" customHeight="1">
      <c r="A42" s="386" t="s">
        <v>111</v>
      </c>
      <c r="B42" s="386"/>
      <c r="C42" s="27">
        <f t="shared" si="2"/>
        <v>31</v>
      </c>
      <c r="D42" s="30">
        <v>13</v>
      </c>
      <c r="E42" s="30">
        <v>2</v>
      </c>
      <c r="F42" s="30">
        <v>0</v>
      </c>
      <c r="G42" s="30">
        <v>0</v>
      </c>
      <c r="H42" s="30">
        <v>8</v>
      </c>
      <c r="I42" s="30">
        <v>1</v>
      </c>
      <c r="J42" s="30">
        <v>1</v>
      </c>
      <c r="K42" s="30">
        <v>0</v>
      </c>
      <c r="L42" s="30">
        <v>0</v>
      </c>
      <c r="M42" s="30">
        <v>0</v>
      </c>
      <c r="N42" s="30">
        <v>1</v>
      </c>
      <c r="O42" s="30">
        <v>1</v>
      </c>
      <c r="P42" s="30">
        <v>7</v>
      </c>
      <c r="Q42" s="30">
        <v>6</v>
      </c>
      <c r="R42" s="30">
        <v>0</v>
      </c>
      <c r="S42" s="30">
        <v>0</v>
      </c>
    </row>
    <row r="43" spans="1:19" ht="18" customHeight="1">
      <c r="A43" s="386" t="s">
        <v>112</v>
      </c>
      <c r="B43" s="386"/>
      <c r="C43" s="27">
        <f t="shared" si="2"/>
        <v>32</v>
      </c>
      <c r="D43" s="30">
        <v>1</v>
      </c>
      <c r="E43" s="30">
        <v>1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30">
        <v>1</v>
      </c>
      <c r="Q43" s="30">
        <v>0</v>
      </c>
      <c r="R43" s="30">
        <v>0</v>
      </c>
      <c r="S43" s="30">
        <v>0</v>
      </c>
    </row>
    <row r="44" spans="1:19" ht="18" customHeight="1">
      <c r="A44" s="386" t="s">
        <v>113</v>
      </c>
      <c r="B44" s="386"/>
      <c r="C44" s="27">
        <f t="shared" si="2"/>
        <v>33</v>
      </c>
      <c r="D44" s="30">
        <v>3</v>
      </c>
      <c r="E44" s="30"/>
      <c r="F44" s="30">
        <v>0</v>
      </c>
      <c r="G44" s="30">
        <v>0</v>
      </c>
      <c r="H44" s="30">
        <v>3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3</v>
      </c>
      <c r="Q44" s="30">
        <v>0</v>
      </c>
      <c r="R44" s="30">
        <v>0</v>
      </c>
      <c r="S44" s="30">
        <v>0</v>
      </c>
    </row>
    <row r="45" spans="1:19" ht="18" customHeight="1">
      <c r="A45" s="386" t="s">
        <v>114</v>
      </c>
      <c r="B45" s="386"/>
      <c r="C45" s="27">
        <f t="shared" si="2"/>
        <v>34</v>
      </c>
      <c r="D45" s="30">
        <v>18</v>
      </c>
      <c r="E45" s="30">
        <v>6</v>
      </c>
      <c r="F45" s="30">
        <v>0</v>
      </c>
      <c r="G45" s="30">
        <v>0</v>
      </c>
      <c r="H45" s="30">
        <v>12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0">
        <v>0</v>
      </c>
      <c r="P45" s="30">
        <v>12</v>
      </c>
      <c r="Q45" s="30">
        <v>5</v>
      </c>
      <c r="R45" s="181">
        <v>1</v>
      </c>
      <c r="S45" s="30">
        <v>1</v>
      </c>
    </row>
    <row r="46" spans="1:19" ht="18" customHeight="1">
      <c r="A46" s="386" t="s">
        <v>115</v>
      </c>
      <c r="B46" s="386"/>
      <c r="C46" s="27">
        <f t="shared" si="2"/>
        <v>35</v>
      </c>
      <c r="D46" s="30">
        <v>5</v>
      </c>
      <c r="E46" s="30">
        <v>2</v>
      </c>
      <c r="F46" s="30">
        <v>0</v>
      </c>
      <c r="G46" s="30">
        <v>0</v>
      </c>
      <c r="H46" s="30">
        <v>2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1</v>
      </c>
      <c r="O46" s="30"/>
      <c r="P46" s="30">
        <v>2</v>
      </c>
      <c r="Q46" s="30">
        <v>3</v>
      </c>
      <c r="R46" s="181">
        <v>0</v>
      </c>
      <c r="S46" s="30">
        <v>0</v>
      </c>
    </row>
    <row r="47" spans="1:19" ht="18" customHeight="1">
      <c r="A47" s="386" t="s">
        <v>116</v>
      </c>
      <c r="B47" s="386"/>
      <c r="C47" s="27">
        <f t="shared" si="2"/>
        <v>36</v>
      </c>
      <c r="D47" s="30">
        <v>7</v>
      </c>
      <c r="E47" s="30">
        <v>2</v>
      </c>
      <c r="F47" s="30">
        <v>0</v>
      </c>
      <c r="G47" s="30">
        <v>0</v>
      </c>
      <c r="H47" s="30">
        <v>5</v>
      </c>
      <c r="I47" s="30">
        <v>0</v>
      </c>
      <c r="J47" s="30">
        <v>0</v>
      </c>
      <c r="K47" s="30">
        <v>0</v>
      </c>
      <c r="L47" s="30">
        <v>0</v>
      </c>
      <c r="M47" s="30">
        <v>0</v>
      </c>
      <c r="N47" s="30">
        <v>0</v>
      </c>
      <c r="O47" s="30">
        <v>0</v>
      </c>
      <c r="P47" s="30">
        <v>3</v>
      </c>
      <c r="Q47" s="30">
        <v>4</v>
      </c>
      <c r="R47" s="181">
        <v>0</v>
      </c>
      <c r="S47" s="30">
        <v>0</v>
      </c>
    </row>
    <row r="48" spans="1:19" ht="19.5" customHeight="1">
      <c r="A48" s="85" t="s">
        <v>79</v>
      </c>
      <c r="B48" s="85"/>
      <c r="D48" s="96" t="s">
        <v>231</v>
      </c>
      <c r="E48" s="85"/>
      <c r="G48" s="96"/>
      <c r="H48" s="96"/>
      <c r="I48" s="96"/>
      <c r="J48" s="96"/>
      <c r="K48" s="96"/>
      <c r="L48" s="96"/>
      <c r="P48" s="97"/>
      <c r="Q48" s="97"/>
    </row>
    <row r="49" spans="1:19" ht="12.75">
      <c r="A49" s="96"/>
      <c r="B49" s="96"/>
      <c r="D49" s="96" t="s">
        <v>207</v>
      </c>
      <c r="E49" s="85"/>
      <c r="G49" s="96"/>
      <c r="H49" s="96"/>
      <c r="I49" s="96"/>
      <c r="J49" s="96"/>
      <c r="K49" s="96"/>
      <c r="L49" s="96"/>
      <c r="P49" s="62"/>
      <c r="Q49" s="62"/>
    </row>
    <row r="50" spans="1:19" ht="23.25" customHeight="1">
      <c r="P50" s="62"/>
      <c r="Q50" s="62"/>
    </row>
    <row r="51" spans="1:19" ht="23.25" customHeight="1">
      <c r="P51" s="62"/>
      <c r="Q51" s="62"/>
    </row>
    <row r="52" spans="1:19" ht="23.25" customHeight="1">
      <c r="P52" s="62"/>
      <c r="Q52" s="62"/>
    </row>
    <row r="53" spans="1:19" ht="16.5" customHeight="1">
      <c r="B53" s="84"/>
      <c r="C53" s="64"/>
      <c r="D53" s="8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39"/>
      <c r="R53" s="84"/>
      <c r="S53" s="84"/>
    </row>
    <row r="54" spans="1:19" ht="16.5" customHeight="1">
      <c r="B54" s="66"/>
      <c r="C54" s="55"/>
      <c r="D54" s="94"/>
      <c r="E54" s="66"/>
      <c r="F54" s="66"/>
      <c r="G54" s="66"/>
      <c r="H54" s="66"/>
      <c r="I54" s="66"/>
      <c r="J54" s="66"/>
      <c r="K54" s="64"/>
      <c r="L54" s="64"/>
      <c r="M54" s="64"/>
      <c r="N54" s="64"/>
      <c r="O54" s="64"/>
      <c r="P54" s="64"/>
      <c r="Q54" s="39"/>
      <c r="R54" s="94"/>
      <c r="S54" s="94"/>
    </row>
    <row r="55" spans="1:19" ht="16.5" customHeight="1">
      <c r="B55" s="64"/>
      <c r="C55" s="94"/>
      <c r="D55" s="94"/>
      <c r="E55" s="64"/>
      <c r="F55" s="62"/>
      <c r="G55" s="62"/>
      <c r="H55" s="62"/>
      <c r="I55" s="62"/>
      <c r="J55" s="62"/>
      <c r="K55" s="64"/>
      <c r="L55" s="64"/>
      <c r="M55" s="64"/>
      <c r="N55" s="64"/>
      <c r="O55" s="64"/>
      <c r="P55" s="64"/>
      <c r="Q55" s="39"/>
      <c r="R55" s="94"/>
      <c r="S55" s="94"/>
    </row>
    <row r="56" spans="1:19" ht="16.5" customHeight="1">
      <c r="B56" s="55"/>
      <c r="C56" s="94"/>
      <c r="D56" s="94"/>
      <c r="E56" s="66"/>
      <c r="F56" s="66"/>
      <c r="G56" s="66"/>
      <c r="H56" s="66"/>
      <c r="I56" s="66"/>
      <c r="J56" s="66"/>
      <c r="K56" s="64"/>
      <c r="L56" s="64"/>
      <c r="M56" s="64"/>
      <c r="N56" s="64"/>
      <c r="O56" s="64"/>
      <c r="P56" s="64"/>
      <c r="Q56" s="39"/>
      <c r="R56" s="94"/>
      <c r="S56" s="94"/>
    </row>
    <row r="57" spans="1:19" ht="16.5" customHeight="1">
      <c r="B57" s="55"/>
      <c r="C57" s="94"/>
      <c r="D57" s="94"/>
      <c r="E57" s="64"/>
      <c r="F57" s="66"/>
      <c r="G57" s="66"/>
      <c r="H57" s="66"/>
      <c r="I57" s="66"/>
      <c r="J57" s="66"/>
      <c r="K57" s="64"/>
      <c r="L57" s="64"/>
      <c r="M57" s="64"/>
      <c r="N57" s="64"/>
      <c r="O57" s="64"/>
      <c r="P57" s="64"/>
      <c r="Q57" s="39"/>
      <c r="R57" s="94"/>
      <c r="S57" s="94"/>
    </row>
    <row r="58" spans="1:19" ht="16.5" customHeight="1">
      <c r="B58" s="94"/>
      <c r="C58" s="94"/>
      <c r="D58" s="94"/>
      <c r="E58" s="66"/>
      <c r="F58" s="62"/>
      <c r="G58" s="62"/>
      <c r="H58" s="62"/>
      <c r="I58" s="62"/>
      <c r="J58" s="62"/>
      <c r="K58" s="64"/>
      <c r="L58" s="64"/>
      <c r="M58" s="64"/>
      <c r="N58" s="64"/>
      <c r="O58" s="64"/>
      <c r="P58" s="64"/>
      <c r="Q58" s="39"/>
      <c r="R58" s="94"/>
      <c r="S58" s="94"/>
    </row>
    <row r="59" spans="1:19" ht="16.5" customHeight="1">
      <c r="B59" s="94"/>
      <c r="C59" s="94"/>
      <c r="D59" s="94"/>
      <c r="E59" s="39"/>
      <c r="F59" s="39"/>
      <c r="G59" s="66"/>
      <c r="H59" s="66"/>
      <c r="I59" s="64"/>
      <c r="J59" s="64"/>
      <c r="K59" s="64"/>
      <c r="L59" s="64"/>
      <c r="M59" s="64"/>
      <c r="N59" s="39"/>
      <c r="O59" s="39"/>
      <c r="P59" s="39"/>
      <c r="Q59" s="39"/>
      <c r="R59" s="94"/>
      <c r="S59" s="94"/>
    </row>
    <row r="60" spans="1:19" ht="16.5" customHeight="1">
      <c r="B60" s="94"/>
      <c r="C60" s="94"/>
      <c r="D60" s="94"/>
      <c r="E60" s="39"/>
      <c r="F60" s="39"/>
      <c r="G60" s="66"/>
      <c r="H60" s="66"/>
      <c r="I60" s="64"/>
      <c r="J60" s="64"/>
      <c r="K60" s="64"/>
      <c r="L60" s="64"/>
      <c r="M60" s="64"/>
      <c r="N60" s="39"/>
      <c r="O60" s="39"/>
      <c r="P60" s="39"/>
      <c r="Q60" s="39"/>
      <c r="R60" s="94"/>
      <c r="S60" s="94"/>
    </row>
    <row r="61" spans="1:19" ht="15">
      <c r="B61" s="64"/>
      <c r="C61" s="64"/>
      <c r="D61" s="64"/>
      <c r="E61" s="64"/>
      <c r="F61" s="94"/>
      <c r="G61" s="64"/>
      <c r="H61" s="95"/>
      <c r="I61" s="64"/>
      <c r="J61" s="64"/>
      <c r="K61" s="64"/>
      <c r="L61" s="64"/>
      <c r="M61" s="64"/>
      <c r="N61" s="64"/>
      <c r="O61" s="64"/>
      <c r="P61" s="64"/>
      <c r="Q61" s="64"/>
      <c r="R61" s="94"/>
      <c r="S61" s="94"/>
    </row>
  </sheetData>
  <mergeCells count="52">
    <mergeCell ref="A18:B18"/>
    <mergeCell ref="R1:S1"/>
    <mergeCell ref="A24:B24"/>
    <mergeCell ref="A25:B25"/>
    <mergeCell ref="A26:B26"/>
    <mergeCell ref="A22:B22"/>
    <mergeCell ref="A19:B19"/>
    <mergeCell ref="A3:S3"/>
    <mergeCell ref="A15:B15"/>
    <mergeCell ref="D8:D10"/>
    <mergeCell ref="A16:B16"/>
    <mergeCell ref="A17:B17"/>
    <mergeCell ref="A27:B27"/>
    <mergeCell ref="P8:S8"/>
    <mergeCell ref="E9:G9"/>
    <mergeCell ref="H9:J9"/>
    <mergeCell ref="K9:M9"/>
    <mergeCell ref="N9:N10"/>
    <mergeCell ref="P9:P10"/>
    <mergeCell ref="Q9:Q10"/>
    <mergeCell ref="R9:R10"/>
    <mergeCell ref="A23:B23"/>
    <mergeCell ref="A13:B13"/>
    <mergeCell ref="C8:C10"/>
    <mergeCell ref="A14:B14"/>
    <mergeCell ref="O8:O10"/>
    <mergeCell ref="A20:B20"/>
    <mergeCell ref="A21:B21"/>
    <mergeCell ref="A47:B47"/>
    <mergeCell ref="A8:B10"/>
    <mergeCell ref="E8:N8"/>
    <mergeCell ref="A11:B11"/>
    <mergeCell ref="A12:B12"/>
    <mergeCell ref="A40:B40"/>
    <mergeCell ref="A41:B41"/>
    <mergeCell ref="A42:B42"/>
    <mergeCell ref="A43:B43"/>
    <mergeCell ref="A44:B44"/>
    <mergeCell ref="A35:B35"/>
    <mergeCell ref="A36:B36"/>
    <mergeCell ref="A37:B37"/>
    <mergeCell ref="A38:B38"/>
    <mergeCell ref="A28:B28"/>
    <mergeCell ref="A29:B29"/>
    <mergeCell ref="A45:B45"/>
    <mergeCell ref="A46:B46"/>
    <mergeCell ref="A39:B39"/>
    <mergeCell ref="A30:B30"/>
    <mergeCell ref="A31:B31"/>
    <mergeCell ref="A32:B32"/>
    <mergeCell ref="A33:B33"/>
    <mergeCell ref="A34:B34"/>
  </mergeCells>
  <pageMargins left="1.0900000000000001" right="0.65" top="0.6" bottom="0.46" header="0.3" footer="0.3"/>
  <pageSetup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AU36"/>
  <sheetViews>
    <sheetView view="pageBreakPreview" topLeftCell="A12" zoomScale="85" zoomScaleNormal="85" zoomScaleSheetLayoutView="85" workbookViewId="0">
      <selection activeCell="W27" sqref="W27"/>
    </sheetView>
  </sheetViews>
  <sheetFormatPr defaultColWidth="8.85546875" defaultRowHeight="12.75"/>
  <cols>
    <col min="1" max="1" width="4.7109375" style="6" customWidth="1"/>
    <col min="2" max="2" width="16.28515625" style="6" customWidth="1"/>
    <col min="3" max="3" width="8.85546875" style="6" customWidth="1"/>
    <col min="4" max="4" width="5.28515625" style="6" customWidth="1"/>
    <col min="5" max="5" width="3.42578125" style="6" customWidth="1"/>
    <col min="6" max="6" width="5.140625" style="6" customWidth="1"/>
    <col min="7" max="7" width="10.140625" style="6" customWidth="1"/>
    <col min="8" max="9" width="7.28515625" style="6" customWidth="1"/>
    <col min="10" max="10" width="11.85546875" style="6" customWidth="1"/>
    <col min="11" max="12" width="7.28515625" style="6" customWidth="1"/>
    <col min="13" max="13" width="11.5703125" style="6" customWidth="1"/>
    <col min="14" max="15" width="7.28515625" style="6" customWidth="1"/>
    <col min="16" max="16" width="10.5703125" style="6" customWidth="1"/>
    <col min="17" max="18" width="7.28515625" style="6" customWidth="1"/>
    <col min="19" max="19" width="13" style="6" customWidth="1"/>
    <col min="20" max="24" width="7.28515625" style="6" customWidth="1"/>
    <col min="25" max="25" width="39.140625" style="6" customWidth="1"/>
    <col min="26" max="26" width="3.85546875" style="6" customWidth="1"/>
    <col min="27" max="47" width="6.42578125" style="6" customWidth="1"/>
    <col min="48" max="16384" width="8.85546875" style="6"/>
  </cols>
  <sheetData>
    <row r="1" spans="1:47" ht="21" customHeight="1">
      <c r="V1" s="171"/>
      <c r="W1" s="415" t="s">
        <v>213</v>
      </c>
      <c r="X1" s="415"/>
      <c r="Y1" s="171"/>
      <c r="Z1" s="171"/>
      <c r="AR1" s="434" t="s">
        <v>193</v>
      </c>
      <c r="AS1" s="434"/>
      <c r="AT1" s="434"/>
      <c r="AU1" s="434"/>
    </row>
    <row r="2" spans="1:47" ht="21" customHeight="1">
      <c r="A2" s="29" t="s">
        <v>208</v>
      </c>
      <c r="B2" s="6" t="s">
        <v>208</v>
      </c>
      <c r="AR2" s="434"/>
      <c r="AS2" s="434"/>
      <c r="AT2" s="434"/>
      <c r="AU2" s="434"/>
    </row>
    <row r="3" spans="1:47" ht="18" customHeight="1">
      <c r="J3" s="163"/>
      <c r="K3" s="163"/>
      <c r="L3" s="163"/>
      <c r="M3" s="163"/>
      <c r="N3" s="163"/>
      <c r="O3" s="163"/>
      <c r="P3" s="163"/>
      <c r="Q3" s="163"/>
      <c r="R3" s="163"/>
    </row>
    <row r="4" spans="1:47" ht="45.75" customHeight="1">
      <c r="A4" s="173"/>
      <c r="B4" s="418" t="s">
        <v>516</v>
      </c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173"/>
      <c r="X4" s="173"/>
      <c r="Y4" s="164"/>
      <c r="Z4" s="164"/>
    </row>
    <row r="5" spans="1:47" ht="22.5" customHeight="1"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</row>
    <row r="6" spans="1:47" ht="18" customHeight="1">
      <c r="A6" s="113"/>
      <c r="B6" s="113"/>
      <c r="C6" s="113"/>
      <c r="D6" s="113"/>
      <c r="E6" s="113"/>
      <c r="F6" s="113"/>
      <c r="G6" s="113"/>
      <c r="H6" s="113"/>
      <c r="I6" s="155"/>
      <c r="J6" s="163"/>
      <c r="K6" s="163"/>
      <c r="L6" s="163"/>
      <c r="M6" s="163"/>
      <c r="N6" s="163"/>
      <c r="O6" s="163"/>
      <c r="P6" s="163"/>
      <c r="Q6" s="163"/>
      <c r="R6" s="163"/>
    </row>
    <row r="7" spans="1:47" ht="18" customHeight="1">
      <c r="A7" s="416"/>
      <c r="B7" s="416"/>
      <c r="C7" s="156"/>
      <c r="D7" s="78"/>
      <c r="E7" s="78"/>
      <c r="F7" s="144"/>
      <c r="G7" s="144"/>
      <c r="H7" s="144"/>
      <c r="I7" s="144"/>
      <c r="J7" s="145"/>
      <c r="K7" s="145"/>
    </row>
    <row r="8" spans="1:47" s="73" customFormat="1" ht="18" customHeight="1">
      <c r="A8" s="416"/>
      <c r="B8" s="416"/>
      <c r="C8" s="417"/>
      <c r="D8" s="417"/>
      <c r="E8" s="417"/>
      <c r="F8" s="417"/>
      <c r="G8" s="417"/>
      <c r="H8" s="144"/>
      <c r="I8" s="144"/>
      <c r="J8" s="144"/>
      <c r="K8" s="144"/>
    </row>
    <row r="9" spans="1:47" s="73" customFormat="1" ht="20.25" customHeight="1">
      <c r="A9" s="93" t="s">
        <v>80</v>
      </c>
      <c r="V9" s="147"/>
      <c r="W9" s="147"/>
      <c r="X9" s="147" t="s">
        <v>148</v>
      </c>
      <c r="Y9" s="147"/>
      <c r="Z9" s="147"/>
    </row>
    <row r="10" spans="1:47" ht="19.5" customHeight="1">
      <c r="A10" s="423" t="s">
        <v>13</v>
      </c>
      <c r="B10" s="423"/>
      <c r="C10" s="423"/>
      <c r="D10" s="423"/>
      <c r="E10" s="423"/>
      <c r="F10" s="424" t="s">
        <v>62</v>
      </c>
      <c r="G10" s="427" t="s">
        <v>8</v>
      </c>
      <c r="H10" s="435"/>
      <c r="I10" s="435"/>
      <c r="J10" s="435"/>
      <c r="K10" s="435"/>
      <c r="L10" s="435"/>
      <c r="M10" s="435"/>
      <c r="N10" s="435"/>
      <c r="O10" s="435"/>
      <c r="P10" s="435"/>
      <c r="Q10" s="435"/>
      <c r="R10" s="435"/>
      <c r="S10" s="435"/>
      <c r="T10" s="435"/>
      <c r="U10" s="435"/>
      <c r="V10" s="436" t="s">
        <v>150</v>
      </c>
      <c r="W10" s="435"/>
      <c r="X10" s="440"/>
      <c r="Y10" s="441" t="s">
        <v>13</v>
      </c>
      <c r="Z10" s="423" t="s">
        <v>62</v>
      </c>
      <c r="AA10" s="443" t="s">
        <v>216</v>
      </c>
      <c r="AB10" s="444"/>
      <c r="AC10" s="444"/>
      <c r="AD10" s="444"/>
      <c r="AE10" s="444"/>
      <c r="AF10" s="444"/>
      <c r="AG10" s="444"/>
      <c r="AH10" s="444"/>
      <c r="AI10" s="444"/>
      <c r="AJ10" s="444"/>
      <c r="AK10" s="444"/>
      <c r="AL10" s="444"/>
      <c r="AM10" s="444"/>
      <c r="AN10" s="444"/>
      <c r="AO10" s="444"/>
      <c r="AP10" s="444"/>
      <c r="AQ10" s="444"/>
      <c r="AR10" s="444"/>
      <c r="AS10" s="444"/>
      <c r="AT10" s="444"/>
      <c r="AU10" s="445"/>
    </row>
    <row r="11" spans="1:47" ht="18.75" customHeight="1">
      <c r="A11" s="423"/>
      <c r="B11" s="423"/>
      <c r="C11" s="423"/>
      <c r="D11" s="423"/>
      <c r="E11" s="423"/>
      <c r="F11" s="425"/>
      <c r="G11" s="428"/>
      <c r="H11" s="429" t="s">
        <v>134</v>
      </c>
      <c r="I11" s="429" t="s">
        <v>16</v>
      </c>
      <c r="J11" s="421" t="s">
        <v>252</v>
      </c>
      <c r="K11" s="419"/>
      <c r="L11" s="420"/>
      <c r="M11" s="421" t="s">
        <v>253</v>
      </c>
      <c r="N11" s="419"/>
      <c r="O11" s="420"/>
      <c r="P11" s="421" t="s">
        <v>254</v>
      </c>
      <c r="Q11" s="419"/>
      <c r="R11" s="420"/>
      <c r="S11" s="421" t="s">
        <v>255</v>
      </c>
      <c r="T11" s="419"/>
      <c r="U11" s="420"/>
      <c r="V11" s="437"/>
      <c r="W11" s="439" t="s">
        <v>134</v>
      </c>
      <c r="X11" s="439" t="s">
        <v>16</v>
      </c>
      <c r="Y11" s="441"/>
      <c r="Z11" s="423"/>
      <c r="AA11" s="436" t="s">
        <v>63</v>
      </c>
      <c r="AB11" s="161"/>
      <c r="AC11" s="161"/>
      <c r="AD11" s="436" t="s">
        <v>64</v>
      </c>
      <c r="AE11" s="161"/>
      <c r="AF11" s="161"/>
      <c r="AG11" s="436" t="s">
        <v>65</v>
      </c>
      <c r="AH11" s="161"/>
      <c r="AI11" s="161"/>
      <c r="AJ11" s="436" t="s">
        <v>66</v>
      </c>
      <c r="AK11" s="161"/>
      <c r="AL11" s="161"/>
      <c r="AM11" s="436" t="s">
        <v>67</v>
      </c>
      <c r="AN11" s="161"/>
      <c r="AO11" s="161"/>
      <c r="AP11" s="436" t="s">
        <v>68</v>
      </c>
      <c r="AQ11" s="161"/>
      <c r="AR11" s="161"/>
      <c r="AS11" s="436" t="s">
        <v>14</v>
      </c>
      <c r="AT11" s="161"/>
      <c r="AU11" s="162"/>
    </row>
    <row r="12" spans="1:47" ht="87.75" customHeight="1">
      <c r="A12" s="423"/>
      <c r="B12" s="423"/>
      <c r="C12" s="423"/>
      <c r="D12" s="423"/>
      <c r="E12" s="423"/>
      <c r="F12" s="426"/>
      <c r="G12" s="422"/>
      <c r="H12" s="429"/>
      <c r="I12" s="429"/>
      <c r="J12" s="422"/>
      <c r="K12" s="165" t="s">
        <v>134</v>
      </c>
      <c r="L12" s="166" t="s">
        <v>16</v>
      </c>
      <c r="M12" s="422"/>
      <c r="N12" s="165" t="s">
        <v>134</v>
      </c>
      <c r="O12" s="166" t="s">
        <v>16</v>
      </c>
      <c r="P12" s="422"/>
      <c r="Q12" s="165" t="s">
        <v>134</v>
      </c>
      <c r="R12" s="166" t="s">
        <v>16</v>
      </c>
      <c r="S12" s="422"/>
      <c r="T12" s="165" t="s">
        <v>134</v>
      </c>
      <c r="U12" s="177" t="s">
        <v>16</v>
      </c>
      <c r="V12" s="438"/>
      <c r="W12" s="439"/>
      <c r="X12" s="439"/>
      <c r="Y12" s="441"/>
      <c r="Z12" s="442"/>
      <c r="AA12" s="438"/>
      <c r="AB12" s="108" t="s">
        <v>134</v>
      </c>
      <c r="AC12" s="148" t="s">
        <v>16</v>
      </c>
      <c r="AD12" s="438"/>
      <c r="AE12" s="108" t="s">
        <v>134</v>
      </c>
      <c r="AF12" s="148" t="s">
        <v>16</v>
      </c>
      <c r="AG12" s="438"/>
      <c r="AH12" s="108" t="s">
        <v>134</v>
      </c>
      <c r="AI12" s="148" t="s">
        <v>16</v>
      </c>
      <c r="AJ12" s="438"/>
      <c r="AK12" s="108" t="s">
        <v>134</v>
      </c>
      <c r="AL12" s="148" t="s">
        <v>16</v>
      </c>
      <c r="AM12" s="438"/>
      <c r="AN12" s="108" t="s">
        <v>134</v>
      </c>
      <c r="AO12" s="148" t="s">
        <v>16</v>
      </c>
      <c r="AP12" s="438"/>
      <c r="AQ12" s="108" t="s">
        <v>134</v>
      </c>
      <c r="AR12" s="148" t="s">
        <v>16</v>
      </c>
      <c r="AS12" s="438"/>
      <c r="AT12" s="108" t="s">
        <v>134</v>
      </c>
      <c r="AU12" s="108" t="s">
        <v>16</v>
      </c>
    </row>
    <row r="13" spans="1:47" ht="18" customHeight="1">
      <c r="A13" s="423" t="s">
        <v>6</v>
      </c>
      <c r="B13" s="423"/>
      <c r="C13" s="423"/>
      <c r="D13" s="423"/>
      <c r="E13" s="423"/>
      <c r="F13" s="160" t="s">
        <v>7</v>
      </c>
      <c r="G13" s="158">
        <v>1</v>
      </c>
      <c r="H13" s="160">
        <v>2</v>
      </c>
      <c r="I13" s="160">
        <v>3</v>
      </c>
      <c r="J13" s="160">
        <v>4</v>
      </c>
      <c r="K13" s="160">
        <v>5</v>
      </c>
      <c r="L13" s="160">
        <v>6</v>
      </c>
      <c r="M13" s="160">
        <v>7</v>
      </c>
      <c r="N13" s="160">
        <v>8</v>
      </c>
      <c r="O13" s="160">
        <v>9</v>
      </c>
      <c r="P13" s="160">
        <v>10</v>
      </c>
      <c r="Q13" s="160">
        <v>11</v>
      </c>
      <c r="R13" s="160">
        <v>12</v>
      </c>
      <c r="S13" s="160">
        <v>13</v>
      </c>
      <c r="T13" s="160">
        <v>14</v>
      </c>
      <c r="U13" s="160">
        <v>15</v>
      </c>
      <c r="V13" s="25">
        <v>16</v>
      </c>
      <c r="W13" s="25">
        <v>17</v>
      </c>
      <c r="X13" s="25">
        <v>18</v>
      </c>
      <c r="Y13" s="25" t="s">
        <v>6</v>
      </c>
      <c r="Z13" s="25" t="s">
        <v>7</v>
      </c>
      <c r="AA13" s="41">
        <v>19</v>
      </c>
      <c r="AB13" s="41">
        <v>20</v>
      </c>
      <c r="AC13" s="41">
        <v>21</v>
      </c>
      <c r="AD13" s="41">
        <v>22</v>
      </c>
      <c r="AE13" s="41">
        <v>23</v>
      </c>
      <c r="AF13" s="41">
        <v>24</v>
      </c>
      <c r="AG13" s="41">
        <v>25</v>
      </c>
      <c r="AH13" s="41">
        <v>26</v>
      </c>
      <c r="AI13" s="41">
        <v>27</v>
      </c>
      <c r="AJ13" s="41">
        <v>28</v>
      </c>
      <c r="AK13" s="41">
        <v>29</v>
      </c>
      <c r="AL13" s="41">
        <v>30</v>
      </c>
      <c r="AM13" s="41">
        <v>31</v>
      </c>
      <c r="AN13" s="41">
        <v>32</v>
      </c>
      <c r="AO13" s="41">
        <v>33</v>
      </c>
      <c r="AP13" s="41">
        <v>34</v>
      </c>
      <c r="AQ13" s="41">
        <v>35</v>
      </c>
      <c r="AR13" s="41">
        <v>36</v>
      </c>
      <c r="AS13" s="41">
        <v>37</v>
      </c>
      <c r="AT13" s="41">
        <v>38</v>
      </c>
      <c r="AU13" s="41">
        <v>39</v>
      </c>
    </row>
    <row r="14" spans="1:47" ht="17.25" customHeight="1">
      <c r="A14" s="431" t="s">
        <v>0</v>
      </c>
      <c r="B14" s="431"/>
      <c r="C14" s="431"/>
      <c r="D14" s="431"/>
      <c r="E14" s="431"/>
      <c r="F14" s="25">
        <v>1</v>
      </c>
      <c r="G14" s="170">
        <v>150282</v>
      </c>
      <c r="H14" s="9">
        <v>58021</v>
      </c>
      <c r="I14" s="9">
        <v>92261</v>
      </c>
      <c r="J14" s="9">
        <v>2620</v>
      </c>
      <c r="K14" s="9">
        <v>512</v>
      </c>
      <c r="L14" s="9">
        <v>2108</v>
      </c>
      <c r="M14" s="9">
        <v>117344</v>
      </c>
      <c r="N14" s="9">
        <v>46547</v>
      </c>
      <c r="O14" s="9">
        <v>70797</v>
      </c>
      <c r="P14" s="9">
        <v>24830</v>
      </c>
      <c r="Q14" s="9">
        <v>8631</v>
      </c>
      <c r="R14" s="9">
        <v>16199</v>
      </c>
      <c r="S14" s="9">
        <v>5488</v>
      </c>
      <c r="T14" s="9">
        <v>2331</v>
      </c>
      <c r="U14" s="9">
        <v>3157</v>
      </c>
      <c r="V14" s="9">
        <v>436</v>
      </c>
      <c r="W14" s="9">
        <v>192</v>
      </c>
      <c r="X14" s="9">
        <v>244</v>
      </c>
      <c r="Y14" s="172" t="s">
        <v>0</v>
      </c>
      <c r="Z14" s="25">
        <v>1</v>
      </c>
      <c r="AA14" s="41">
        <v>87</v>
      </c>
      <c r="AB14" s="41">
        <v>42</v>
      </c>
      <c r="AC14" s="41">
        <v>45</v>
      </c>
      <c r="AD14" s="41">
        <v>37</v>
      </c>
      <c r="AE14" s="41">
        <v>22</v>
      </c>
      <c r="AF14" s="41">
        <v>15</v>
      </c>
      <c r="AG14" s="41">
        <v>8</v>
      </c>
      <c r="AH14" s="41">
        <v>2</v>
      </c>
      <c r="AI14" s="41">
        <v>6</v>
      </c>
      <c r="AJ14" s="41">
        <v>267</v>
      </c>
      <c r="AK14" s="41">
        <v>115</v>
      </c>
      <c r="AL14" s="41">
        <v>152</v>
      </c>
      <c r="AM14" s="41">
        <v>7</v>
      </c>
      <c r="AN14" s="41">
        <v>2</v>
      </c>
      <c r="AO14" s="41">
        <v>5</v>
      </c>
      <c r="AP14" s="41">
        <v>12</v>
      </c>
      <c r="AQ14" s="41">
        <v>5</v>
      </c>
      <c r="AR14" s="41">
        <v>7</v>
      </c>
      <c r="AS14" s="41">
        <v>18</v>
      </c>
      <c r="AT14" s="41">
        <v>4</v>
      </c>
      <c r="AU14" s="41">
        <v>14</v>
      </c>
    </row>
    <row r="15" spans="1:47" ht="18" customHeight="1">
      <c r="A15" s="430" t="s">
        <v>209</v>
      </c>
      <c r="B15" s="430"/>
      <c r="C15" s="430"/>
      <c r="D15" s="430"/>
      <c r="E15" s="430"/>
      <c r="F15" s="25">
        <v>2</v>
      </c>
      <c r="G15" s="170">
        <v>85</v>
      </c>
      <c r="H15" s="9">
        <v>4</v>
      </c>
      <c r="I15" s="9">
        <v>81</v>
      </c>
      <c r="J15" s="41">
        <v>0</v>
      </c>
      <c r="K15" s="41">
        <v>0</v>
      </c>
      <c r="L15" s="41">
        <v>0</v>
      </c>
      <c r="M15" s="9">
        <v>85</v>
      </c>
      <c r="N15" s="9">
        <v>4</v>
      </c>
      <c r="O15" s="9">
        <v>81</v>
      </c>
      <c r="P15" s="9">
        <v>0</v>
      </c>
      <c r="Q15" s="9">
        <v>0</v>
      </c>
      <c r="R15" s="41">
        <v>0</v>
      </c>
      <c r="S15" s="41">
        <v>0</v>
      </c>
      <c r="T15" s="41">
        <v>0</v>
      </c>
      <c r="U15" s="41">
        <v>0</v>
      </c>
      <c r="V15" s="41">
        <v>0</v>
      </c>
      <c r="W15" s="41">
        <v>0</v>
      </c>
      <c r="X15" s="41">
        <v>0</v>
      </c>
      <c r="Y15" s="125" t="s">
        <v>209</v>
      </c>
      <c r="Z15" s="25">
        <v>2</v>
      </c>
      <c r="AA15" s="41">
        <v>0</v>
      </c>
      <c r="AB15" s="41">
        <v>0</v>
      </c>
      <c r="AC15" s="41">
        <v>0</v>
      </c>
      <c r="AD15" s="41">
        <v>0</v>
      </c>
      <c r="AE15" s="41">
        <v>0</v>
      </c>
      <c r="AF15" s="41">
        <v>0</v>
      </c>
      <c r="AG15" s="41">
        <v>0</v>
      </c>
      <c r="AH15" s="41">
        <v>0</v>
      </c>
      <c r="AI15" s="41">
        <v>0</v>
      </c>
      <c r="AJ15" s="41">
        <v>0</v>
      </c>
      <c r="AK15" s="41">
        <v>0</v>
      </c>
      <c r="AL15" s="41">
        <v>0</v>
      </c>
      <c r="AM15" s="41">
        <v>0</v>
      </c>
      <c r="AN15" s="41">
        <v>0</v>
      </c>
      <c r="AO15" s="41">
        <v>0</v>
      </c>
      <c r="AP15" s="41">
        <v>0</v>
      </c>
      <c r="AQ15" s="41">
        <v>0</v>
      </c>
      <c r="AR15" s="41">
        <v>0</v>
      </c>
      <c r="AS15" s="41">
        <v>0</v>
      </c>
      <c r="AT15" s="41">
        <v>0</v>
      </c>
      <c r="AU15" s="41">
        <v>0</v>
      </c>
    </row>
    <row r="16" spans="1:47" ht="27" customHeight="1">
      <c r="A16" s="430" t="s">
        <v>210</v>
      </c>
      <c r="B16" s="430"/>
      <c r="C16" s="430"/>
      <c r="D16" s="430"/>
      <c r="E16" s="430"/>
      <c r="F16" s="25">
        <v>3</v>
      </c>
      <c r="G16" s="170">
        <v>15</v>
      </c>
      <c r="H16" s="9">
        <v>6</v>
      </c>
      <c r="I16" s="9">
        <v>9</v>
      </c>
      <c r="J16" s="41">
        <v>0</v>
      </c>
      <c r="K16" s="41">
        <v>0</v>
      </c>
      <c r="L16" s="41">
        <v>0</v>
      </c>
      <c r="M16" s="9">
        <v>15</v>
      </c>
      <c r="N16" s="9">
        <v>6</v>
      </c>
      <c r="O16" s="9">
        <v>9</v>
      </c>
      <c r="P16" s="9">
        <v>0</v>
      </c>
      <c r="Q16" s="9">
        <v>0</v>
      </c>
      <c r="R16" s="41">
        <v>0</v>
      </c>
      <c r="S16" s="41">
        <v>0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124" t="s">
        <v>210</v>
      </c>
      <c r="Z16" s="25">
        <v>3</v>
      </c>
      <c r="AA16" s="41">
        <v>0</v>
      </c>
      <c r="AB16" s="41">
        <v>0</v>
      </c>
      <c r="AC16" s="41">
        <v>0</v>
      </c>
      <c r="AD16" s="41">
        <v>0</v>
      </c>
      <c r="AE16" s="41">
        <v>0</v>
      </c>
      <c r="AF16" s="41">
        <v>0</v>
      </c>
      <c r="AG16" s="41">
        <v>0</v>
      </c>
      <c r="AH16" s="41">
        <v>0</v>
      </c>
      <c r="AI16" s="41">
        <v>0</v>
      </c>
      <c r="AJ16" s="41">
        <v>0</v>
      </c>
      <c r="AK16" s="41">
        <v>0</v>
      </c>
      <c r="AL16" s="41">
        <v>0</v>
      </c>
      <c r="AM16" s="41">
        <v>0</v>
      </c>
      <c r="AN16" s="41">
        <v>0</v>
      </c>
      <c r="AO16" s="41">
        <v>0</v>
      </c>
      <c r="AP16" s="41">
        <v>0</v>
      </c>
      <c r="AQ16" s="41">
        <v>0</v>
      </c>
      <c r="AR16" s="41">
        <v>0</v>
      </c>
      <c r="AS16" s="41">
        <v>0</v>
      </c>
      <c r="AT16" s="41">
        <v>0</v>
      </c>
      <c r="AU16" s="41">
        <v>0</v>
      </c>
    </row>
    <row r="17" spans="1:47" ht="19.5" customHeight="1">
      <c r="A17" s="430" t="s">
        <v>211</v>
      </c>
      <c r="B17" s="430"/>
      <c r="C17" s="430"/>
      <c r="D17" s="430"/>
      <c r="E17" s="430"/>
      <c r="F17" s="25">
        <v>4</v>
      </c>
      <c r="G17" s="170">
        <v>61</v>
      </c>
      <c r="H17" s="9">
        <v>20</v>
      </c>
      <c r="I17" s="9">
        <v>41</v>
      </c>
      <c r="J17" s="41">
        <v>0</v>
      </c>
      <c r="K17" s="41">
        <v>0</v>
      </c>
      <c r="L17" s="255">
        <v>0</v>
      </c>
      <c r="M17" s="9">
        <v>59</v>
      </c>
      <c r="N17" s="9">
        <v>20</v>
      </c>
      <c r="O17" s="9">
        <v>39</v>
      </c>
      <c r="P17" s="9">
        <v>2</v>
      </c>
      <c r="Q17" s="9">
        <v>0</v>
      </c>
      <c r="R17" s="41">
        <v>2</v>
      </c>
      <c r="S17" s="41">
        <v>0</v>
      </c>
      <c r="T17" s="41">
        <v>0</v>
      </c>
      <c r="U17" s="41">
        <v>0</v>
      </c>
      <c r="V17" s="41">
        <v>18</v>
      </c>
      <c r="W17" s="41">
        <v>8</v>
      </c>
      <c r="X17" s="41">
        <v>10</v>
      </c>
      <c r="Y17" s="125" t="s">
        <v>211</v>
      </c>
      <c r="Z17" s="25">
        <v>4</v>
      </c>
      <c r="AA17" s="41">
        <v>1</v>
      </c>
      <c r="AB17" s="41">
        <v>1</v>
      </c>
      <c r="AC17" s="41">
        <v>0</v>
      </c>
      <c r="AD17" s="41">
        <v>2</v>
      </c>
      <c r="AE17" s="41">
        <v>1</v>
      </c>
      <c r="AF17" s="41">
        <v>1</v>
      </c>
      <c r="AG17" s="41">
        <v>0</v>
      </c>
      <c r="AH17" s="41">
        <v>0</v>
      </c>
      <c r="AI17" s="41">
        <v>0</v>
      </c>
      <c r="AJ17" s="41">
        <v>12</v>
      </c>
      <c r="AK17" s="41">
        <v>5</v>
      </c>
      <c r="AL17" s="41">
        <v>7</v>
      </c>
      <c r="AM17" s="41">
        <v>0</v>
      </c>
      <c r="AN17" s="41">
        <v>0</v>
      </c>
      <c r="AO17" s="41">
        <v>0</v>
      </c>
      <c r="AP17" s="41">
        <v>2</v>
      </c>
      <c r="AQ17" s="41">
        <v>1</v>
      </c>
      <c r="AR17" s="41">
        <v>1</v>
      </c>
      <c r="AS17" s="41">
        <v>1</v>
      </c>
      <c r="AT17" s="41">
        <v>0</v>
      </c>
      <c r="AU17" s="41">
        <v>1</v>
      </c>
    </row>
    <row r="18" spans="1:47" ht="40.5" customHeight="1">
      <c r="A18" s="430" t="s">
        <v>251</v>
      </c>
      <c r="B18" s="430"/>
      <c r="C18" s="430"/>
      <c r="D18" s="430"/>
      <c r="E18" s="430"/>
      <c r="F18" s="25">
        <v>5</v>
      </c>
      <c r="G18" s="170">
        <v>1</v>
      </c>
      <c r="H18" s="9">
        <v>1</v>
      </c>
      <c r="I18" s="9">
        <v>0</v>
      </c>
      <c r="J18" s="41">
        <v>0</v>
      </c>
      <c r="K18" s="41">
        <v>0</v>
      </c>
      <c r="L18" s="41">
        <v>0</v>
      </c>
      <c r="M18" s="9">
        <v>1</v>
      </c>
      <c r="N18" s="9">
        <v>1</v>
      </c>
      <c r="O18" s="9">
        <v>0</v>
      </c>
      <c r="P18" s="9">
        <v>0</v>
      </c>
      <c r="Q18" s="9">
        <v>0</v>
      </c>
      <c r="R18" s="41">
        <v>0</v>
      </c>
      <c r="S18" s="41">
        <v>0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124" t="s">
        <v>251</v>
      </c>
      <c r="Z18" s="25">
        <v>5</v>
      </c>
      <c r="AA18" s="41">
        <v>0</v>
      </c>
      <c r="AB18" s="41">
        <v>0</v>
      </c>
      <c r="AC18" s="41">
        <v>0</v>
      </c>
      <c r="AD18" s="41">
        <v>0</v>
      </c>
      <c r="AE18" s="41">
        <v>0</v>
      </c>
      <c r="AF18" s="41">
        <v>0</v>
      </c>
      <c r="AG18" s="41">
        <v>0</v>
      </c>
      <c r="AH18" s="41">
        <v>0</v>
      </c>
      <c r="AI18" s="41">
        <v>0</v>
      </c>
      <c r="AJ18" s="41">
        <v>0</v>
      </c>
      <c r="AK18" s="41">
        <v>0</v>
      </c>
      <c r="AL18" s="41">
        <v>0</v>
      </c>
      <c r="AM18" s="41">
        <v>0</v>
      </c>
      <c r="AN18" s="41">
        <v>0</v>
      </c>
      <c r="AO18" s="41">
        <v>0</v>
      </c>
      <c r="AP18" s="41">
        <v>0</v>
      </c>
      <c r="AQ18" s="41">
        <v>0</v>
      </c>
      <c r="AR18" s="41">
        <v>0</v>
      </c>
      <c r="AS18" s="41">
        <v>0</v>
      </c>
      <c r="AT18" s="41">
        <v>0</v>
      </c>
      <c r="AU18" s="41">
        <v>0</v>
      </c>
    </row>
    <row r="19" spans="1:47" ht="18.75" customHeight="1">
      <c r="A19" s="430" t="s">
        <v>189</v>
      </c>
      <c r="B19" s="430"/>
      <c r="C19" s="430"/>
      <c r="D19" s="430"/>
      <c r="E19" s="430"/>
      <c r="F19" s="25">
        <v>6</v>
      </c>
      <c r="G19" s="170">
        <v>357</v>
      </c>
      <c r="H19" s="9">
        <v>153</v>
      </c>
      <c r="I19" s="9">
        <v>204</v>
      </c>
      <c r="J19" s="41">
        <v>3</v>
      </c>
      <c r="K19" s="41">
        <v>1</v>
      </c>
      <c r="L19" s="41">
        <v>2</v>
      </c>
      <c r="M19" s="9">
        <v>260</v>
      </c>
      <c r="N19" s="9">
        <v>135</v>
      </c>
      <c r="O19" s="9">
        <v>125</v>
      </c>
      <c r="P19" s="9">
        <v>94</v>
      </c>
      <c r="Q19" s="9">
        <v>17</v>
      </c>
      <c r="R19" s="41">
        <v>77</v>
      </c>
      <c r="S19" s="41">
        <v>0</v>
      </c>
      <c r="T19" s="41">
        <v>0</v>
      </c>
      <c r="U19" s="41">
        <v>0</v>
      </c>
      <c r="V19" s="41">
        <v>1</v>
      </c>
      <c r="W19" s="41">
        <v>0</v>
      </c>
      <c r="X19" s="41">
        <v>1</v>
      </c>
      <c r="Y19" s="125" t="s">
        <v>189</v>
      </c>
      <c r="Z19" s="25">
        <v>6</v>
      </c>
      <c r="AA19" s="41">
        <v>1</v>
      </c>
      <c r="AB19" s="41">
        <v>0</v>
      </c>
      <c r="AC19" s="41">
        <v>1</v>
      </c>
      <c r="AD19" s="41">
        <v>0</v>
      </c>
      <c r="AE19" s="41">
        <v>0</v>
      </c>
      <c r="AF19" s="41">
        <v>0</v>
      </c>
      <c r="AG19" s="41">
        <v>0</v>
      </c>
      <c r="AH19" s="41">
        <v>0</v>
      </c>
      <c r="AI19" s="41">
        <v>0</v>
      </c>
      <c r="AJ19" s="41">
        <v>0</v>
      </c>
      <c r="AK19" s="41">
        <v>0</v>
      </c>
      <c r="AL19" s="41">
        <v>0</v>
      </c>
      <c r="AM19" s="41">
        <v>0</v>
      </c>
      <c r="AN19" s="41">
        <v>0</v>
      </c>
      <c r="AO19" s="41">
        <v>0</v>
      </c>
      <c r="AP19" s="41">
        <v>0</v>
      </c>
      <c r="AQ19" s="41">
        <v>0</v>
      </c>
      <c r="AR19" s="41">
        <v>0</v>
      </c>
      <c r="AS19" s="41">
        <v>0</v>
      </c>
      <c r="AT19" s="41">
        <v>0</v>
      </c>
      <c r="AU19" s="41">
        <v>0</v>
      </c>
    </row>
    <row r="20" spans="1:47" ht="18.75" customHeight="1">
      <c r="A20" s="430" t="s">
        <v>143</v>
      </c>
      <c r="B20" s="430"/>
      <c r="C20" s="430"/>
      <c r="D20" s="430"/>
      <c r="E20" s="430"/>
      <c r="F20" s="25">
        <v>7</v>
      </c>
      <c r="G20" s="170">
        <v>149730</v>
      </c>
      <c r="H20" s="9">
        <v>57816</v>
      </c>
      <c r="I20" s="9">
        <v>91914</v>
      </c>
      <c r="J20" s="41">
        <v>2617</v>
      </c>
      <c r="K20" s="41">
        <v>511</v>
      </c>
      <c r="L20" s="41">
        <v>2106</v>
      </c>
      <c r="M20" s="9">
        <v>116892</v>
      </c>
      <c r="N20" s="9">
        <v>46360</v>
      </c>
      <c r="O20" s="9">
        <v>70532</v>
      </c>
      <c r="P20" s="9">
        <v>24733</v>
      </c>
      <c r="Q20" s="9">
        <v>8614</v>
      </c>
      <c r="R20" s="41">
        <v>16119</v>
      </c>
      <c r="S20" s="41">
        <v>5488</v>
      </c>
      <c r="T20" s="41">
        <v>2331</v>
      </c>
      <c r="U20" s="41">
        <v>3157</v>
      </c>
      <c r="V20" s="41">
        <v>417</v>
      </c>
      <c r="W20" s="41">
        <v>184</v>
      </c>
      <c r="X20" s="41">
        <v>233</v>
      </c>
      <c r="Y20" s="125" t="s">
        <v>143</v>
      </c>
      <c r="Z20" s="25">
        <v>7</v>
      </c>
      <c r="AA20" s="41">
        <v>85</v>
      </c>
      <c r="AB20" s="41">
        <v>41</v>
      </c>
      <c r="AC20" s="41">
        <v>44</v>
      </c>
      <c r="AD20" s="41">
        <v>35</v>
      </c>
      <c r="AE20" s="41">
        <v>21</v>
      </c>
      <c r="AF20" s="41">
        <v>14</v>
      </c>
      <c r="AG20" s="41">
        <v>8</v>
      </c>
      <c r="AH20" s="41">
        <v>2</v>
      </c>
      <c r="AI20" s="41">
        <v>6</v>
      </c>
      <c r="AJ20" s="41">
        <v>255</v>
      </c>
      <c r="AK20" s="41">
        <v>110</v>
      </c>
      <c r="AL20" s="41">
        <v>145</v>
      </c>
      <c r="AM20" s="41">
        <v>7</v>
      </c>
      <c r="AN20" s="41">
        <v>2</v>
      </c>
      <c r="AO20" s="41">
        <v>5</v>
      </c>
      <c r="AP20" s="41">
        <v>10</v>
      </c>
      <c r="AQ20" s="41">
        <v>4</v>
      </c>
      <c r="AR20" s="41">
        <v>6</v>
      </c>
      <c r="AS20" s="41">
        <v>17</v>
      </c>
      <c r="AT20" s="41">
        <v>4</v>
      </c>
      <c r="AU20" s="41">
        <v>13</v>
      </c>
    </row>
    <row r="21" spans="1:47" ht="18.75" customHeight="1">
      <c r="A21" s="430" t="s">
        <v>14</v>
      </c>
      <c r="B21" s="430"/>
      <c r="C21" s="430"/>
      <c r="D21" s="430"/>
      <c r="E21" s="430"/>
      <c r="F21" s="25">
        <v>8</v>
      </c>
      <c r="G21" s="170">
        <v>33</v>
      </c>
      <c r="H21" s="9">
        <v>21</v>
      </c>
      <c r="I21" s="9">
        <v>12</v>
      </c>
      <c r="J21" s="41">
        <v>0</v>
      </c>
      <c r="K21" s="41">
        <v>0</v>
      </c>
      <c r="L21" s="41">
        <v>0</v>
      </c>
      <c r="M21" s="9">
        <v>32</v>
      </c>
      <c r="N21" s="9">
        <v>21</v>
      </c>
      <c r="O21" s="9">
        <v>11</v>
      </c>
      <c r="P21" s="9">
        <v>1</v>
      </c>
      <c r="Q21" s="9">
        <v>0</v>
      </c>
      <c r="R21" s="41">
        <v>1</v>
      </c>
      <c r="S21" s="41">
        <v>0</v>
      </c>
      <c r="T21" s="41">
        <v>0</v>
      </c>
      <c r="U21" s="41">
        <v>0</v>
      </c>
      <c r="V21" s="41">
        <v>0</v>
      </c>
      <c r="W21" s="41">
        <v>0</v>
      </c>
      <c r="X21" s="41">
        <v>0</v>
      </c>
      <c r="Y21" s="125" t="s">
        <v>14</v>
      </c>
      <c r="Z21" s="25">
        <v>8</v>
      </c>
      <c r="AA21" s="41">
        <v>0</v>
      </c>
      <c r="AB21" s="41">
        <v>0</v>
      </c>
      <c r="AC21" s="41">
        <v>0</v>
      </c>
      <c r="AD21" s="41">
        <v>0</v>
      </c>
      <c r="AE21" s="41">
        <v>0</v>
      </c>
      <c r="AF21" s="41">
        <v>0</v>
      </c>
      <c r="AG21" s="41">
        <v>0</v>
      </c>
      <c r="AH21" s="41">
        <v>0</v>
      </c>
      <c r="AI21" s="41">
        <v>0</v>
      </c>
      <c r="AJ21" s="41">
        <v>0</v>
      </c>
      <c r="AK21" s="41">
        <v>0</v>
      </c>
      <c r="AL21" s="41">
        <v>0</v>
      </c>
      <c r="AM21" s="41">
        <v>0</v>
      </c>
      <c r="AN21" s="41">
        <v>0</v>
      </c>
      <c r="AO21" s="41">
        <v>0</v>
      </c>
      <c r="AP21" s="41">
        <v>0</v>
      </c>
      <c r="AQ21" s="41">
        <v>0</v>
      </c>
      <c r="AR21" s="41">
        <v>0</v>
      </c>
      <c r="AS21" s="41">
        <v>0</v>
      </c>
      <c r="AT21" s="41">
        <v>0</v>
      </c>
      <c r="AU21" s="41">
        <v>0</v>
      </c>
    </row>
    <row r="22" spans="1:47" ht="27.75" customHeight="1">
      <c r="A22" s="432" t="s">
        <v>215</v>
      </c>
      <c r="B22" s="433"/>
      <c r="C22" s="433"/>
      <c r="D22" s="433"/>
      <c r="E22" s="433"/>
      <c r="F22" s="25">
        <v>9</v>
      </c>
      <c r="G22" s="262">
        <v>3579983.55</v>
      </c>
      <c r="H22" s="41" t="s">
        <v>147</v>
      </c>
      <c r="I22" s="41" t="s">
        <v>147</v>
      </c>
      <c r="J22" s="262">
        <v>3829467.59</v>
      </c>
      <c r="K22" s="41" t="s">
        <v>147</v>
      </c>
      <c r="L22" s="41" t="s">
        <v>147</v>
      </c>
      <c r="M22" s="262">
        <v>3636083.33</v>
      </c>
      <c r="N22" s="41" t="s">
        <v>147</v>
      </c>
      <c r="O22" s="41" t="s">
        <v>147</v>
      </c>
      <c r="P22" s="262">
        <v>3459250</v>
      </c>
      <c r="Q22" s="41" t="s">
        <v>147</v>
      </c>
      <c r="R22" s="41" t="s">
        <v>147</v>
      </c>
      <c r="S22" s="262">
        <v>3326818.18</v>
      </c>
      <c r="T22" s="41" t="s">
        <v>147</v>
      </c>
      <c r="U22" s="41" t="s">
        <v>147</v>
      </c>
      <c r="V22" s="41" t="s">
        <v>147</v>
      </c>
      <c r="W22" s="41" t="s">
        <v>147</v>
      </c>
      <c r="X22" s="41" t="s">
        <v>147</v>
      </c>
      <c r="Y22" s="159" t="s">
        <v>131</v>
      </c>
      <c r="Z22" s="25">
        <v>9</v>
      </c>
      <c r="AA22" s="41" t="s">
        <v>147</v>
      </c>
      <c r="AB22" s="41" t="s">
        <v>147</v>
      </c>
      <c r="AC22" s="41" t="s">
        <v>147</v>
      </c>
      <c r="AD22" s="41" t="s">
        <v>147</v>
      </c>
      <c r="AE22" s="41" t="s">
        <v>147</v>
      </c>
      <c r="AF22" s="41" t="s">
        <v>147</v>
      </c>
      <c r="AG22" s="41" t="s">
        <v>147</v>
      </c>
      <c r="AH22" s="41" t="s">
        <v>147</v>
      </c>
      <c r="AI22" s="41" t="s">
        <v>147</v>
      </c>
      <c r="AJ22" s="41" t="s">
        <v>147</v>
      </c>
      <c r="AK22" s="41" t="s">
        <v>147</v>
      </c>
      <c r="AL22" s="41" t="s">
        <v>147</v>
      </c>
      <c r="AM22" s="41" t="s">
        <v>147</v>
      </c>
      <c r="AN22" s="41" t="s">
        <v>147</v>
      </c>
      <c r="AO22" s="41" t="s">
        <v>147</v>
      </c>
      <c r="AP22" s="41" t="s">
        <v>147</v>
      </c>
      <c r="AQ22" s="41" t="s">
        <v>147</v>
      </c>
      <c r="AR22" s="41" t="s">
        <v>147</v>
      </c>
      <c r="AS22" s="41" t="s">
        <v>147</v>
      </c>
      <c r="AT22" s="41" t="s">
        <v>147</v>
      </c>
      <c r="AU22" s="41" t="s">
        <v>147</v>
      </c>
    </row>
    <row r="23" spans="1:47" ht="21" customHeight="1">
      <c r="A23" s="432" t="s">
        <v>212</v>
      </c>
      <c r="B23" s="433"/>
      <c r="C23" s="433"/>
      <c r="D23" s="433"/>
      <c r="E23" s="433"/>
      <c r="F23" s="25">
        <v>10</v>
      </c>
      <c r="G23" s="262">
        <v>138637.44</v>
      </c>
      <c r="H23" s="41" t="s">
        <v>147</v>
      </c>
      <c r="I23" s="41" t="s">
        <v>147</v>
      </c>
      <c r="J23" s="8">
        <v>127500</v>
      </c>
      <c r="K23" s="41" t="s">
        <v>147</v>
      </c>
      <c r="L23" s="41" t="s">
        <v>147</v>
      </c>
      <c r="M23" s="262">
        <v>124316.28</v>
      </c>
      <c r="N23" s="41" t="s">
        <v>147</v>
      </c>
      <c r="O23" s="41" t="s">
        <v>147</v>
      </c>
      <c r="P23" s="262">
        <v>174412.5</v>
      </c>
      <c r="Q23" s="41" t="s">
        <v>147</v>
      </c>
      <c r="R23" s="41" t="s">
        <v>147</v>
      </c>
      <c r="S23" s="262">
        <v>166937.5</v>
      </c>
      <c r="T23" s="41" t="s">
        <v>147</v>
      </c>
      <c r="U23" s="41" t="s">
        <v>147</v>
      </c>
      <c r="V23" s="41" t="s">
        <v>147</v>
      </c>
      <c r="W23" s="41" t="s">
        <v>147</v>
      </c>
      <c r="X23" s="41" t="s">
        <v>147</v>
      </c>
      <c r="Y23" s="42" t="s">
        <v>212</v>
      </c>
      <c r="Z23" s="25">
        <v>10</v>
      </c>
      <c r="AA23" s="41" t="s">
        <v>147</v>
      </c>
      <c r="AB23" s="41" t="s">
        <v>147</v>
      </c>
      <c r="AC23" s="41" t="s">
        <v>147</v>
      </c>
      <c r="AD23" s="41" t="s">
        <v>147</v>
      </c>
      <c r="AE23" s="41" t="s">
        <v>147</v>
      </c>
      <c r="AF23" s="41" t="s">
        <v>147</v>
      </c>
      <c r="AG23" s="41" t="s">
        <v>147</v>
      </c>
      <c r="AH23" s="41" t="s">
        <v>147</v>
      </c>
      <c r="AI23" s="41" t="s">
        <v>147</v>
      </c>
      <c r="AJ23" s="41" t="s">
        <v>147</v>
      </c>
      <c r="AK23" s="41" t="s">
        <v>147</v>
      </c>
      <c r="AL23" s="41" t="s">
        <v>147</v>
      </c>
      <c r="AM23" s="41" t="s">
        <v>147</v>
      </c>
      <c r="AN23" s="41" t="s">
        <v>147</v>
      </c>
      <c r="AO23" s="41" t="s">
        <v>147</v>
      </c>
      <c r="AP23" s="41" t="s">
        <v>147</v>
      </c>
      <c r="AQ23" s="41" t="s">
        <v>147</v>
      </c>
      <c r="AR23" s="41" t="s">
        <v>147</v>
      </c>
      <c r="AS23" s="41" t="s">
        <v>147</v>
      </c>
      <c r="AT23" s="41" t="s">
        <v>147</v>
      </c>
      <c r="AU23" s="41" t="s">
        <v>147</v>
      </c>
    </row>
    <row r="24" spans="1:47" ht="18" customHeight="1">
      <c r="A24" s="151" t="s">
        <v>79</v>
      </c>
      <c r="B24" s="167"/>
      <c r="C24" s="152" t="s">
        <v>245</v>
      </c>
      <c r="E24" s="152"/>
      <c r="F24" s="167"/>
      <c r="G24" s="167"/>
    </row>
    <row r="25" spans="1:47" ht="18" customHeight="1">
      <c r="A25" s="152"/>
      <c r="B25" s="167"/>
      <c r="C25" s="152" t="s">
        <v>214</v>
      </c>
      <c r="E25" s="152"/>
      <c r="F25" s="167"/>
      <c r="G25" s="152"/>
    </row>
    <row r="26" spans="1:47">
      <c r="A26" s="152"/>
      <c r="B26" s="167"/>
      <c r="C26" s="167"/>
      <c r="D26" s="152"/>
      <c r="E26" s="152"/>
      <c r="F26" s="167"/>
      <c r="G26" s="152"/>
    </row>
    <row r="27" spans="1:47" ht="15">
      <c r="A27" s="152"/>
      <c r="B27" s="167"/>
      <c r="C27" s="167"/>
      <c r="D27" s="152"/>
      <c r="E27" s="152"/>
      <c r="F27" s="167"/>
      <c r="G27" s="152"/>
      <c r="AA27" s="68"/>
      <c r="AB27" s="69"/>
      <c r="AD27" s="64"/>
      <c r="AE27" s="94"/>
      <c r="AF27" s="94"/>
      <c r="AG27" s="94"/>
      <c r="AH27" s="94"/>
      <c r="AI27" s="64"/>
      <c r="AJ27" s="64"/>
      <c r="AK27" s="64"/>
    </row>
    <row r="28" spans="1:47" ht="15">
      <c r="A28" s="168"/>
      <c r="AA28" s="66"/>
      <c r="AB28" s="66"/>
      <c r="AD28" s="66"/>
      <c r="AE28" s="94"/>
      <c r="AF28" s="94"/>
      <c r="AG28" s="94"/>
      <c r="AH28" s="94"/>
      <c r="AI28" s="39"/>
      <c r="AJ28" s="66"/>
      <c r="AK28" s="66"/>
    </row>
    <row r="29" spans="1:47" ht="18" customHeight="1">
      <c r="A29" s="1"/>
      <c r="B29" s="64"/>
      <c r="O29" s="64"/>
      <c r="P29" s="64"/>
      <c r="Q29" s="169"/>
      <c r="R29" s="169"/>
      <c r="AA29" s="62"/>
      <c r="AB29" s="62"/>
      <c r="AD29" s="64"/>
      <c r="AE29" s="94"/>
      <c r="AF29" s="94"/>
      <c r="AG29" s="94"/>
      <c r="AH29" s="94"/>
      <c r="AI29" s="39"/>
      <c r="AJ29" s="64"/>
      <c r="AK29" s="62"/>
    </row>
    <row r="30" spans="1:47" ht="18" customHeight="1">
      <c r="A30" s="94"/>
      <c r="B30" s="55"/>
      <c r="O30" s="66"/>
      <c r="P30" s="66"/>
      <c r="Q30" s="94"/>
      <c r="R30" s="94"/>
      <c r="AA30" s="66"/>
      <c r="AB30" s="66"/>
      <c r="AD30" s="66"/>
      <c r="AE30" s="94"/>
      <c r="AF30" s="94"/>
      <c r="AG30" s="94"/>
      <c r="AH30" s="94"/>
      <c r="AI30" s="39"/>
      <c r="AJ30" s="66"/>
      <c r="AK30" s="66"/>
    </row>
    <row r="31" spans="1:47" ht="18" customHeight="1">
      <c r="A31" s="94"/>
      <c r="B31" s="64"/>
      <c r="O31" s="62"/>
      <c r="P31" s="62"/>
      <c r="Q31" s="94"/>
      <c r="R31" s="94"/>
      <c r="AA31" s="66"/>
      <c r="AB31" s="66"/>
      <c r="AD31" s="64"/>
      <c r="AE31" s="94"/>
      <c r="AF31" s="94"/>
      <c r="AG31" s="94"/>
      <c r="AH31" s="94"/>
      <c r="AI31" s="39"/>
      <c r="AJ31" s="64"/>
      <c r="AK31" s="66"/>
    </row>
    <row r="32" spans="1:47" ht="18" customHeight="1">
      <c r="A32" s="94"/>
      <c r="B32" s="55"/>
      <c r="O32" s="66"/>
      <c r="P32" s="66"/>
      <c r="Q32" s="94"/>
      <c r="R32" s="94"/>
      <c r="Z32" s="62"/>
      <c r="AA32" s="39"/>
      <c r="AB32" s="39"/>
      <c r="AD32" s="66"/>
      <c r="AE32" s="94"/>
      <c r="AF32" s="94"/>
      <c r="AG32" s="94"/>
      <c r="AH32" s="94"/>
      <c r="AI32" s="39"/>
      <c r="AJ32" s="66"/>
      <c r="AK32" s="62"/>
    </row>
    <row r="33" spans="1:37" ht="18" customHeight="1">
      <c r="A33" s="94"/>
      <c r="B33" s="55"/>
      <c r="O33" s="66"/>
      <c r="P33" s="66"/>
      <c r="Q33" s="94"/>
      <c r="R33" s="94"/>
    </row>
    <row r="34" spans="1:37" ht="18" customHeight="1">
      <c r="A34" s="94"/>
      <c r="B34" s="62"/>
      <c r="O34" s="62"/>
      <c r="P34" s="62"/>
      <c r="Q34" s="94"/>
      <c r="R34" s="94"/>
      <c r="Z34" s="1"/>
      <c r="AA34" s="1"/>
      <c r="AB34" s="1"/>
      <c r="AC34" s="1"/>
      <c r="AD34" s="1"/>
      <c r="AE34" s="64"/>
      <c r="AG34" s="1"/>
      <c r="AH34" s="1"/>
      <c r="AI34" s="1"/>
      <c r="AJ34" s="1"/>
      <c r="AK34" s="1"/>
    </row>
    <row r="36" spans="1:37">
      <c r="A36" s="1"/>
      <c r="B36" s="1"/>
      <c r="O36" s="1"/>
      <c r="P36" s="1"/>
      <c r="Q36" s="1"/>
    </row>
  </sheetData>
  <mergeCells count="45">
    <mergeCell ref="AR1:AU2"/>
    <mergeCell ref="H10:U10"/>
    <mergeCell ref="V10:V12"/>
    <mergeCell ref="W11:W12"/>
    <mergeCell ref="X11:X12"/>
    <mergeCell ref="W10:X10"/>
    <mergeCell ref="AD11:AD12"/>
    <mergeCell ref="AG11:AG12"/>
    <mergeCell ref="AJ11:AJ12"/>
    <mergeCell ref="Y10:Y12"/>
    <mergeCell ref="Z10:Z12"/>
    <mergeCell ref="AA10:AU10"/>
    <mergeCell ref="AM11:AM12"/>
    <mergeCell ref="AP11:AP12"/>
    <mergeCell ref="AS11:AS12"/>
    <mergeCell ref="AA11:AA12"/>
    <mergeCell ref="A22:E22"/>
    <mergeCell ref="A23:E23"/>
    <mergeCell ref="A19:E19"/>
    <mergeCell ref="A20:E20"/>
    <mergeCell ref="A21:E21"/>
    <mergeCell ref="A16:E16"/>
    <mergeCell ref="A17:E17"/>
    <mergeCell ref="A18:E18"/>
    <mergeCell ref="A13:E13"/>
    <mergeCell ref="A14:E14"/>
    <mergeCell ref="A15:E15"/>
    <mergeCell ref="Q11:R11"/>
    <mergeCell ref="S11:S12"/>
    <mergeCell ref="T11:U11"/>
    <mergeCell ref="A10:E12"/>
    <mergeCell ref="F10:F12"/>
    <mergeCell ref="G10:G12"/>
    <mergeCell ref="H11:H12"/>
    <mergeCell ref="I11:I12"/>
    <mergeCell ref="J11:J12"/>
    <mergeCell ref="K11:L11"/>
    <mergeCell ref="M11:M12"/>
    <mergeCell ref="N11:O11"/>
    <mergeCell ref="P11:P12"/>
    <mergeCell ref="W1:X1"/>
    <mergeCell ref="A7:B7"/>
    <mergeCell ref="A8:B8"/>
    <mergeCell ref="C8:G8"/>
    <mergeCell ref="B4:V4"/>
  </mergeCells>
  <pageMargins left="0.88" right="0.4" top="0.68" bottom="0.75" header="0.3" footer="0.3"/>
  <pageSetup scale="61" orientation="landscape" r:id="rId1"/>
  <colBreaks count="1" manualBreakCount="1">
    <brk id="24" max="33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AF49"/>
  <sheetViews>
    <sheetView view="pageBreakPreview" topLeftCell="A22" zoomScaleNormal="85" zoomScaleSheetLayoutView="100" workbookViewId="0">
      <selection activeCell="AG37" sqref="AG37"/>
    </sheetView>
  </sheetViews>
  <sheetFormatPr defaultColWidth="8.85546875" defaultRowHeight="11.25"/>
  <cols>
    <col min="1" max="1" width="17" style="1" customWidth="1"/>
    <col min="2" max="2" width="4" style="2" customWidth="1"/>
    <col min="3" max="3" width="8.28515625" style="1" customWidth="1"/>
    <col min="4" max="4" width="8.5703125" style="1" customWidth="1"/>
    <col min="5" max="5" width="6.7109375" style="3" customWidth="1"/>
    <col min="6" max="6" width="5.85546875" style="1" customWidth="1"/>
    <col min="7" max="29" width="5.140625" style="1" customWidth="1"/>
    <col min="30" max="30" width="7.140625" style="1" customWidth="1"/>
    <col min="31" max="32" width="6.28515625" style="1" customWidth="1"/>
    <col min="33" max="16384" width="8.85546875" style="1"/>
  </cols>
  <sheetData>
    <row r="1" spans="1:32" ht="27.75" customHeight="1">
      <c r="AB1" s="49"/>
      <c r="AE1" s="408" t="s">
        <v>71</v>
      </c>
      <c r="AF1" s="408"/>
    </row>
    <row r="2" spans="1:32" ht="41.25" customHeight="1"/>
    <row r="3" spans="1:32" ht="36" customHeight="1">
      <c r="A3" s="446" t="s">
        <v>517</v>
      </c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6"/>
      <c r="S3" s="446"/>
      <c r="T3" s="446"/>
      <c r="U3" s="446"/>
      <c r="V3" s="446"/>
      <c r="W3" s="446"/>
      <c r="X3" s="446"/>
      <c r="Y3" s="446"/>
      <c r="Z3" s="446"/>
      <c r="AA3" s="446"/>
      <c r="AB3" s="446"/>
      <c r="AC3" s="446"/>
      <c r="AD3" s="446"/>
      <c r="AE3" s="446"/>
      <c r="AF3" s="446"/>
    </row>
    <row r="4" spans="1:32" ht="48.75" customHeight="1">
      <c r="A4" s="28"/>
      <c r="B4" s="20"/>
      <c r="C4" s="10"/>
      <c r="D4" s="10"/>
      <c r="E4" s="10"/>
    </row>
    <row r="5" spans="1:32" ht="21" customHeight="1">
      <c r="B5" s="20"/>
      <c r="C5" s="10"/>
      <c r="D5" s="10"/>
      <c r="E5" s="10"/>
    </row>
    <row r="6" spans="1:32" ht="21" customHeight="1">
      <c r="B6" s="20"/>
      <c r="C6" s="10"/>
      <c r="D6" s="10"/>
      <c r="E6" s="10"/>
    </row>
    <row r="7" spans="1:32" ht="15" customHeight="1">
      <c r="A7" s="46" t="s">
        <v>80</v>
      </c>
      <c r="B7" s="20"/>
      <c r="C7" s="10"/>
      <c r="D7" s="10"/>
      <c r="E7" s="10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F7" s="147" t="s">
        <v>148</v>
      </c>
    </row>
    <row r="8" spans="1:32" ht="18" customHeight="1">
      <c r="A8" s="447" t="s">
        <v>11</v>
      </c>
      <c r="B8" s="443" t="s">
        <v>62</v>
      </c>
      <c r="C8" s="174"/>
      <c r="D8" s="175"/>
      <c r="E8" s="175"/>
      <c r="F8" s="436" t="s">
        <v>150</v>
      </c>
      <c r="G8" s="452" t="s">
        <v>216</v>
      </c>
      <c r="H8" s="452"/>
      <c r="I8" s="452"/>
      <c r="J8" s="452"/>
      <c r="K8" s="452"/>
      <c r="L8" s="452"/>
      <c r="M8" s="452"/>
      <c r="N8" s="452"/>
      <c r="O8" s="452"/>
      <c r="P8" s="452"/>
      <c r="Q8" s="452"/>
      <c r="R8" s="452"/>
      <c r="S8" s="452"/>
      <c r="T8" s="452"/>
      <c r="U8" s="452"/>
      <c r="V8" s="452"/>
      <c r="W8" s="452"/>
      <c r="X8" s="452"/>
      <c r="Y8" s="452"/>
      <c r="Z8" s="452"/>
      <c r="AA8" s="452"/>
      <c r="AB8" s="452"/>
      <c r="AC8" s="453"/>
      <c r="AD8" s="436" t="s">
        <v>153</v>
      </c>
      <c r="AE8" s="175"/>
      <c r="AF8" s="176"/>
    </row>
    <row r="9" spans="1:32" ht="18" customHeight="1">
      <c r="A9" s="447"/>
      <c r="B9" s="443"/>
      <c r="C9" s="450" t="s">
        <v>8</v>
      </c>
      <c r="D9" s="448" t="s">
        <v>134</v>
      </c>
      <c r="E9" s="457" t="s">
        <v>16</v>
      </c>
      <c r="F9" s="437"/>
      <c r="G9" s="449" t="s">
        <v>134</v>
      </c>
      <c r="H9" s="449" t="s">
        <v>16</v>
      </c>
      <c r="I9" s="437" t="s">
        <v>63</v>
      </c>
      <c r="J9" s="119"/>
      <c r="K9" s="120"/>
      <c r="L9" s="437" t="s">
        <v>64</v>
      </c>
      <c r="M9" s="119"/>
      <c r="N9" s="120"/>
      <c r="O9" s="437" t="s">
        <v>65</v>
      </c>
      <c r="P9" s="119"/>
      <c r="Q9" s="120"/>
      <c r="R9" s="437" t="s">
        <v>66</v>
      </c>
      <c r="S9" s="119"/>
      <c r="T9" s="120"/>
      <c r="U9" s="437" t="s">
        <v>67</v>
      </c>
      <c r="V9" s="119"/>
      <c r="W9" s="120"/>
      <c r="X9" s="437" t="s">
        <v>68</v>
      </c>
      <c r="Y9" s="119"/>
      <c r="Z9" s="120"/>
      <c r="AA9" s="437" t="s">
        <v>14</v>
      </c>
      <c r="AB9" s="119"/>
      <c r="AC9" s="120"/>
      <c r="AD9" s="437"/>
      <c r="AE9" s="448" t="s">
        <v>134</v>
      </c>
      <c r="AF9" s="455" t="s">
        <v>16</v>
      </c>
    </row>
    <row r="10" spans="1:32" ht="82.5" customHeight="1">
      <c r="A10" s="447"/>
      <c r="B10" s="443"/>
      <c r="C10" s="451"/>
      <c r="D10" s="449"/>
      <c r="E10" s="451"/>
      <c r="F10" s="438"/>
      <c r="G10" s="454"/>
      <c r="H10" s="454"/>
      <c r="I10" s="438"/>
      <c r="J10" s="108" t="s">
        <v>134</v>
      </c>
      <c r="K10" s="108" t="s">
        <v>16</v>
      </c>
      <c r="L10" s="437"/>
      <c r="M10" s="132" t="s">
        <v>134</v>
      </c>
      <c r="N10" s="132" t="s">
        <v>16</v>
      </c>
      <c r="O10" s="437"/>
      <c r="P10" s="132" t="s">
        <v>134</v>
      </c>
      <c r="Q10" s="132" t="s">
        <v>16</v>
      </c>
      <c r="R10" s="437"/>
      <c r="S10" s="132" t="s">
        <v>134</v>
      </c>
      <c r="T10" s="132" t="s">
        <v>16</v>
      </c>
      <c r="U10" s="437"/>
      <c r="V10" s="132" t="s">
        <v>134</v>
      </c>
      <c r="W10" s="132" t="s">
        <v>16</v>
      </c>
      <c r="X10" s="437"/>
      <c r="Y10" s="132" t="s">
        <v>134</v>
      </c>
      <c r="Z10" s="132" t="s">
        <v>16</v>
      </c>
      <c r="AA10" s="437"/>
      <c r="AB10" s="108" t="s">
        <v>134</v>
      </c>
      <c r="AC10" s="108" t="s">
        <v>16</v>
      </c>
      <c r="AD10" s="438"/>
      <c r="AE10" s="449"/>
      <c r="AF10" s="456"/>
    </row>
    <row r="11" spans="1:32" ht="18" customHeight="1">
      <c r="A11" s="32" t="s">
        <v>6</v>
      </c>
      <c r="B11" s="32" t="s">
        <v>7</v>
      </c>
      <c r="C11" s="88">
        <v>1</v>
      </c>
      <c r="D11" s="88">
        <v>2</v>
      </c>
      <c r="E11" s="88">
        <v>3</v>
      </c>
      <c r="F11" s="88">
        <v>4</v>
      </c>
      <c r="G11" s="88">
        <v>5</v>
      </c>
      <c r="H11" s="88">
        <v>6</v>
      </c>
      <c r="I11" s="88">
        <v>7</v>
      </c>
      <c r="J11" s="88">
        <v>8</v>
      </c>
      <c r="K11" s="88">
        <v>9</v>
      </c>
      <c r="L11" s="31">
        <v>10</v>
      </c>
      <c r="M11" s="31">
        <v>11</v>
      </c>
      <c r="N11" s="31">
        <v>12</v>
      </c>
      <c r="O11" s="31">
        <v>13</v>
      </c>
      <c r="P11" s="31">
        <v>14</v>
      </c>
      <c r="Q11" s="31">
        <v>15</v>
      </c>
      <c r="R11" s="31">
        <v>16</v>
      </c>
      <c r="S11" s="31">
        <v>17</v>
      </c>
      <c r="T11" s="31">
        <v>18</v>
      </c>
      <c r="U11" s="31">
        <v>19</v>
      </c>
      <c r="V11" s="31">
        <v>20</v>
      </c>
      <c r="W11" s="31">
        <v>21</v>
      </c>
      <c r="X11" s="31">
        <v>22</v>
      </c>
      <c r="Y11" s="31">
        <v>23</v>
      </c>
      <c r="Z11" s="31">
        <v>24</v>
      </c>
      <c r="AA11" s="31">
        <v>25</v>
      </c>
      <c r="AB11" s="31">
        <v>26</v>
      </c>
      <c r="AC11" s="31">
        <v>27</v>
      </c>
      <c r="AD11" s="31">
        <v>28</v>
      </c>
      <c r="AE11" s="31">
        <v>29</v>
      </c>
      <c r="AF11" s="31">
        <v>30</v>
      </c>
    </row>
    <row r="12" spans="1:32" ht="18" customHeight="1">
      <c r="A12" s="103" t="s">
        <v>0</v>
      </c>
      <c r="B12" s="118">
        <v>1</v>
      </c>
      <c r="C12" s="33">
        <v>150282</v>
      </c>
      <c r="D12" s="33">
        <v>58021</v>
      </c>
      <c r="E12" s="33">
        <v>92261</v>
      </c>
      <c r="F12" s="33">
        <v>436</v>
      </c>
      <c r="G12" s="33">
        <v>192</v>
      </c>
      <c r="H12" s="33">
        <v>244</v>
      </c>
      <c r="I12" s="33">
        <v>87</v>
      </c>
      <c r="J12" s="33">
        <v>42</v>
      </c>
      <c r="K12" s="33">
        <v>45</v>
      </c>
      <c r="L12" s="33">
        <v>37</v>
      </c>
      <c r="M12" s="33">
        <v>22</v>
      </c>
      <c r="N12" s="33">
        <v>15</v>
      </c>
      <c r="O12" s="33">
        <v>8</v>
      </c>
      <c r="P12" s="33">
        <v>2</v>
      </c>
      <c r="Q12" s="33">
        <v>6</v>
      </c>
      <c r="R12" s="33">
        <v>267</v>
      </c>
      <c r="S12" s="33">
        <v>115</v>
      </c>
      <c r="T12" s="33">
        <v>152</v>
      </c>
      <c r="U12" s="33">
        <v>7</v>
      </c>
      <c r="V12" s="33">
        <v>2</v>
      </c>
      <c r="W12" s="33">
        <v>5</v>
      </c>
      <c r="X12" s="33">
        <v>12</v>
      </c>
      <c r="Y12" s="33">
        <v>5</v>
      </c>
      <c r="Z12" s="33">
        <v>7</v>
      </c>
      <c r="AA12" s="33">
        <v>18</v>
      </c>
      <c r="AB12" s="33">
        <v>4</v>
      </c>
      <c r="AC12" s="33">
        <v>14</v>
      </c>
      <c r="AD12" s="33">
        <v>36183</v>
      </c>
      <c r="AE12" s="33">
        <v>14085</v>
      </c>
      <c r="AF12" s="33">
        <v>22098</v>
      </c>
    </row>
    <row r="13" spans="1:32" ht="18" customHeight="1">
      <c r="A13" s="104" t="s">
        <v>1</v>
      </c>
      <c r="B13" s="118">
        <v>2</v>
      </c>
      <c r="C13" s="34">
        <f>C18+C23+C33</f>
        <v>2620</v>
      </c>
      <c r="D13" s="34">
        <f t="shared" ref="D13:AF13" si="0">D18+D23+D33</f>
        <v>512</v>
      </c>
      <c r="E13" s="34">
        <f t="shared" si="0"/>
        <v>2108</v>
      </c>
      <c r="F13" s="34">
        <f t="shared" si="0"/>
        <v>1</v>
      </c>
      <c r="G13" s="34">
        <f t="shared" si="0"/>
        <v>0</v>
      </c>
      <c r="H13" s="34">
        <f t="shared" si="0"/>
        <v>1</v>
      </c>
      <c r="I13" s="34">
        <f t="shared" si="0"/>
        <v>0</v>
      </c>
      <c r="J13" s="34">
        <f t="shared" si="0"/>
        <v>0</v>
      </c>
      <c r="K13" s="34">
        <f t="shared" si="0"/>
        <v>0</v>
      </c>
      <c r="L13" s="34">
        <f t="shared" si="0"/>
        <v>0</v>
      </c>
      <c r="M13" s="34">
        <f t="shared" si="0"/>
        <v>0</v>
      </c>
      <c r="N13" s="34">
        <f t="shared" si="0"/>
        <v>0</v>
      </c>
      <c r="O13" s="34">
        <f t="shared" si="0"/>
        <v>0</v>
      </c>
      <c r="P13" s="34">
        <f t="shared" si="0"/>
        <v>0</v>
      </c>
      <c r="Q13" s="34">
        <f t="shared" si="0"/>
        <v>0</v>
      </c>
      <c r="R13" s="34">
        <f t="shared" si="0"/>
        <v>1</v>
      </c>
      <c r="S13" s="34">
        <f t="shared" si="0"/>
        <v>0</v>
      </c>
      <c r="T13" s="34">
        <f t="shared" si="0"/>
        <v>1</v>
      </c>
      <c r="U13" s="34">
        <f t="shared" si="0"/>
        <v>0</v>
      </c>
      <c r="V13" s="34">
        <f t="shared" si="0"/>
        <v>0</v>
      </c>
      <c r="W13" s="34">
        <f t="shared" si="0"/>
        <v>0</v>
      </c>
      <c r="X13" s="34">
        <f t="shared" si="0"/>
        <v>0</v>
      </c>
      <c r="Y13" s="34">
        <f t="shared" si="0"/>
        <v>0</v>
      </c>
      <c r="Z13" s="34">
        <f t="shared" si="0"/>
        <v>0</v>
      </c>
      <c r="AA13" s="34">
        <f t="shared" si="0"/>
        <v>0</v>
      </c>
      <c r="AB13" s="34">
        <f t="shared" si="0"/>
        <v>0</v>
      </c>
      <c r="AC13" s="34">
        <f t="shared" si="0"/>
        <v>0</v>
      </c>
      <c r="AD13" s="34">
        <f t="shared" si="0"/>
        <v>598</v>
      </c>
      <c r="AE13" s="34">
        <f t="shared" si="0"/>
        <v>96</v>
      </c>
      <c r="AF13" s="34">
        <f t="shared" si="0"/>
        <v>502</v>
      </c>
    </row>
    <row r="14" spans="1:32" ht="18" customHeight="1">
      <c r="A14" s="104" t="s">
        <v>2</v>
      </c>
      <c r="B14" s="118">
        <v>3</v>
      </c>
      <c r="C14" s="34">
        <f>C19+C24+C29+C34</f>
        <v>117344</v>
      </c>
      <c r="D14" s="34">
        <f t="shared" ref="D14:AF14" si="1">D19+D24+D29+D34</f>
        <v>46547</v>
      </c>
      <c r="E14" s="34">
        <f t="shared" si="1"/>
        <v>70797</v>
      </c>
      <c r="F14" s="34">
        <f t="shared" si="1"/>
        <v>353</v>
      </c>
      <c r="G14" s="34">
        <f t="shared" si="1"/>
        <v>158</v>
      </c>
      <c r="H14" s="34">
        <f t="shared" si="1"/>
        <v>195</v>
      </c>
      <c r="I14" s="34">
        <f t="shared" si="1"/>
        <v>73</v>
      </c>
      <c r="J14" s="34">
        <f t="shared" si="1"/>
        <v>35</v>
      </c>
      <c r="K14" s="34">
        <f t="shared" si="1"/>
        <v>38</v>
      </c>
      <c r="L14" s="34">
        <f t="shared" si="1"/>
        <v>32</v>
      </c>
      <c r="M14" s="34">
        <f t="shared" si="1"/>
        <v>18</v>
      </c>
      <c r="N14" s="34">
        <f t="shared" si="1"/>
        <v>14</v>
      </c>
      <c r="O14" s="34">
        <f t="shared" si="1"/>
        <v>7</v>
      </c>
      <c r="P14" s="34">
        <f t="shared" si="1"/>
        <v>1</v>
      </c>
      <c r="Q14" s="34">
        <f t="shared" si="1"/>
        <v>6</v>
      </c>
      <c r="R14" s="34">
        <f t="shared" si="1"/>
        <v>212</v>
      </c>
      <c r="S14" s="34">
        <f t="shared" si="1"/>
        <v>95</v>
      </c>
      <c r="T14" s="34">
        <f t="shared" si="1"/>
        <v>117</v>
      </c>
      <c r="U14" s="34">
        <f t="shared" si="1"/>
        <v>6</v>
      </c>
      <c r="V14" s="34">
        <f t="shared" si="1"/>
        <v>2</v>
      </c>
      <c r="W14" s="34">
        <f t="shared" si="1"/>
        <v>4</v>
      </c>
      <c r="X14" s="34">
        <f t="shared" si="1"/>
        <v>10</v>
      </c>
      <c r="Y14" s="34">
        <f t="shared" si="1"/>
        <v>4</v>
      </c>
      <c r="Z14" s="34">
        <f t="shared" si="1"/>
        <v>6</v>
      </c>
      <c r="AA14" s="34">
        <f t="shared" si="1"/>
        <v>13</v>
      </c>
      <c r="AB14" s="34">
        <f t="shared" si="1"/>
        <v>3</v>
      </c>
      <c r="AC14" s="34">
        <f t="shared" si="1"/>
        <v>10</v>
      </c>
      <c r="AD14" s="34">
        <f t="shared" si="1"/>
        <v>27121</v>
      </c>
      <c r="AE14" s="34">
        <f t="shared" si="1"/>
        <v>10905</v>
      </c>
      <c r="AF14" s="34">
        <f t="shared" si="1"/>
        <v>16216</v>
      </c>
    </row>
    <row r="15" spans="1:32" ht="18" customHeight="1">
      <c r="A15" s="104" t="s">
        <v>3</v>
      </c>
      <c r="B15" s="118">
        <v>4</v>
      </c>
      <c r="C15" s="34">
        <f>C20+C25+C35</f>
        <v>24830</v>
      </c>
      <c r="D15" s="34">
        <f t="shared" ref="D15:AF15" si="2">D20+D25+D35</f>
        <v>8631</v>
      </c>
      <c r="E15" s="34">
        <f t="shared" si="2"/>
        <v>16199</v>
      </c>
      <c r="F15" s="34">
        <f t="shared" si="2"/>
        <v>70</v>
      </c>
      <c r="G15" s="34">
        <f t="shared" si="2"/>
        <v>28</v>
      </c>
      <c r="H15" s="34">
        <f t="shared" si="2"/>
        <v>42</v>
      </c>
      <c r="I15" s="34">
        <f t="shared" si="2"/>
        <v>13</v>
      </c>
      <c r="J15" s="34">
        <f t="shared" si="2"/>
        <v>7</v>
      </c>
      <c r="K15" s="34">
        <f t="shared" si="2"/>
        <v>6</v>
      </c>
      <c r="L15" s="34">
        <f t="shared" si="2"/>
        <v>5</v>
      </c>
      <c r="M15" s="34">
        <f t="shared" si="2"/>
        <v>4</v>
      </c>
      <c r="N15" s="34">
        <f t="shared" si="2"/>
        <v>1</v>
      </c>
      <c r="O15" s="34">
        <f t="shared" si="2"/>
        <v>1</v>
      </c>
      <c r="P15" s="34">
        <f t="shared" si="2"/>
        <v>1</v>
      </c>
      <c r="Q15" s="34">
        <f t="shared" si="2"/>
        <v>0</v>
      </c>
      <c r="R15" s="34">
        <f t="shared" si="2"/>
        <v>45</v>
      </c>
      <c r="S15" s="34">
        <f t="shared" si="2"/>
        <v>15</v>
      </c>
      <c r="T15" s="34">
        <f t="shared" si="2"/>
        <v>30</v>
      </c>
      <c r="U15" s="34">
        <f t="shared" si="2"/>
        <v>0</v>
      </c>
      <c r="V15" s="34">
        <f t="shared" si="2"/>
        <v>0</v>
      </c>
      <c r="W15" s="34">
        <f t="shared" si="2"/>
        <v>0</v>
      </c>
      <c r="X15" s="34">
        <f t="shared" si="2"/>
        <v>2</v>
      </c>
      <c r="Y15" s="34">
        <f t="shared" si="2"/>
        <v>1</v>
      </c>
      <c r="Z15" s="34">
        <f t="shared" si="2"/>
        <v>1</v>
      </c>
      <c r="AA15" s="34">
        <f t="shared" si="2"/>
        <v>4</v>
      </c>
      <c r="AB15" s="34">
        <f t="shared" si="2"/>
        <v>0</v>
      </c>
      <c r="AC15" s="34">
        <f t="shared" si="2"/>
        <v>4</v>
      </c>
      <c r="AD15" s="34">
        <f t="shared" si="2"/>
        <v>6904</v>
      </c>
      <c r="AE15" s="34">
        <f t="shared" si="2"/>
        <v>2470</v>
      </c>
      <c r="AF15" s="34">
        <f t="shared" si="2"/>
        <v>4434</v>
      </c>
    </row>
    <row r="16" spans="1:32" ht="18" customHeight="1">
      <c r="A16" s="104" t="s">
        <v>4</v>
      </c>
      <c r="B16" s="118">
        <v>5</v>
      </c>
      <c r="C16" s="34">
        <f>C21+C26+C31+C36</f>
        <v>5488</v>
      </c>
      <c r="D16" s="34">
        <f t="shared" ref="D16:AF16" si="3">D21+D26+D31+D36</f>
        <v>2331</v>
      </c>
      <c r="E16" s="34">
        <f t="shared" si="3"/>
        <v>3157</v>
      </c>
      <c r="F16" s="34">
        <f t="shared" si="3"/>
        <v>12</v>
      </c>
      <c r="G16" s="34">
        <f t="shared" si="3"/>
        <v>6</v>
      </c>
      <c r="H16" s="34">
        <f t="shared" si="3"/>
        <v>6</v>
      </c>
      <c r="I16" s="34">
        <f t="shared" si="3"/>
        <v>1</v>
      </c>
      <c r="J16" s="34">
        <f t="shared" si="3"/>
        <v>0</v>
      </c>
      <c r="K16" s="34">
        <f t="shared" si="3"/>
        <v>1</v>
      </c>
      <c r="L16" s="34">
        <f t="shared" si="3"/>
        <v>0</v>
      </c>
      <c r="M16" s="34">
        <f t="shared" si="3"/>
        <v>0</v>
      </c>
      <c r="N16" s="34">
        <f t="shared" si="3"/>
        <v>0</v>
      </c>
      <c r="O16" s="34">
        <f t="shared" si="3"/>
        <v>0</v>
      </c>
      <c r="P16" s="34">
        <f t="shared" si="3"/>
        <v>0</v>
      </c>
      <c r="Q16" s="34">
        <f t="shared" si="3"/>
        <v>0</v>
      </c>
      <c r="R16" s="34">
        <f t="shared" si="3"/>
        <v>9</v>
      </c>
      <c r="S16" s="34">
        <f t="shared" si="3"/>
        <v>5</v>
      </c>
      <c r="T16" s="34">
        <f t="shared" si="3"/>
        <v>4</v>
      </c>
      <c r="U16" s="34">
        <f t="shared" si="3"/>
        <v>1</v>
      </c>
      <c r="V16" s="34">
        <f t="shared" si="3"/>
        <v>0</v>
      </c>
      <c r="W16" s="34">
        <f t="shared" si="3"/>
        <v>1</v>
      </c>
      <c r="X16" s="34">
        <f t="shared" si="3"/>
        <v>0</v>
      </c>
      <c r="Y16" s="34">
        <f t="shared" si="3"/>
        <v>0</v>
      </c>
      <c r="Z16" s="34">
        <f t="shared" si="3"/>
        <v>0</v>
      </c>
      <c r="AA16" s="34">
        <f t="shared" si="3"/>
        <v>1</v>
      </c>
      <c r="AB16" s="34">
        <f t="shared" si="3"/>
        <v>1</v>
      </c>
      <c r="AC16" s="34">
        <f t="shared" si="3"/>
        <v>0</v>
      </c>
      <c r="AD16" s="34">
        <f t="shared" si="3"/>
        <v>1560</v>
      </c>
      <c r="AE16" s="34">
        <f t="shared" si="3"/>
        <v>614</v>
      </c>
      <c r="AF16" s="34">
        <f t="shared" si="3"/>
        <v>946</v>
      </c>
    </row>
    <row r="17" spans="1:32" ht="18" customHeight="1">
      <c r="A17" s="89" t="s">
        <v>149</v>
      </c>
      <c r="B17" s="118">
        <v>6</v>
      </c>
      <c r="C17" s="33">
        <f>C18+C19+C20+C21</f>
        <v>81571</v>
      </c>
      <c r="D17" s="33">
        <f t="shared" ref="D17:AF17" si="4">D18+D19+D20+D21</f>
        <v>32967</v>
      </c>
      <c r="E17" s="33">
        <f t="shared" si="4"/>
        <v>48604</v>
      </c>
      <c r="F17" s="33">
        <f t="shared" si="4"/>
        <v>279</v>
      </c>
      <c r="G17" s="33">
        <f t="shared" si="4"/>
        <v>136</v>
      </c>
      <c r="H17" s="33">
        <f t="shared" si="4"/>
        <v>143</v>
      </c>
      <c r="I17" s="33">
        <f t="shared" si="4"/>
        <v>58</v>
      </c>
      <c r="J17" s="33">
        <f t="shared" si="4"/>
        <v>31</v>
      </c>
      <c r="K17" s="33">
        <f t="shared" si="4"/>
        <v>27</v>
      </c>
      <c r="L17" s="33">
        <f t="shared" si="4"/>
        <v>24</v>
      </c>
      <c r="M17" s="33">
        <f t="shared" si="4"/>
        <v>17</v>
      </c>
      <c r="N17" s="33">
        <f t="shared" si="4"/>
        <v>7</v>
      </c>
      <c r="O17" s="33">
        <f t="shared" si="4"/>
        <v>6</v>
      </c>
      <c r="P17" s="33">
        <f t="shared" si="4"/>
        <v>2</v>
      </c>
      <c r="Q17" s="33">
        <f t="shared" si="4"/>
        <v>4</v>
      </c>
      <c r="R17" s="33">
        <f t="shared" si="4"/>
        <v>172</v>
      </c>
      <c r="S17" s="33">
        <f t="shared" si="4"/>
        <v>81</v>
      </c>
      <c r="T17" s="33">
        <f t="shared" si="4"/>
        <v>91</v>
      </c>
      <c r="U17" s="33">
        <f t="shared" si="4"/>
        <v>3</v>
      </c>
      <c r="V17" s="33">
        <f t="shared" si="4"/>
        <v>1</v>
      </c>
      <c r="W17" s="33">
        <f t="shared" si="4"/>
        <v>2</v>
      </c>
      <c r="X17" s="33">
        <f t="shared" si="4"/>
        <v>6</v>
      </c>
      <c r="Y17" s="33">
        <f t="shared" si="4"/>
        <v>2</v>
      </c>
      <c r="Z17" s="33">
        <f t="shared" si="4"/>
        <v>4</v>
      </c>
      <c r="AA17" s="33">
        <f t="shared" si="4"/>
        <v>10</v>
      </c>
      <c r="AB17" s="33">
        <f t="shared" si="4"/>
        <v>2</v>
      </c>
      <c r="AC17" s="33">
        <f t="shared" si="4"/>
        <v>8</v>
      </c>
      <c r="AD17" s="33">
        <f t="shared" si="4"/>
        <v>16871</v>
      </c>
      <c r="AE17" s="33">
        <f t="shared" si="4"/>
        <v>6457</v>
      </c>
      <c r="AF17" s="33">
        <f t="shared" si="4"/>
        <v>10414</v>
      </c>
    </row>
    <row r="18" spans="1:32" ht="18" customHeight="1">
      <c r="A18" s="105" t="s">
        <v>1</v>
      </c>
      <c r="B18" s="118">
        <v>7</v>
      </c>
      <c r="C18" s="34">
        <v>1706</v>
      </c>
      <c r="D18" s="50">
        <v>325</v>
      </c>
      <c r="E18" s="34">
        <v>1381</v>
      </c>
      <c r="F18" s="34">
        <v>0</v>
      </c>
      <c r="G18" s="50">
        <v>0</v>
      </c>
      <c r="H18" s="34">
        <v>0</v>
      </c>
      <c r="I18" s="34">
        <v>0</v>
      </c>
      <c r="J18" s="50">
        <v>0</v>
      </c>
      <c r="K18" s="34">
        <v>0</v>
      </c>
      <c r="L18" s="34">
        <v>0</v>
      </c>
      <c r="M18" s="50">
        <v>0</v>
      </c>
      <c r="N18" s="34">
        <v>0</v>
      </c>
      <c r="O18" s="34">
        <v>0</v>
      </c>
      <c r="P18" s="50">
        <v>0</v>
      </c>
      <c r="Q18" s="34">
        <v>0</v>
      </c>
      <c r="R18" s="34">
        <v>0</v>
      </c>
      <c r="S18" s="50">
        <v>0</v>
      </c>
      <c r="T18" s="34">
        <v>0</v>
      </c>
      <c r="U18" s="34">
        <v>0</v>
      </c>
      <c r="V18" s="50">
        <v>0</v>
      </c>
      <c r="W18" s="34">
        <v>0</v>
      </c>
      <c r="X18" s="34">
        <v>0</v>
      </c>
      <c r="Y18" s="50">
        <v>0</v>
      </c>
      <c r="Z18" s="34">
        <v>0</v>
      </c>
      <c r="AA18" s="34">
        <v>0</v>
      </c>
      <c r="AB18" s="50">
        <v>0</v>
      </c>
      <c r="AC18" s="34">
        <v>0</v>
      </c>
      <c r="AD18" s="34">
        <v>535</v>
      </c>
      <c r="AE18" s="50">
        <v>88</v>
      </c>
      <c r="AF18" s="34">
        <v>447</v>
      </c>
    </row>
    <row r="19" spans="1:32" ht="18" customHeight="1">
      <c r="A19" s="105" t="s">
        <v>2</v>
      </c>
      <c r="B19" s="118">
        <v>8</v>
      </c>
      <c r="C19" s="34">
        <v>63264</v>
      </c>
      <c r="D19" s="50">
        <v>26324</v>
      </c>
      <c r="E19" s="34">
        <v>36940</v>
      </c>
      <c r="F19" s="34">
        <v>221</v>
      </c>
      <c r="G19" s="50">
        <v>109</v>
      </c>
      <c r="H19" s="34">
        <v>112</v>
      </c>
      <c r="I19" s="34">
        <v>49</v>
      </c>
      <c r="J19" s="50">
        <v>25</v>
      </c>
      <c r="K19" s="34">
        <v>24</v>
      </c>
      <c r="L19" s="34">
        <v>20</v>
      </c>
      <c r="M19" s="50">
        <v>13</v>
      </c>
      <c r="N19" s="34">
        <v>7</v>
      </c>
      <c r="O19" s="34">
        <v>5</v>
      </c>
      <c r="P19" s="50">
        <v>1</v>
      </c>
      <c r="Q19" s="34">
        <v>4</v>
      </c>
      <c r="R19" s="34">
        <v>135</v>
      </c>
      <c r="S19" s="50">
        <v>67</v>
      </c>
      <c r="T19" s="34">
        <v>68</v>
      </c>
      <c r="U19" s="34">
        <v>2</v>
      </c>
      <c r="V19" s="50">
        <v>1</v>
      </c>
      <c r="W19" s="34">
        <v>1</v>
      </c>
      <c r="X19" s="34">
        <v>4</v>
      </c>
      <c r="Y19" s="50">
        <v>1</v>
      </c>
      <c r="Z19" s="34">
        <v>3</v>
      </c>
      <c r="AA19" s="34">
        <v>6</v>
      </c>
      <c r="AB19" s="50">
        <v>1</v>
      </c>
      <c r="AC19" s="34">
        <v>5</v>
      </c>
      <c r="AD19" s="34">
        <v>12443</v>
      </c>
      <c r="AE19" s="50">
        <v>4981</v>
      </c>
      <c r="AF19" s="34">
        <v>7462</v>
      </c>
    </row>
    <row r="20" spans="1:32" ht="18" customHeight="1">
      <c r="A20" s="105" t="s">
        <v>3</v>
      </c>
      <c r="B20" s="118">
        <v>9</v>
      </c>
      <c r="C20" s="34">
        <v>12850</v>
      </c>
      <c r="D20" s="50">
        <v>4685</v>
      </c>
      <c r="E20" s="34">
        <v>8165</v>
      </c>
      <c r="F20" s="34">
        <v>46</v>
      </c>
      <c r="G20" s="50">
        <v>21</v>
      </c>
      <c r="H20" s="34">
        <v>25</v>
      </c>
      <c r="I20" s="34">
        <v>8</v>
      </c>
      <c r="J20" s="50">
        <v>6</v>
      </c>
      <c r="K20" s="34">
        <v>2</v>
      </c>
      <c r="L20" s="34">
        <v>4</v>
      </c>
      <c r="M20" s="50">
        <v>4</v>
      </c>
      <c r="N20" s="34">
        <v>0</v>
      </c>
      <c r="O20" s="34">
        <v>1</v>
      </c>
      <c r="P20" s="50">
        <v>1</v>
      </c>
      <c r="Q20" s="34">
        <v>0</v>
      </c>
      <c r="R20" s="34">
        <v>28</v>
      </c>
      <c r="S20" s="50">
        <v>9</v>
      </c>
      <c r="T20" s="34">
        <v>19</v>
      </c>
      <c r="U20" s="34">
        <v>0</v>
      </c>
      <c r="V20" s="50">
        <v>0</v>
      </c>
      <c r="W20" s="34">
        <v>0</v>
      </c>
      <c r="X20" s="34">
        <v>2</v>
      </c>
      <c r="Y20" s="50">
        <v>1</v>
      </c>
      <c r="Z20" s="34">
        <v>1</v>
      </c>
      <c r="AA20" s="34">
        <v>3</v>
      </c>
      <c r="AB20" s="50">
        <v>0</v>
      </c>
      <c r="AC20" s="34">
        <v>3</v>
      </c>
      <c r="AD20" s="34">
        <v>2997</v>
      </c>
      <c r="AE20" s="50">
        <v>1055</v>
      </c>
      <c r="AF20" s="34">
        <v>1942</v>
      </c>
    </row>
    <row r="21" spans="1:32" ht="18" customHeight="1">
      <c r="A21" s="105" t="s">
        <v>4</v>
      </c>
      <c r="B21" s="118">
        <v>10</v>
      </c>
      <c r="C21" s="34">
        <v>3751</v>
      </c>
      <c r="D21" s="50">
        <v>1633</v>
      </c>
      <c r="E21" s="34">
        <v>2118</v>
      </c>
      <c r="F21" s="34">
        <v>12</v>
      </c>
      <c r="G21" s="50">
        <v>6</v>
      </c>
      <c r="H21" s="34">
        <v>6</v>
      </c>
      <c r="I21" s="34">
        <v>1</v>
      </c>
      <c r="J21" s="50">
        <v>0</v>
      </c>
      <c r="K21" s="34">
        <v>1</v>
      </c>
      <c r="L21" s="34">
        <v>0</v>
      </c>
      <c r="M21" s="50">
        <v>0</v>
      </c>
      <c r="N21" s="34">
        <v>0</v>
      </c>
      <c r="O21" s="34">
        <v>0</v>
      </c>
      <c r="P21" s="50">
        <v>0</v>
      </c>
      <c r="Q21" s="34">
        <v>0</v>
      </c>
      <c r="R21" s="34">
        <v>9</v>
      </c>
      <c r="S21" s="50">
        <v>5</v>
      </c>
      <c r="T21" s="34">
        <v>4</v>
      </c>
      <c r="U21" s="34">
        <v>1</v>
      </c>
      <c r="V21" s="50">
        <v>0</v>
      </c>
      <c r="W21" s="34">
        <v>1</v>
      </c>
      <c r="X21" s="34">
        <v>0</v>
      </c>
      <c r="Y21" s="50">
        <v>0</v>
      </c>
      <c r="Z21" s="34">
        <v>0</v>
      </c>
      <c r="AA21" s="34">
        <v>1</v>
      </c>
      <c r="AB21" s="50">
        <v>1</v>
      </c>
      <c r="AC21" s="34">
        <v>0</v>
      </c>
      <c r="AD21" s="34">
        <v>896</v>
      </c>
      <c r="AE21" s="50">
        <v>333</v>
      </c>
      <c r="AF21" s="34">
        <v>563</v>
      </c>
    </row>
    <row r="22" spans="1:32" ht="18" customHeight="1">
      <c r="A22" s="89" t="s">
        <v>151</v>
      </c>
      <c r="B22" s="118">
        <v>11</v>
      </c>
      <c r="C22" s="33">
        <f>C23+C24+C25+C26</f>
        <v>60111</v>
      </c>
      <c r="D22" s="33">
        <f t="shared" ref="D22:AF22" si="5">D23+D24+D25+D26</f>
        <v>21847</v>
      </c>
      <c r="E22" s="33">
        <f t="shared" si="5"/>
        <v>38264</v>
      </c>
      <c r="F22" s="33">
        <f t="shared" si="5"/>
        <v>142</v>
      </c>
      <c r="G22" s="33">
        <f t="shared" si="5"/>
        <v>48</v>
      </c>
      <c r="H22" s="33">
        <f t="shared" si="5"/>
        <v>94</v>
      </c>
      <c r="I22" s="33">
        <f t="shared" si="5"/>
        <v>29</v>
      </c>
      <c r="J22" s="33">
        <f t="shared" si="5"/>
        <v>11</v>
      </c>
      <c r="K22" s="33">
        <f t="shared" si="5"/>
        <v>18</v>
      </c>
      <c r="L22" s="33">
        <f t="shared" si="5"/>
        <v>13</v>
      </c>
      <c r="M22" s="33">
        <f t="shared" si="5"/>
        <v>5</v>
      </c>
      <c r="N22" s="33">
        <f t="shared" si="5"/>
        <v>8</v>
      </c>
      <c r="O22" s="33">
        <f t="shared" si="5"/>
        <v>2</v>
      </c>
      <c r="P22" s="33">
        <f t="shared" si="5"/>
        <v>0</v>
      </c>
      <c r="Q22" s="33">
        <f t="shared" si="5"/>
        <v>2</v>
      </c>
      <c r="R22" s="33">
        <f t="shared" si="5"/>
        <v>81</v>
      </c>
      <c r="S22" s="33">
        <f t="shared" si="5"/>
        <v>27</v>
      </c>
      <c r="T22" s="33">
        <f t="shared" si="5"/>
        <v>54</v>
      </c>
      <c r="U22" s="33">
        <f t="shared" si="5"/>
        <v>4</v>
      </c>
      <c r="V22" s="33">
        <f t="shared" si="5"/>
        <v>1</v>
      </c>
      <c r="W22" s="33">
        <f t="shared" si="5"/>
        <v>3</v>
      </c>
      <c r="X22" s="33">
        <f t="shared" si="5"/>
        <v>5</v>
      </c>
      <c r="Y22" s="33">
        <f t="shared" si="5"/>
        <v>2</v>
      </c>
      <c r="Z22" s="33">
        <f t="shared" si="5"/>
        <v>3</v>
      </c>
      <c r="AA22" s="33">
        <f t="shared" si="5"/>
        <v>8</v>
      </c>
      <c r="AB22" s="33">
        <f t="shared" si="5"/>
        <v>2</v>
      </c>
      <c r="AC22" s="33">
        <f t="shared" si="5"/>
        <v>6</v>
      </c>
      <c r="AD22" s="33">
        <f t="shared" si="5"/>
        <v>18453</v>
      </c>
      <c r="AE22" s="33">
        <f t="shared" si="5"/>
        <v>7361</v>
      </c>
      <c r="AF22" s="33">
        <f t="shared" si="5"/>
        <v>11092</v>
      </c>
    </row>
    <row r="23" spans="1:32" ht="18" customHeight="1">
      <c r="A23" s="105" t="s">
        <v>1</v>
      </c>
      <c r="B23" s="118">
        <v>12</v>
      </c>
      <c r="C23" s="34">
        <v>914</v>
      </c>
      <c r="D23" s="34">
        <v>187</v>
      </c>
      <c r="E23" s="34">
        <v>727</v>
      </c>
      <c r="F23" s="34">
        <v>1</v>
      </c>
      <c r="G23" s="34">
        <v>0</v>
      </c>
      <c r="H23" s="34">
        <v>1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1</v>
      </c>
      <c r="S23" s="34">
        <v>0</v>
      </c>
      <c r="T23" s="34">
        <v>1</v>
      </c>
      <c r="U23" s="34">
        <v>0</v>
      </c>
      <c r="V23" s="34">
        <v>0</v>
      </c>
      <c r="W23" s="34">
        <v>0</v>
      </c>
      <c r="X23" s="34">
        <v>0</v>
      </c>
      <c r="Y23" s="34">
        <v>0</v>
      </c>
      <c r="Z23" s="34">
        <v>0</v>
      </c>
      <c r="AA23" s="34">
        <v>0</v>
      </c>
      <c r="AB23" s="34">
        <v>0</v>
      </c>
      <c r="AC23" s="34">
        <v>0</v>
      </c>
      <c r="AD23" s="34">
        <v>63</v>
      </c>
      <c r="AE23" s="34">
        <v>8</v>
      </c>
      <c r="AF23" s="34">
        <v>55</v>
      </c>
    </row>
    <row r="24" spans="1:32" ht="18" customHeight="1">
      <c r="A24" s="105" t="s">
        <v>2</v>
      </c>
      <c r="B24" s="118">
        <v>13</v>
      </c>
      <c r="C24" s="34">
        <v>47772</v>
      </c>
      <c r="D24" s="50">
        <v>17872</v>
      </c>
      <c r="E24" s="34">
        <v>29900</v>
      </c>
      <c r="F24" s="34">
        <v>120</v>
      </c>
      <c r="G24" s="50">
        <v>42</v>
      </c>
      <c r="H24" s="34">
        <v>78</v>
      </c>
      <c r="I24" s="34">
        <v>24</v>
      </c>
      <c r="J24" s="50">
        <v>10</v>
      </c>
      <c r="K24" s="34">
        <v>14</v>
      </c>
      <c r="L24" s="34">
        <v>12</v>
      </c>
      <c r="M24" s="50">
        <v>5</v>
      </c>
      <c r="N24" s="34">
        <v>7</v>
      </c>
      <c r="O24" s="34">
        <v>2</v>
      </c>
      <c r="P24" s="50">
        <v>0</v>
      </c>
      <c r="Q24" s="34">
        <v>2</v>
      </c>
      <c r="R24" s="34">
        <v>66</v>
      </c>
      <c r="S24" s="50">
        <v>22</v>
      </c>
      <c r="T24" s="34">
        <v>44</v>
      </c>
      <c r="U24" s="34">
        <v>4</v>
      </c>
      <c r="V24" s="50">
        <v>1</v>
      </c>
      <c r="W24" s="34">
        <v>3</v>
      </c>
      <c r="X24" s="34">
        <v>5</v>
      </c>
      <c r="Y24" s="50">
        <v>2</v>
      </c>
      <c r="Z24" s="34">
        <v>3</v>
      </c>
      <c r="AA24" s="34">
        <v>7</v>
      </c>
      <c r="AB24" s="50">
        <v>2</v>
      </c>
      <c r="AC24" s="34">
        <v>5</v>
      </c>
      <c r="AD24" s="34">
        <v>14119</v>
      </c>
      <c r="AE24" s="50">
        <v>5768</v>
      </c>
      <c r="AF24" s="34">
        <v>8351</v>
      </c>
    </row>
    <row r="25" spans="1:32" ht="18" customHeight="1">
      <c r="A25" s="105" t="s">
        <v>3</v>
      </c>
      <c r="B25" s="118">
        <v>14</v>
      </c>
      <c r="C25" s="34">
        <v>9808</v>
      </c>
      <c r="D25" s="50">
        <v>3139</v>
      </c>
      <c r="E25" s="34">
        <v>6669</v>
      </c>
      <c r="F25" s="34">
        <v>21</v>
      </c>
      <c r="G25" s="50">
        <v>6</v>
      </c>
      <c r="H25" s="34">
        <v>15</v>
      </c>
      <c r="I25" s="34">
        <v>5</v>
      </c>
      <c r="J25" s="50">
        <v>1</v>
      </c>
      <c r="K25" s="34">
        <v>4</v>
      </c>
      <c r="L25" s="34">
        <v>1</v>
      </c>
      <c r="M25" s="50">
        <v>0</v>
      </c>
      <c r="N25" s="34">
        <v>1</v>
      </c>
      <c r="O25" s="34">
        <v>0</v>
      </c>
      <c r="P25" s="50">
        <v>0</v>
      </c>
      <c r="Q25" s="34">
        <v>0</v>
      </c>
      <c r="R25" s="34">
        <v>14</v>
      </c>
      <c r="S25" s="50">
        <v>5</v>
      </c>
      <c r="T25" s="34">
        <v>9</v>
      </c>
      <c r="U25" s="34">
        <v>0</v>
      </c>
      <c r="V25" s="50">
        <v>0</v>
      </c>
      <c r="W25" s="34">
        <v>0</v>
      </c>
      <c r="X25" s="34">
        <v>0</v>
      </c>
      <c r="Y25" s="50">
        <v>0</v>
      </c>
      <c r="Z25" s="34">
        <v>0</v>
      </c>
      <c r="AA25" s="34">
        <v>1</v>
      </c>
      <c r="AB25" s="50">
        <v>0</v>
      </c>
      <c r="AC25" s="34">
        <v>1</v>
      </c>
      <c r="AD25" s="34">
        <v>3617</v>
      </c>
      <c r="AE25" s="50">
        <v>1306</v>
      </c>
      <c r="AF25" s="26">
        <v>2311</v>
      </c>
    </row>
    <row r="26" spans="1:32" ht="18" customHeight="1">
      <c r="A26" s="105" t="s">
        <v>4</v>
      </c>
      <c r="B26" s="118">
        <v>15</v>
      </c>
      <c r="C26" s="34">
        <v>1617</v>
      </c>
      <c r="D26" s="50">
        <v>649</v>
      </c>
      <c r="E26" s="34">
        <v>968</v>
      </c>
      <c r="F26" s="34">
        <v>0</v>
      </c>
      <c r="G26" s="50">
        <v>0</v>
      </c>
      <c r="H26" s="34">
        <v>0</v>
      </c>
      <c r="I26" s="34">
        <v>0</v>
      </c>
      <c r="J26" s="50">
        <v>0</v>
      </c>
      <c r="K26" s="34">
        <v>0</v>
      </c>
      <c r="L26" s="34">
        <v>0</v>
      </c>
      <c r="M26" s="50">
        <v>0</v>
      </c>
      <c r="N26" s="34">
        <v>0</v>
      </c>
      <c r="O26" s="34">
        <v>0</v>
      </c>
      <c r="P26" s="50">
        <v>0</v>
      </c>
      <c r="Q26" s="34">
        <v>0</v>
      </c>
      <c r="R26" s="34">
        <v>0</v>
      </c>
      <c r="S26" s="50">
        <v>0</v>
      </c>
      <c r="T26" s="34">
        <v>0</v>
      </c>
      <c r="U26" s="34">
        <v>0</v>
      </c>
      <c r="V26" s="50">
        <v>0</v>
      </c>
      <c r="W26" s="34">
        <v>0</v>
      </c>
      <c r="X26" s="34">
        <v>0</v>
      </c>
      <c r="Y26" s="50">
        <v>0</v>
      </c>
      <c r="Z26" s="34">
        <v>0</v>
      </c>
      <c r="AA26" s="34">
        <v>0</v>
      </c>
      <c r="AB26" s="50">
        <v>0</v>
      </c>
      <c r="AC26" s="34">
        <v>0</v>
      </c>
      <c r="AD26" s="34">
        <v>654</v>
      </c>
      <c r="AE26" s="50">
        <v>279</v>
      </c>
      <c r="AF26" s="26">
        <v>375</v>
      </c>
    </row>
    <row r="27" spans="1:32" ht="18" customHeight="1">
      <c r="A27" s="89" t="s">
        <v>152</v>
      </c>
      <c r="B27" s="118">
        <v>16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3">
        <v>0</v>
      </c>
      <c r="X27" s="33">
        <v>0</v>
      </c>
      <c r="Y27" s="33">
        <v>0</v>
      </c>
      <c r="Z27" s="33">
        <v>0</v>
      </c>
      <c r="AA27" s="33">
        <v>0</v>
      </c>
      <c r="AB27" s="33">
        <v>0</v>
      </c>
      <c r="AC27" s="33">
        <v>0</v>
      </c>
      <c r="AD27" s="33">
        <v>0</v>
      </c>
      <c r="AE27" s="33">
        <v>0</v>
      </c>
      <c r="AF27" s="33">
        <v>0</v>
      </c>
    </row>
    <row r="28" spans="1:32" ht="18" customHeight="1">
      <c r="A28" s="105" t="s">
        <v>1</v>
      </c>
      <c r="B28" s="118">
        <v>17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34">
        <v>0</v>
      </c>
      <c r="AA28" s="34">
        <v>0</v>
      </c>
      <c r="AB28" s="34">
        <v>0</v>
      </c>
      <c r="AC28" s="34">
        <v>0</v>
      </c>
      <c r="AD28" s="34">
        <v>0</v>
      </c>
      <c r="AE28" s="34">
        <v>0</v>
      </c>
      <c r="AF28" s="34">
        <v>0</v>
      </c>
    </row>
    <row r="29" spans="1:32" ht="18" customHeight="1">
      <c r="A29" s="105" t="s">
        <v>2</v>
      </c>
      <c r="B29" s="118">
        <v>18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  <c r="V29" s="34">
        <v>0</v>
      </c>
      <c r="W29" s="34">
        <v>0</v>
      </c>
      <c r="X29" s="34">
        <v>0</v>
      </c>
      <c r="Y29" s="34">
        <v>0</v>
      </c>
      <c r="Z29" s="34">
        <v>0</v>
      </c>
      <c r="AA29" s="34">
        <v>0</v>
      </c>
      <c r="AB29" s="34">
        <v>0</v>
      </c>
      <c r="AC29" s="34">
        <v>0</v>
      </c>
      <c r="AD29" s="34">
        <v>0</v>
      </c>
      <c r="AE29" s="34">
        <v>0</v>
      </c>
      <c r="AF29" s="34">
        <v>0</v>
      </c>
    </row>
    <row r="30" spans="1:32" ht="18" customHeight="1">
      <c r="A30" s="105" t="s">
        <v>3</v>
      </c>
      <c r="B30" s="118">
        <v>19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  <c r="W30" s="34">
        <v>0</v>
      </c>
      <c r="X30" s="34">
        <v>0</v>
      </c>
      <c r="Y30" s="34">
        <v>0</v>
      </c>
      <c r="Z30" s="34">
        <v>0</v>
      </c>
      <c r="AA30" s="34">
        <v>0</v>
      </c>
      <c r="AB30" s="34">
        <v>0</v>
      </c>
      <c r="AC30" s="34">
        <v>0</v>
      </c>
      <c r="AD30" s="34">
        <v>0</v>
      </c>
      <c r="AE30" s="34">
        <v>0</v>
      </c>
      <c r="AF30" s="34">
        <v>0</v>
      </c>
    </row>
    <row r="31" spans="1:32" ht="18" customHeight="1">
      <c r="A31" s="105" t="s">
        <v>4</v>
      </c>
      <c r="B31" s="118">
        <v>20</v>
      </c>
      <c r="C31" s="34">
        <v>0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34">
        <v>0</v>
      </c>
      <c r="Z31" s="34">
        <v>0</v>
      </c>
      <c r="AA31" s="34">
        <v>0</v>
      </c>
      <c r="AB31" s="34">
        <v>0</v>
      </c>
      <c r="AC31" s="34">
        <v>0</v>
      </c>
      <c r="AD31" s="34">
        <v>0</v>
      </c>
      <c r="AE31" s="34">
        <v>0</v>
      </c>
      <c r="AF31" s="34">
        <v>0</v>
      </c>
    </row>
    <row r="32" spans="1:32" ht="28.5" customHeight="1">
      <c r="A32" s="157" t="s">
        <v>190</v>
      </c>
      <c r="B32" s="118">
        <v>21</v>
      </c>
      <c r="C32" s="33">
        <f>C33+C34+C35+C36</f>
        <v>8600</v>
      </c>
      <c r="D32" s="33">
        <f t="shared" ref="D32:AF32" si="6">D33+D34+D35+D36</f>
        <v>3207</v>
      </c>
      <c r="E32" s="33">
        <f t="shared" si="6"/>
        <v>5393</v>
      </c>
      <c r="F32" s="33">
        <f t="shared" si="6"/>
        <v>15</v>
      </c>
      <c r="G32" s="33">
        <f t="shared" si="6"/>
        <v>8</v>
      </c>
      <c r="H32" s="33">
        <f t="shared" si="6"/>
        <v>7</v>
      </c>
      <c r="I32" s="33">
        <f t="shared" si="6"/>
        <v>0</v>
      </c>
      <c r="J32" s="33">
        <f t="shared" si="6"/>
        <v>0</v>
      </c>
      <c r="K32" s="33">
        <f t="shared" si="6"/>
        <v>0</v>
      </c>
      <c r="L32" s="33">
        <f t="shared" si="6"/>
        <v>0</v>
      </c>
      <c r="M32" s="33">
        <f t="shared" si="6"/>
        <v>0</v>
      </c>
      <c r="N32" s="33">
        <f t="shared" si="6"/>
        <v>0</v>
      </c>
      <c r="O32" s="33">
        <f t="shared" si="6"/>
        <v>0</v>
      </c>
      <c r="P32" s="33">
        <f t="shared" si="6"/>
        <v>0</v>
      </c>
      <c r="Q32" s="33">
        <f t="shared" si="6"/>
        <v>0</v>
      </c>
      <c r="R32" s="33">
        <f t="shared" si="6"/>
        <v>14</v>
      </c>
      <c r="S32" s="33">
        <f t="shared" si="6"/>
        <v>7</v>
      </c>
      <c r="T32" s="33">
        <f t="shared" si="6"/>
        <v>7</v>
      </c>
      <c r="U32" s="33">
        <f t="shared" si="6"/>
        <v>0</v>
      </c>
      <c r="V32" s="33">
        <f t="shared" si="6"/>
        <v>0</v>
      </c>
      <c r="W32" s="33">
        <f t="shared" si="6"/>
        <v>0</v>
      </c>
      <c r="X32" s="33">
        <f t="shared" si="6"/>
        <v>1</v>
      </c>
      <c r="Y32" s="33">
        <f t="shared" si="6"/>
        <v>1</v>
      </c>
      <c r="Z32" s="33">
        <f t="shared" si="6"/>
        <v>0</v>
      </c>
      <c r="AA32" s="33">
        <f t="shared" si="6"/>
        <v>0</v>
      </c>
      <c r="AB32" s="33">
        <f t="shared" si="6"/>
        <v>0</v>
      </c>
      <c r="AC32" s="33">
        <f t="shared" si="6"/>
        <v>0</v>
      </c>
      <c r="AD32" s="33">
        <f t="shared" si="6"/>
        <v>859</v>
      </c>
      <c r="AE32" s="33">
        <f t="shared" si="6"/>
        <v>267</v>
      </c>
      <c r="AF32" s="33">
        <f t="shared" si="6"/>
        <v>592</v>
      </c>
    </row>
    <row r="33" spans="1:32" ht="18" customHeight="1">
      <c r="A33" s="105" t="s">
        <v>1</v>
      </c>
      <c r="B33" s="118">
        <v>22</v>
      </c>
      <c r="C33" s="34">
        <v>0</v>
      </c>
      <c r="D33" s="50">
        <v>0</v>
      </c>
      <c r="E33" s="34">
        <v>0</v>
      </c>
      <c r="F33" s="34">
        <v>0</v>
      </c>
      <c r="G33" s="50">
        <v>0</v>
      </c>
      <c r="H33" s="34">
        <v>0</v>
      </c>
      <c r="I33" s="34">
        <v>0</v>
      </c>
      <c r="J33" s="50">
        <v>0</v>
      </c>
      <c r="K33" s="34">
        <v>0</v>
      </c>
      <c r="L33" s="34">
        <v>0</v>
      </c>
      <c r="M33" s="50">
        <v>0</v>
      </c>
      <c r="N33" s="34">
        <v>0</v>
      </c>
      <c r="O33" s="34">
        <v>0</v>
      </c>
      <c r="P33" s="50">
        <v>0</v>
      </c>
      <c r="Q33" s="34">
        <v>0</v>
      </c>
      <c r="R33" s="34">
        <v>0</v>
      </c>
      <c r="S33" s="50">
        <v>0</v>
      </c>
      <c r="T33" s="34">
        <v>0</v>
      </c>
      <c r="U33" s="34">
        <v>0</v>
      </c>
      <c r="V33" s="50">
        <v>0</v>
      </c>
      <c r="W33" s="34">
        <v>0</v>
      </c>
      <c r="X33" s="34">
        <v>0</v>
      </c>
      <c r="Y33" s="50">
        <v>0</v>
      </c>
      <c r="Z33" s="34">
        <v>0</v>
      </c>
      <c r="AA33" s="34">
        <v>0</v>
      </c>
      <c r="AB33" s="50">
        <v>0</v>
      </c>
      <c r="AC33" s="34">
        <v>0</v>
      </c>
      <c r="AD33" s="34">
        <v>0</v>
      </c>
      <c r="AE33" s="50">
        <v>0</v>
      </c>
      <c r="AF33" s="26">
        <v>0</v>
      </c>
    </row>
    <row r="34" spans="1:32" ht="18" customHeight="1">
      <c r="A34" s="105" t="s">
        <v>2</v>
      </c>
      <c r="B34" s="118">
        <v>23</v>
      </c>
      <c r="C34" s="34">
        <v>6308</v>
      </c>
      <c r="D34" s="50">
        <v>2351</v>
      </c>
      <c r="E34" s="34">
        <v>3957</v>
      </c>
      <c r="F34" s="34">
        <v>12</v>
      </c>
      <c r="G34" s="50">
        <v>7</v>
      </c>
      <c r="H34" s="34">
        <v>5</v>
      </c>
      <c r="I34" s="34">
        <v>0</v>
      </c>
      <c r="J34" s="50">
        <v>0</v>
      </c>
      <c r="K34" s="34">
        <v>0</v>
      </c>
      <c r="L34" s="34">
        <v>0</v>
      </c>
      <c r="M34" s="50">
        <v>0</v>
      </c>
      <c r="N34" s="34">
        <v>0</v>
      </c>
      <c r="O34" s="34">
        <v>0</v>
      </c>
      <c r="P34" s="50">
        <v>0</v>
      </c>
      <c r="Q34" s="34">
        <v>0</v>
      </c>
      <c r="R34" s="34">
        <v>11</v>
      </c>
      <c r="S34" s="50">
        <v>6</v>
      </c>
      <c r="T34" s="34">
        <v>5</v>
      </c>
      <c r="U34" s="34">
        <v>0</v>
      </c>
      <c r="V34" s="50">
        <v>0</v>
      </c>
      <c r="W34" s="34">
        <v>0</v>
      </c>
      <c r="X34" s="34">
        <v>1</v>
      </c>
      <c r="Y34" s="50">
        <v>1</v>
      </c>
      <c r="Z34" s="34">
        <v>0</v>
      </c>
      <c r="AA34" s="34">
        <v>0</v>
      </c>
      <c r="AB34" s="50">
        <v>0</v>
      </c>
      <c r="AC34" s="34">
        <v>0</v>
      </c>
      <c r="AD34" s="34">
        <v>559</v>
      </c>
      <c r="AE34" s="50">
        <v>156</v>
      </c>
      <c r="AF34" s="34">
        <v>403</v>
      </c>
    </row>
    <row r="35" spans="1:32" ht="18" customHeight="1">
      <c r="A35" s="105" t="s">
        <v>3</v>
      </c>
      <c r="B35" s="118">
        <v>24</v>
      </c>
      <c r="C35" s="34">
        <v>2172</v>
      </c>
      <c r="D35" s="50">
        <v>807</v>
      </c>
      <c r="E35" s="34">
        <v>1365</v>
      </c>
      <c r="F35" s="34">
        <v>3</v>
      </c>
      <c r="G35" s="50">
        <v>1</v>
      </c>
      <c r="H35" s="34">
        <v>2</v>
      </c>
      <c r="I35" s="34">
        <v>0</v>
      </c>
      <c r="J35" s="50">
        <v>0</v>
      </c>
      <c r="K35" s="34">
        <v>0</v>
      </c>
      <c r="L35" s="34">
        <v>0</v>
      </c>
      <c r="M35" s="50">
        <v>0</v>
      </c>
      <c r="N35" s="34">
        <v>0</v>
      </c>
      <c r="O35" s="34">
        <v>0</v>
      </c>
      <c r="P35" s="50">
        <v>0</v>
      </c>
      <c r="Q35" s="34">
        <v>0</v>
      </c>
      <c r="R35" s="34">
        <v>3</v>
      </c>
      <c r="S35" s="50">
        <v>1</v>
      </c>
      <c r="T35" s="34">
        <v>2</v>
      </c>
      <c r="U35" s="34">
        <v>0</v>
      </c>
      <c r="V35" s="50">
        <v>0</v>
      </c>
      <c r="W35" s="34">
        <v>0</v>
      </c>
      <c r="X35" s="34">
        <v>0</v>
      </c>
      <c r="Y35" s="50">
        <v>0</v>
      </c>
      <c r="Z35" s="34">
        <v>0</v>
      </c>
      <c r="AA35" s="34">
        <v>0</v>
      </c>
      <c r="AB35" s="50">
        <v>0</v>
      </c>
      <c r="AC35" s="34">
        <v>0</v>
      </c>
      <c r="AD35" s="34">
        <v>290</v>
      </c>
      <c r="AE35" s="50">
        <v>109</v>
      </c>
      <c r="AF35" s="34">
        <v>181</v>
      </c>
    </row>
    <row r="36" spans="1:32" ht="18" customHeight="1">
      <c r="A36" s="105" t="s">
        <v>4</v>
      </c>
      <c r="B36" s="118">
        <v>25</v>
      </c>
      <c r="C36" s="34">
        <v>120</v>
      </c>
      <c r="D36" s="50">
        <v>49</v>
      </c>
      <c r="E36" s="34">
        <v>71</v>
      </c>
      <c r="F36" s="34">
        <v>0</v>
      </c>
      <c r="G36" s="50">
        <v>0</v>
      </c>
      <c r="H36" s="34">
        <v>0</v>
      </c>
      <c r="I36" s="34">
        <v>0</v>
      </c>
      <c r="J36" s="50">
        <v>0</v>
      </c>
      <c r="K36" s="34">
        <v>0</v>
      </c>
      <c r="L36" s="34">
        <v>0</v>
      </c>
      <c r="M36" s="50">
        <v>0</v>
      </c>
      <c r="N36" s="34">
        <v>0</v>
      </c>
      <c r="O36" s="34">
        <v>0</v>
      </c>
      <c r="P36" s="50">
        <v>0</v>
      </c>
      <c r="Q36" s="34">
        <v>0</v>
      </c>
      <c r="R36" s="34">
        <v>0</v>
      </c>
      <c r="S36" s="50">
        <v>0</v>
      </c>
      <c r="T36" s="34">
        <v>0</v>
      </c>
      <c r="U36" s="34">
        <v>0</v>
      </c>
      <c r="V36" s="50">
        <v>0</v>
      </c>
      <c r="W36" s="34">
        <v>0</v>
      </c>
      <c r="X36" s="34">
        <v>0</v>
      </c>
      <c r="Y36" s="50">
        <v>0</v>
      </c>
      <c r="Z36" s="34">
        <v>0</v>
      </c>
      <c r="AA36" s="34">
        <v>0</v>
      </c>
      <c r="AB36" s="50">
        <v>0</v>
      </c>
      <c r="AC36" s="34">
        <v>0</v>
      </c>
      <c r="AD36" s="34">
        <v>10</v>
      </c>
      <c r="AE36" s="50">
        <v>2</v>
      </c>
      <c r="AF36" s="34">
        <v>8</v>
      </c>
    </row>
    <row r="37" spans="1:32" ht="14.25">
      <c r="A37" s="77" t="s">
        <v>79</v>
      </c>
      <c r="B37" s="1"/>
      <c r="C37" s="69" t="s">
        <v>232</v>
      </c>
      <c r="E37" s="12"/>
      <c r="F37" s="80"/>
      <c r="G37" s="12"/>
      <c r="H37" s="81"/>
      <c r="I37" s="55"/>
      <c r="J37" s="82"/>
      <c r="K37" s="82"/>
      <c r="L37" s="82"/>
      <c r="M37" s="82"/>
      <c r="N37" s="82"/>
      <c r="O37" s="82"/>
      <c r="P37" s="68"/>
      <c r="Q37" s="68"/>
      <c r="R37" s="68"/>
      <c r="S37" s="64"/>
      <c r="T37" s="64"/>
      <c r="U37" s="64"/>
      <c r="V37" s="64"/>
      <c r="W37" s="39"/>
      <c r="X37" s="39"/>
      <c r="Y37" s="69"/>
      <c r="Z37" s="16"/>
      <c r="AA37" s="17"/>
      <c r="AB37" s="16"/>
    </row>
    <row r="38" spans="1:32" ht="14.25">
      <c r="A38" s="85"/>
      <c r="B38" s="79"/>
      <c r="C38" s="69" t="s">
        <v>206</v>
      </c>
      <c r="D38" s="83"/>
      <c r="E38" s="12"/>
      <c r="F38" s="80"/>
      <c r="G38" s="12"/>
      <c r="H38" s="81"/>
      <c r="I38" s="55"/>
      <c r="J38" s="82"/>
      <c r="K38" s="82"/>
      <c r="L38" s="82"/>
      <c r="M38" s="82"/>
      <c r="N38" s="82"/>
      <c r="O38" s="82"/>
      <c r="P38" s="68"/>
      <c r="Q38" s="68"/>
      <c r="R38" s="68"/>
      <c r="S38" s="64"/>
      <c r="T38" s="64"/>
      <c r="U38" s="64"/>
      <c r="V38" s="64"/>
      <c r="W38" s="39"/>
      <c r="X38" s="39"/>
      <c r="Y38" s="69"/>
      <c r="Z38" s="16"/>
      <c r="AA38" s="17"/>
      <c r="AB38" s="16"/>
    </row>
    <row r="39" spans="1:32" ht="14.25">
      <c r="A39" s="85"/>
      <c r="B39" s="79"/>
      <c r="C39" s="69"/>
      <c r="D39" s="83"/>
      <c r="E39" s="12"/>
      <c r="F39" s="80"/>
      <c r="G39" s="12"/>
      <c r="H39" s="81"/>
      <c r="I39" s="55"/>
      <c r="J39" s="82"/>
      <c r="K39" s="82"/>
      <c r="L39" s="82"/>
      <c r="M39" s="82"/>
      <c r="N39" s="82"/>
      <c r="O39" s="82"/>
      <c r="P39" s="68"/>
      <c r="Q39" s="68"/>
      <c r="R39" s="68"/>
      <c r="S39" s="64"/>
      <c r="T39" s="64"/>
      <c r="U39" s="64"/>
      <c r="V39" s="64"/>
      <c r="W39" s="39"/>
      <c r="X39" s="39"/>
      <c r="Y39" s="69"/>
      <c r="Z39" s="16"/>
      <c r="AA39" s="17"/>
      <c r="AB39" s="16"/>
    </row>
    <row r="40" spans="1:32" ht="14.25">
      <c r="A40" s="85"/>
      <c r="B40" s="79"/>
      <c r="C40" s="69"/>
      <c r="D40" s="83"/>
      <c r="E40" s="12"/>
      <c r="F40" s="80"/>
      <c r="G40" s="12"/>
      <c r="H40" s="81"/>
      <c r="I40" s="55"/>
      <c r="J40" s="82"/>
      <c r="K40" s="82"/>
      <c r="L40" s="82"/>
      <c r="M40" s="82"/>
      <c r="N40" s="82"/>
      <c r="O40" s="82"/>
      <c r="P40" s="68"/>
      <c r="Q40" s="68"/>
      <c r="R40" s="68"/>
      <c r="S40" s="64"/>
      <c r="T40" s="64"/>
      <c r="U40" s="64"/>
      <c r="V40" s="64"/>
      <c r="W40" s="39"/>
      <c r="X40" s="39"/>
      <c r="Y40" s="69"/>
      <c r="Z40" s="16"/>
      <c r="AA40" s="17"/>
      <c r="AB40" s="16"/>
    </row>
    <row r="41" spans="1:32" ht="14.25">
      <c r="A41" s="83"/>
      <c r="D41" s="64"/>
      <c r="E41" s="78"/>
      <c r="F41" s="83"/>
      <c r="G41" s="83"/>
      <c r="H41" s="64"/>
      <c r="I41" s="64"/>
      <c r="J41" s="64"/>
      <c r="K41" s="64"/>
      <c r="L41" s="39"/>
      <c r="M41" s="39"/>
      <c r="N41" s="39"/>
      <c r="O41" s="75"/>
      <c r="P41" s="65"/>
      <c r="Q41" s="55"/>
      <c r="R41" s="66"/>
      <c r="S41" s="66"/>
      <c r="T41" s="66"/>
      <c r="U41" s="66"/>
      <c r="V41" s="66"/>
      <c r="W41" s="66"/>
      <c r="X41" s="39"/>
      <c r="Y41" s="56"/>
      <c r="Z41" s="16"/>
      <c r="AA41" s="16"/>
      <c r="AB41" s="16"/>
    </row>
    <row r="42" spans="1:32" ht="14.25">
      <c r="A42" s="83"/>
      <c r="D42" s="55"/>
      <c r="E42" s="84"/>
      <c r="F42" s="83"/>
      <c r="G42" s="83"/>
      <c r="H42" s="66"/>
      <c r="I42" s="66"/>
      <c r="J42" s="66"/>
      <c r="K42" s="64"/>
      <c r="L42" s="39"/>
      <c r="M42" s="39"/>
      <c r="N42" s="39"/>
      <c r="O42" s="72"/>
      <c r="P42" s="65"/>
      <c r="Q42" s="55"/>
      <c r="R42" s="66"/>
      <c r="S42" s="66"/>
      <c r="T42" s="66"/>
      <c r="U42" s="64"/>
      <c r="V42" s="64"/>
      <c r="W42" s="64"/>
      <c r="X42" s="39"/>
      <c r="Y42" s="56"/>
      <c r="Z42" s="16"/>
      <c r="AA42" s="16"/>
      <c r="AB42" s="16"/>
    </row>
    <row r="43" spans="1:32" ht="14.25">
      <c r="A43" s="83"/>
      <c r="D43" s="64"/>
      <c r="E43" s="66"/>
      <c r="F43" s="83"/>
      <c r="G43" s="83"/>
      <c r="H43" s="64"/>
      <c r="I43" s="62"/>
      <c r="J43" s="62"/>
      <c r="K43" s="64"/>
      <c r="L43" s="39"/>
      <c r="M43" s="39"/>
      <c r="N43" s="39"/>
      <c r="O43" s="72"/>
      <c r="P43" s="65"/>
      <c r="Q43" s="56"/>
      <c r="R43" s="62"/>
      <c r="S43" s="62"/>
      <c r="T43" s="39"/>
      <c r="U43" s="66"/>
      <c r="V43" s="66"/>
      <c r="W43" s="66"/>
      <c r="X43" s="39"/>
      <c r="Y43" s="56"/>
      <c r="Z43" s="16"/>
      <c r="AA43" s="16"/>
      <c r="AB43" s="16"/>
    </row>
    <row r="44" spans="1:32" ht="14.25">
      <c r="A44" s="83"/>
      <c r="D44" s="55"/>
      <c r="E44" s="62"/>
      <c r="F44" s="83"/>
      <c r="G44" s="83"/>
      <c r="H44" s="66"/>
      <c r="I44" s="66"/>
      <c r="J44" s="66"/>
      <c r="K44" s="64"/>
      <c r="L44" s="39"/>
      <c r="M44" s="39"/>
      <c r="N44" s="39"/>
      <c r="O44" s="72"/>
      <c r="P44" s="65"/>
      <c r="Q44" s="56"/>
      <c r="R44" s="64"/>
      <c r="S44" s="64"/>
      <c r="T44" s="64"/>
      <c r="U44" s="39"/>
      <c r="V44" s="39"/>
      <c r="W44" s="39"/>
      <c r="X44" s="66"/>
      <c r="Y44" s="64"/>
      <c r="Z44" s="64"/>
      <c r="AA44" s="64"/>
      <c r="AB44" s="64"/>
    </row>
    <row r="45" spans="1:32" ht="14.25">
      <c r="A45" s="83"/>
      <c r="D45" s="55"/>
      <c r="E45" s="66"/>
      <c r="F45" s="83"/>
      <c r="G45" s="83"/>
      <c r="H45" s="64"/>
      <c r="I45" s="66"/>
      <c r="J45" s="66"/>
      <c r="K45" s="64"/>
      <c r="L45" s="39"/>
      <c r="M45" s="39"/>
      <c r="N45" s="39"/>
      <c r="O45" s="72"/>
      <c r="P45" s="65"/>
      <c r="Q45" s="56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</row>
    <row r="46" spans="1:32" ht="14.25">
      <c r="A46" s="84"/>
      <c r="D46" s="84"/>
      <c r="E46" s="66"/>
      <c r="F46" s="83"/>
      <c r="G46" s="83"/>
      <c r="H46" s="66"/>
      <c r="I46" s="62"/>
      <c r="J46" s="62"/>
      <c r="K46" s="64"/>
      <c r="L46" s="39"/>
      <c r="M46" s="39"/>
      <c r="N46" s="39"/>
      <c r="O46" s="72"/>
      <c r="P46" s="65"/>
      <c r="Q46" s="5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</row>
    <row r="47" spans="1:32" ht="28.5" customHeight="1">
      <c r="A47" s="64"/>
      <c r="D47" s="62"/>
      <c r="E47" s="62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64"/>
    </row>
    <row r="48" spans="1:32" ht="12.75">
      <c r="A48" s="84"/>
      <c r="D48" s="84"/>
      <c r="E48" s="84"/>
      <c r="F48" s="64"/>
      <c r="G48" s="64"/>
      <c r="H48" s="64"/>
      <c r="I48" s="64"/>
      <c r="J48" s="83"/>
      <c r="K48" s="84"/>
      <c r="L48" s="64"/>
      <c r="M48" s="64"/>
      <c r="N48" s="64"/>
      <c r="O48" s="64"/>
      <c r="P48" s="84"/>
      <c r="Q48" s="84"/>
    </row>
    <row r="49" spans="1:15" ht="12.75">
      <c r="A49" s="84"/>
      <c r="B49" s="84"/>
      <c r="C49" s="84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4"/>
    </row>
  </sheetData>
  <mergeCells count="21">
    <mergeCell ref="H9:H10"/>
    <mergeCell ref="I9:I10"/>
    <mergeCell ref="O9:O10"/>
    <mergeCell ref="R9:R10"/>
    <mergeCell ref="U9:U10"/>
    <mergeCell ref="A3:AF3"/>
    <mergeCell ref="AE1:AF1"/>
    <mergeCell ref="A8:A10"/>
    <mergeCell ref="B8:B10"/>
    <mergeCell ref="AE9:AE10"/>
    <mergeCell ref="C9:C10"/>
    <mergeCell ref="X9:X10"/>
    <mergeCell ref="AA9:AA10"/>
    <mergeCell ref="G8:AC8"/>
    <mergeCell ref="G9:G10"/>
    <mergeCell ref="L9:L10"/>
    <mergeCell ref="AF9:AF10"/>
    <mergeCell ref="D9:D10"/>
    <mergeCell ref="E9:E10"/>
    <mergeCell ref="F8:F10"/>
    <mergeCell ref="AD8:AD10"/>
  </mergeCells>
  <pageMargins left="0.94" right="0.7" top="0.47" bottom="0.75" header="0.3" footer="0.3"/>
  <pageSetup scale="50" orientation="landscape" r:id="rId1"/>
  <rowBreaks count="1" manualBreakCount="1">
    <brk id="48" max="3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T64"/>
  <sheetViews>
    <sheetView view="pageBreakPreview" topLeftCell="A31" zoomScale="118" zoomScaleNormal="100" zoomScaleSheetLayoutView="118" workbookViewId="0">
      <selection activeCell="L21" sqref="L21"/>
    </sheetView>
  </sheetViews>
  <sheetFormatPr defaultColWidth="8.85546875" defaultRowHeight="11.25"/>
  <cols>
    <col min="1" max="1" width="24.5703125" style="16" customWidth="1"/>
    <col min="2" max="2" width="4.140625" style="16" customWidth="1"/>
    <col min="3" max="3" width="7.7109375" style="16" customWidth="1"/>
    <col min="4" max="8" width="5.7109375" style="16" customWidth="1"/>
    <col min="9" max="9" width="6.42578125" style="16" customWidth="1"/>
    <col min="10" max="17" width="5.7109375" style="16" customWidth="1"/>
    <col min="18" max="184" width="8.85546875" style="16"/>
    <col min="185" max="185" width="10.85546875" style="16" customWidth="1"/>
    <col min="186" max="186" width="47.85546875" style="16" customWidth="1"/>
    <col min="187" max="194" width="11.140625" style="16" customWidth="1"/>
    <col min="195" max="209" width="0" style="16" hidden="1" customWidth="1"/>
    <col min="210" max="440" width="8.85546875" style="16"/>
    <col min="441" max="441" width="10.85546875" style="16" customWidth="1"/>
    <col min="442" max="442" width="47.85546875" style="16" customWidth="1"/>
    <col min="443" max="450" width="11.140625" style="16" customWidth="1"/>
    <col min="451" max="465" width="0" style="16" hidden="1" customWidth="1"/>
    <col min="466" max="696" width="8.85546875" style="16"/>
    <col min="697" max="697" width="10.85546875" style="16" customWidth="1"/>
    <col min="698" max="698" width="47.85546875" style="16" customWidth="1"/>
    <col min="699" max="706" width="11.140625" style="16" customWidth="1"/>
    <col min="707" max="721" width="0" style="16" hidden="1" customWidth="1"/>
    <col min="722" max="952" width="8.85546875" style="16"/>
    <col min="953" max="953" width="10.85546875" style="16" customWidth="1"/>
    <col min="954" max="954" width="47.85546875" style="16" customWidth="1"/>
    <col min="955" max="962" width="11.140625" style="16" customWidth="1"/>
    <col min="963" max="977" width="0" style="16" hidden="1" customWidth="1"/>
    <col min="978" max="1208" width="8.85546875" style="16"/>
    <col min="1209" max="1209" width="10.85546875" style="16" customWidth="1"/>
    <col min="1210" max="1210" width="47.85546875" style="16" customWidth="1"/>
    <col min="1211" max="1218" width="11.140625" style="16" customWidth="1"/>
    <col min="1219" max="1233" width="0" style="16" hidden="1" customWidth="1"/>
    <col min="1234" max="1464" width="8.85546875" style="16"/>
    <col min="1465" max="1465" width="10.85546875" style="16" customWidth="1"/>
    <col min="1466" max="1466" width="47.85546875" style="16" customWidth="1"/>
    <col min="1467" max="1474" width="11.140625" style="16" customWidth="1"/>
    <col min="1475" max="1489" width="0" style="16" hidden="1" customWidth="1"/>
    <col min="1490" max="1720" width="8.85546875" style="16"/>
    <col min="1721" max="1721" width="10.85546875" style="16" customWidth="1"/>
    <col min="1722" max="1722" width="47.85546875" style="16" customWidth="1"/>
    <col min="1723" max="1730" width="11.140625" style="16" customWidth="1"/>
    <col min="1731" max="1745" width="0" style="16" hidden="1" customWidth="1"/>
    <col min="1746" max="1976" width="8.85546875" style="16"/>
    <col min="1977" max="1977" width="10.85546875" style="16" customWidth="1"/>
    <col min="1978" max="1978" width="47.85546875" style="16" customWidth="1"/>
    <col min="1979" max="1986" width="11.140625" style="16" customWidth="1"/>
    <col min="1987" max="2001" width="0" style="16" hidden="1" customWidth="1"/>
    <col min="2002" max="2232" width="8.85546875" style="16"/>
    <col min="2233" max="2233" width="10.85546875" style="16" customWidth="1"/>
    <col min="2234" max="2234" width="47.85546875" style="16" customWidth="1"/>
    <col min="2235" max="2242" width="11.140625" style="16" customWidth="1"/>
    <col min="2243" max="2257" width="0" style="16" hidden="1" customWidth="1"/>
    <col min="2258" max="2488" width="8.85546875" style="16"/>
    <col min="2489" max="2489" width="10.85546875" style="16" customWidth="1"/>
    <col min="2490" max="2490" width="47.85546875" style="16" customWidth="1"/>
    <col min="2491" max="2498" width="11.140625" style="16" customWidth="1"/>
    <col min="2499" max="2513" width="0" style="16" hidden="1" customWidth="1"/>
    <col min="2514" max="2744" width="8.85546875" style="16"/>
    <col min="2745" max="2745" width="10.85546875" style="16" customWidth="1"/>
    <col min="2746" max="2746" width="47.85546875" style="16" customWidth="1"/>
    <col min="2747" max="2754" width="11.140625" style="16" customWidth="1"/>
    <col min="2755" max="2769" width="0" style="16" hidden="1" customWidth="1"/>
    <col min="2770" max="3000" width="8.85546875" style="16"/>
    <col min="3001" max="3001" width="10.85546875" style="16" customWidth="1"/>
    <col min="3002" max="3002" width="47.85546875" style="16" customWidth="1"/>
    <col min="3003" max="3010" width="11.140625" style="16" customWidth="1"/>
    <col min="3011" max="3025" width="0" style="16" hidden="1" customWidth="1"/>
    <col min="3026" max="3256" width="8.85546875" style="16"/>
    <col min="3257" max="3257" width="10.85546875" style="16" customWidth="1"/>
    <col min="3258" max="3258" width="47.85546875" style="16" customWidth="1"/>
    <col min="3259" max="3266" width="11.140625" style="16" customWidth="1"/>
    <col min="3267" max="3281" width="0" style="16" hidden="1" customWidth="1"/>
    <col min="3282" max="3512" width="8.85546875" style="16"/>
    <col min="3513" max="3513" width="10.85546875" style="16" customWidth="1"/>
    <col min="3514" max="3514" width="47.85546875" style="16" customWidth="1"/>
    <col min="3515" max="3522" width="11.140625" style="16" customWidth="1"/>
    <col min="3523" max="3537" width="0" style="16" hidden="1" customWidth="1"/>
    <col min="3538" max="3768" width="8.85546875" style="16"/>
    <col min="3769" max="3769" width="10.85546875" style="16" customWidth="1"/>
    <col min="3770" max="3770" width="47.85546875" style="16" customWidth="1"/>
    <col min="3771" max="3778" width="11.140625" style="16" customWidth="1"/>
    <col min="3779" max="3793" width="0" style="16" hidden="1" customWidth="1"/>
    <col min="3794" max="4024" width="8.85546875" style="16"/>
    <col min="4025" max="4025" width="10.85546875" style="16" customWidth="1"/>
    <col min="4026" max="4026" width="47.85546875" style="16" customWidth="1"/>
    <col min="4027" max="4034" width="11.140625" style="16" customWidth="1"/>
    <col min="4035" max="4049" width="0" style="16" hidden="1" customWidth="1"/>
    <col min="4050" max="4280" width="8.85546875" style="16"/>
    <col min="4281" max="4281" width="10.85546875" style="16" customWidth="1"/>
    <col min="4282" max="4282" width="47.85546875" style="16" customWidth="1"/>
    <col min="4283" max="4290" width="11.140625" style="16" customWidth="1"/>
    <col min="4291" max="4305" width="0" style="16" hidden="1" customWidth="1"/>
    <col min="4306" max="4536" width="8.85546875" style="16"/>
    <col min="4537" max="4537" width="10.85546875" style="16" customWidth="1"/>
    <col min="4538" max="4538" width="47.85546875" style="16" customWidth="1"/>
    <col min="4539" max="4546" width="11.140625" style="16" customWidth="1"/>
    <col min="4547" max="4561" width="0" style="16" hidden="1" customWidth="1"/>
    <col min="4562" max="4792" width="8.85546875" style="16"/>
    <col min="4793" max="4793" width="10.85546875" style="16" customWidth="1"/>
    <col min="4794" max="4794" width="47.85546875" style="16" customWidth="1"/>
    <col min="4795" max="4802" width="11.140625" style="16" customWidth="1"/>
    <col min="4803" max="4817" width="0" style="16" hidden="1" customWidth="1"/>
    <col min="4818" max="5048" width="8.85546875" style="16"/>
    <col min="5049" max="5049" width="10.85546875" style="16" customWidth="1"/>
    <col min="5050" max="5050" width="47.85546875" style="16" customWidth="1"/>
    <col min="5051" max="5058" width="11.140625" style="16" customWidth="1"/>
    <col min="5059" max="5073" width="0" style="16" hidden="1" customWidth="1"/>
    <col min="5074" max="5304" width="8.85546875" style="16"/>
    <col min="5305" max="5305" width="10.85546875" style="16" customWidth="1"/>
    <col min="5306" max="5306" width="47.85546875" style="16" customWidth="1"/>
    <col min="5307" max="5314" width="11.140625" style="16" customWidth="1"/>
    <col min="5315" max="5329" width="0" style="16" hidden="1" customWidth="1"/>
    <col min="5330" max="5560" width="8.85546875" style="16"/>
    <col min="5561" max="5561" width="10.85546875" style="16" customWidth="1"/>
    <col min="5562" max="5562" width="47.85546875" style="16" customWidth="1"/>
    <col min="5563" max="5570" width="11.140625" style="16" customWidth="1"/>
    <col min="5571" max="5585" width="0" style="16" hidden="1" customWidth="1"/>
    <col min="5586" max="5816" width="8.85546875" style="16"/>
    <col min="5817" max="5817" width="10.85546875" style="16" customWidth="1"/>
    <col min="5818" max="5818" width="47.85546875" style="16" customWidth="1"/>
    <col min="5819" max="5826" width="11.140625" style="16" customWidth="1"/>
    <col min="5827" max="5841" width="0" style="16" hidden="1" customWidth="1"/>
    <col min="5842" max="6072" width="8.85546875" style="16"/>
    <col min="6073" max="6073" width="10.85546875" style="16" customWidth="1"/>
    <col min="6074" max="6074" width="47.85546875" style="16" customWidth="1"/>
    <col min="6075" max="6082" width="11.140625" style="16" customWidth="1"/>
    <col min="6083" max="6097" width="0" style="16" hidden="1" customWidth="1"/>
    <col min="6098" max="6328" width="8.85546875" style="16"/>
    <col min="6329" max="6329" width="10.85546875" style="16" customWidth="1"/>
    <col min="6330" max="6330" width="47.85546875" style="16" customWidth="1"/>
    <col min="6331" max="6338" width="11.140625" style="16" customWidth="1"/>
    <col min="6339" max="6353" width="0" style="16" hidden="1" customWidth="1"/>
    <col min="6354" max="6584" width="8.85546875" style="16"/>
    <col min="6585" max="6585" width="10.85546875" style="16" customWidth="1"/>
    <col min="6586" max="6586" width="47.85546875" style="16" customWidth="1"/>
    <col min="6587" max="6594" width="11.140625" style="16" customWidth="1"/>
    <col min="6595" max="6609" width="0" style="16" hidden="1" customWidth="1"/>
    <col min="6610" max="6840" width="8.85546875" style="16"/>
    <col min="6841" max="6841" width="10.85546875" style="16" customWidth="1"/>
    <col min="6842" max="6842" width="47.85546875" style="16" customWidth="1"/>
    <col min="6843" max="6850" width="11.140625" style="16" customWidth="1"/>
    <col min="6851" max="6865" width="0" style="16" hidden="1" customWidth="1"/>
    <col min="6866" max="7096" width="8.85546875" style="16"/>
    <col min="7097" max="7097" width="10.85546875" style="16" customWidth="1"/>
    <col min="7098" max="7098" width="47.85546875" style="16" customWidth="1"/>
    <col min="7099" max="7106" width="11.140625" style="16" customWidth="1"/>
    <col min="7107" max="7121" width="0" style="16" hidden="1" customWidth="1"/>
    <col min="7122" max="7352" width="8.85546875" style="16"/>
    <col min="7353" max="7353" width="10.85546875" style="16" customWidth="1"/>
    <col min="7354" max="7354" width="47.85546875" style="16" customWidth="1"/>
    <col min="7355" max="7362" width="11.140625" style="16" customWidth="1"/>
    <col min="7363" max="7377" width="0" style="16" hidden="1" customWidth="1"/>
    <col min="7378" max="7608" width="8.85546875" style="16"/>
    <col min="7609" max="7609" width="10.85546875" style="16" customWidth="1"/>
    <col min="7610" max="7610" width="47.85546875" style="16" customWidth="1"/>
    <col min="7611" max="7618" width="11.140625" style="16" customWidth="1"/>
    <col min="7619" max="7633" width="0" style="16" hidden="1" customWidth="1"/>
    <col min="7634" max="7864" width="8.85546875" style="16"/>
    <col min="7865" max="7865" width="10.85546875" style="16" customWidth="1"/>
    <col min="7866" max="7866" width="47.85546875" style="16" customWidth="1"/>
    <col min="7867" max="7874" width="11.140625" style="16" customWidth="1"/>
    <col min="7875" max="7889" width="0" style="16" hidden="1" customWidth="1"/>
    <col min="7890" max="8120" width="8.85546875" style="16"/>
    <col min="8121" max="8121" width="10.85546875" style="16" customWidth="1"/>
    <col min="8122" max="8122" width="47.85546875" style="16" customWidth="1"/>
    <col min="8123" max="8130" width="11.140625" style="16" customWidth="1"/>
    <col min="8131" max="8145" width="0" style="16" hidden="1" customWidth="1"/>
    <col min="8146" max="8376" width="8.85546875" style="16"/>
    <col min="8377" max="8377" width="10.85546875" style="16" customWidth="1"/>
    <col min="8378" max="8378" width="47.85546875" style="16" customWidth="1"/>
    <col min="8379" max="8386" width="11.140625" style="16" customWidth="1"/>
    <col min="8387" max="8401" width="0" style="16" hidden="1" customWidth="1"/>
    <col min="8402" max="8632" width="8.85546875" style="16"/>
    <col min="8633" max="8633" width="10.85546875" style="16" customWidth="1"/>
    <col min="8634" max="8634" width="47.85546875" style="16" customWidth="1"/>
    <col min="8635" max="8642" width="11.140625" style="16" customWidth="1"/>
    <col min="8643" max="8657" width="0" style="16" hidden="1" customWidth="1"/>
    <col min="8658" max="8888" width="8.85546875" style="16"/>
    <col min="8889" max="8889" width="10.85546875" style="16" customWidth="1"/>
    <col min="8890" max="8890" width="47.85546875" style="16" customWidth="1"/>
    <col min="8891" max="8898" width="11.140625" style="16" customWidth="1"/>
    <col min="8899" max="8913" width="0" style="16" hidden="1" customWidth="1"/>
    <col min="8914" max="9144" width="8.85546875" style="16"/>
    <col min="9145" max="9145" width="10.85546875" style="16" customWidth="1"/>
    <col min="9146" max="9146" width="47.85546875" style="16" customWidth="1"/>
    <col min="9147" max="9154" width="11.140625" style="16" customWidth="1"/>
    <col min="9155" max="9169" width="0" style="16" hidden="1" customWidth="1"/>
    <col min="9170" max="9400" width="8.85546875" style="16"/>
    <col min="9401" max="9401" width="10.85546875" style="16" customWidth="1"/>
    <col min="9402" max="9402" width="47.85546875" style="16" customWidth="1"/>
    <col min="9403" max="9410" width="11.140625" style="16" customWidth="1"/>
    <col min="9411" max="9425" width="0" style="16" hidden="1" customWidth="1"/>
    <col min="9426" max="9656" width="8.85546875" style="16"/>
    <col min="9657" max="9657" width="10.85546875" style="16" customWidth="1"/>
    <col min="9658" max="9658" width="47.85546875" style="16" customWidth="1"/>
    <col min="9659" max="9666" width="11.140625" style="16" customWidth="1"/>
    <col min="9667" max="9681" width="0" style="16" hidden="1" customWidth="1"/>
    <col min="9682" max="9912" width="8.85546875" style="16"/>
    <col min="9913" max="9913" width="10.85546875" style="16" customWidth="1"/>
    <col min="9914" max="9914" width="47.85546875" style="16" customWidth="1"/>
    <col min="9915" max="9922" width="11.140625" style="16" customWidth="1"/>
    <col min="9923" max="9937" width="0" style="16" hidden="1" customWidth="1"/>
    <col min="9938" max="10168" width="8.85546875" style="16"/>
    <col min="10169" max="10169" width="10.85546875" style="16" customWidth="1"/>
    <col min="10170" max="10170" width="47.85546875" style="16" customWidth="1"/>
    <col min="10171" max="10178" width="11.140625" style="16" customWidth="1"/>
    <col min="10179" max="10193" width="0" style="16" hidden="1" customWidth="1"/>
    <col min="10194" max="10424" width="8.85546875" style="16"/>
    <col min="10425" max="10425" width="10.85546875" style="16" customWidth="1"/>
    <col min="10426" max="10426" width="47.85546875" style="16" customWidth="1"/>
    <col min="10427" max="10434" width="11.140625" style="16" customWidth="1"/>
    <col min="10435" max="10449" width="0" style="16" hidden="1" customWidth="1"/>
    <col min="10450" max="10680" width="8.85546875" style="16"/>
    <col min="10681" max="10681" width="10.85546875" style="16" customWidth="1"/>
    <col min="10682" max="10682" width="47.85546875" style="16" customWidth="1"/>
    <col min="10683" max="10690" width="11.140625" style="16" customWidth="1"/>
    <col min="10691" max="10705" width="0" style="16" hidden="1" customWidth="1"/>
    <col min="10706" max="10936" width="8.85546875" style="16"/>
    <col min="10937" max="10937" width="10.85546875" style="16" customWidth="1"/>
    <col min="10938" max="10938" width="47.85546875" style="16" customWidth="1"/>
    <col min="10939" max="10946" width="11.140625" style="16" customWidth="1"/>
    <col min="10947" max="10961" width="0" style="16" hidden="1" customWidth="1"/>
    <col min="10962" max="11192" width="8.85546875" style="16"/>
    <col min="11193" max="11193" width="10.85546875" style="16" customWidth="1"/>
    <col min="11194" max="11194" width="47.85546875" style="16" customWidth="1"/>
    <col min="11195" max="11202" width="11.140625" style="16" customWidth="1"/>
    <col min="11203" max="11217" width="0" style="16" hidden="1" customWidth="1"/>
    <col min="11218" max="11448" width="8.85546875" style="16"/>
    <col min="11449" max="11449" width="10.85546875" style="16" customWidth="1"/>
    <col min="11450" max="11450" width="47.85546875" style="16" customWidth="1"/>
    <col min="11451" max="11458" width="11.140625" style="16" customWidth="1"/>
    <col min="11459" max="11473" width="0" style="16" hidden="1" customWidth="1"/>
    <col min="11474" max="11704" width="8.85546875" style="16"/>
    <col min="11705" max="11705" width="10.85546875" style="16" customWidth="1"/>
    <col min="11706" max="11706" width="47.85546875" style="16" customWidth="1"/>
    <col min="11707" max="11714" width="11.140625" style="16" customWidth="1"/>
    <col min="11715" max="11729" width="0" style="16" hidden="1" customWidth="1"/>
    <col min="11730" max="11960" width="8.85546875" style="16"/>
    <col min="11961" max="11961" width="10.85546875" style="16" customWidth="1"/>
    <col min="11962" max="11962" width="47.85546875" style="16" customWidth="1"/>
    <col min="11963" max="11970" width="11.140625" style="16" customWidth="1"/>
    <col min="11971" max="11985" width="0" style="16" hidden="1" customWidth="1"/>
    <col min="11986" max="12216" width="8.85546875" style="16"/>
    <col min="12217" max="12217" width="10.85546875" style="16" customWidth="1"/>
    <col min="12218" max="12218" width="47.85546875" style="16" customWidth="1"/>
    <col min="12219" max="12226" width="11.140625" style="16" customWidth="1"/>
    <col min="12227" max="12241" width="0" style="16" hidden="1" customWidth="1"/>
    <col min="12242" max="12472" width="8.85546875" style="16"/>
    <col min="12473" max="12473" width="10.85546875" style="16" customWidth="1"/>
    <col min="12474" max="12474" width="47.85546875" style="16" customWidth="1"/>
    <col min="12475" max="12482" width="11.140625" style="16" customWidth="1"/>
    <col min="12483" max="12497" width="0" style="16" hidden="1" customWidth="1"/>
    <col min="12498" max="12728" width="8.85546875" style="16"/>
    <col min="12729" max="12729" width="10.85546875" style="16" customWidth="1"/>
    <col min="12730" max="12730" width="47.85546875" style="16" customWidth="1"/>
    <col min="12731" max="12738" width="11.140625" style="16" customWidth="1"/>
    <col min="12739" max="12753" width="0" style="16" hidden="1" customWidth="1"/>
    <col min="12754" max="12984" width="8.85546875" style="16"/>
    <col min="12985" max="12985" width="10.85546875" style="16" customWidth="1"/>
    <col min="12986" max="12986" width="47.85546875" style="16" customWidth="1"/>
    <col min="12987" max="12994" width="11.140625" style="16" customWidth="1"/>
    <col min="12995" max="13009" width="0" style="16" hidden="1" customWidth="1"/>
    <col min="13010" max="13240" width="8.85546875" style="16"/>
    <col min="13241" max="13241" width="10.85546875" style="16" customWidth="1"/>
    <col min="13242" max="13242" width="47.85546875" style="16" customWidth="1"/>
    <col min="13243" max="13250" width="11.140625" style="16" customWidth="1"/>
    <col min="13251" max="13265" width="0" style="16" hidden="1" customWidth="1"/>
    <col min="13266" max="13496" width="8.85546875" style="16"/>
    <col min="13497" max="13497" width="10.85546875" style="16" customWidth="1"/>
    <col min="13498" max="13498" width="47.85546875" style="16" customWidth="1"/>
    <col min="13499" max="13506" width="11.140625" style="16" customWidth="1"/>
    <col min="13507" max="13521" width="0" style="16" hidden="1" customWidth="1"/>
    <col min="13522" max="13752" width="8.85546875" style="16"/>
    <col min="13753" max="13753" width="10.85546875" style="16" customWidth="1"/>
    <col min="13754" max="13754" width="47.85546875" style="16" customWidth="1"/>
    <col min="13755" max="13762" width="11.140625" style="16" customWidth="1"/>
    <col min="13763" max="13777" width="0" style="16" hidden="1" customWidth="1"/>
    <col min="13778" max="14008" width="8.85546875" style="16"/>
    <col min="14009" max="14009" width="10.85546875" style="16" customWidth="1"/>
    <col min="14010" max="14010" width="47.85546875" style="16" customWidth="1"/>
    <col min="14011" max="14018" width="11.140625" style="16" customWidth="1"/>
    <col min="14019" max="14033" width="0" style="16" hidden="1" customWidth="1"/>
    <col min="14034" max="14264" width="8.85546875" style="16"/>
    <col min="14265" max="14265" width="10.85546875" style="16" customWidth="1"/>
    <col min="14266" max="14266" width="47.85546875" style="16" customWidth="1"/>
    <col min="14267" max="14274" width="11.140625" style="16" customWidth="1"/>
    <col min="14275" max="14289" width="0" style="16" hidden="1" customWidth="1"/>
    <col min="14290" max="14520" width="8.85546875" style="16"/>
    <col min="14521" max="14521" width="10.85546875" style="16" customWidth="1"/>
    <col min="14522" max="14522" width="47.85546875" style="16" customWidth="1"/>
    <col min="14523" max="14530" width="11.140625" style="16" customWidth="1"/>
    <col min="14531" max="14545" width="0" style="16" hidden="1" customWidth="1"/>
    <col min="14546" max="14776" width="8.85546875" style="16"/>
    <col min="14777" max="14777" width="10.85546875" style="16" customWidth="1"/>
    <col min="14778" max="14778" width="47.85546875" style="16" customWidth="1"/>
    <col min="14779" max="14786" width="11.140625" style="16" customWidth="1"/>
    <col min="14787" max="14801" width="0" style="16" hidden="1" customWidth="1"/>
    <col min="14802" max="15032" width="8.85546875" style="16"/>
    <col min="15033" max="15033" width="10.85546875" style="16" customWidth="1"/>
    <col min="15034" max="15034" width="47.85546875" style="16" customWidth="1"/>
    <col min="15035" max="15042" width="11.140625" style="16" customWidth="1"/>
    <col min="15043" max="15057" width="0" style="16" hidden="1" customWidth="1"/>
    <col min="15058" max="15288" width="8.85546875" style="16"/>
    <col min="15289" max="15289" width="10.85546875" style="16" customWidth="1"/>
    <col min="15290" max="15290" width="47.85546875" style="16" customWidth="1"/>
    <col min="15291" max="15298" width="11.140625" style="16" customWidth="1"/>
    <col min="15299" max="15313" width="0" style="16" hidden="1" customWidth="1"/>
    <col min="15314" max="15544" width="8.85546875" style="16"/>
    <col min="15545" max="15545" width="10.85546875" style="16" customWidth="1"/>
    <col min="15546" max="15546" width="47.85546875" style="16" customWidth="1"/>
    <col min="15547" max="15554" width="11.140625" style="16" customWidth="1"/>
    <col min="15555" max="15569" width="0" style="16" hidden="1" customWidth="1"/>
    <col min="15570" max="15800" width="8.85546875" style="16"/>
    <col min="15801" max="15801" width="10.85546875" style="16" customWidth="1"/>
    <col min="15802" max="15802" width="47.85546875" style="16" customWidth="1"/>
    <col min="15803" max="15810" width="11.140625" style="16" customWidth="1"/>
    <col min="15811" max="15825" width="0" style="16" hidden="1" customWidth="1"/>
    <col min="15826" max="16056" width="8.85546875" style="16"/>
    <col min="16057" max="16057" width="10.85546875" style="16" customWidth="1"/>
    <col min="16058" max="16058" width="47.85546875" style="16" customWidth="1"/>
    <col min="16059" max="16066" width="11.140625" style="16" customWidth="1"/>
    <col min="16067" max="16081" width="0" style="16" hidden="1" customWidth="1"/>
    <col min="16082" max="16384" width="8.85546875" style="16"/>
  </cols>
  <sheetData>
    <row r="1" spans="1:20" ht="22.5" customHeight="1">
      <c r="P1" s="408" t="s">
        <v>72</v>
      </c>
      <c r="Q1" s="408"/>
    </row>
    <row r="2" spans="1:20" ht="22.5" customHeight="1"/>
    <row r="3" spans="1:20" ht="19.5" customHeight="1"/>
    <row r="4" spans="1:20" ht="37.5" customHeight="1">
      <c r="A4" s="411" t="s">
        <v>518</v>
      </c>
      <c r="B4" s="411"/>
      <c r="C4" s="411"/>
      <c r="D4" s="411"/>
      <c r="E4" s="411"/>
      <c r="F4" s="411"/>
      <c r="G4" s="411"/>
      <c r="H4" s="411"/>
      <c r="I4" s="411"/>
      <c r="J4" s="411"/>
      <c r="K4" s="411"/>
      <c r="L4" s="411"/>
      <c r="M4" s="411"/>
      <c r="N4" s="411"/>
      <c r="O4" s="411"/>
      <c r="P4" s="411"/>
      <c r="Q4" s="411"/>
    </row>
    <row r="5" spans="1:20" ht="19.5" customHeight="1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20" ht="19.5" customHeight="1">
      <c r="A6" s="51"/>
      <c r="B6" s="51"/>
    </row>
    <row r="7" spans="1:20" ht="19.5" customHeight="1">
      <c r="A7" s="51"/>
      <c r="B7" s="51"/>
    </row>
    <row r="8" spans="1:20" ht="30" customHeight="1"/>
    <row r="9" spans="1:20" ht="17.25" customHeight="1">
      <c r="A9" s="93" t="s">
        <v>80</v>
      </c>
      <c r="Q9" s="147" t="s">
        <v>148</v>
      </c>
    </row>
    <row r="10" spans="1:20" ht="20.25" customHeight="1">
      <c r="A10" s="423" t="s">
        <v>229</v>
      </c>
      <c r="B10" s="423" t="s">
        <v>62</v>
      </c>
      <c r="C10" s="464" t="s">
        <v>8</v>
      </c>
      <c r="D10" s="458"/>
      <c r="E10" s="458"/>
      <c r="F10" s="458"/>
      <c r="G10" s="458"/>
      <c r="H10" s="458"/>
      <c r="I10" s="458"/>
      <c r="J10" s="458"/>
      <c r="K10" s="458"/>
      <c r="L10" s="458"/>
      <c r="M10" s="458"/>
      <c r="N10" s="458"/>
      <c r="O10" s="458"/>
      <c r="P10" s="458"/>
      <c r="Q10" s="459"/>
    </row>
    <row r="11" spans="1:20" s="17" customFormat="1" ht="18" customHeight="1">
      <c r="A11" s="423"/>
      <c r="B11" s="423"/>
      <c r="C11" s="465"/>
      <c r="D11" s="454" t="s">
        <v>134</v>
      </c>
      <c r="E11" s="454" t="s">
        <v>16</v>
      </c>
      <c r="F11" s="460" t="s">
        <v>252</v>
      </c>
      <c r="G11" s="462"/>
      <c r="H11" s="463"/>
      <c r="I11" s="460" t="s">
        <v>253</v>
      </c>
      <c r="J11" s="462"/>
      <c r="K11" s="463"/>
      <c r="L11" s="460" t="s">
        <v>254</v>
      </c>
      <c r="M11" s="462"/>
      <c r="N11" s="463"/>
      <c r="O11" s="460" t="s">
        <v>255</v>
      </c>
      <c r="P11" s="462"/>
      <c r="Q11" s="463"/>
    </row>
    <row r="12" spans="1:20" s="19" customFormat="1" ht="56.25" customHeight="1">
      <c r="A12" s="423"/>
      <c r="B12" s="423"/>
      <c r="C12" s="466"/>
      <c r="D12" s="454"/>
      <c r="E12" s="454"/>
      <c r="F12" s="461"/>
      <c r="G12" s="108" t="s">
        <v>134</v>
      </c>
      <c r="H12" s="108" t="s">
        <v>16</v>
      </c>
      <c r="I12" s="461"/>
      <c r="J12" s="108" t="s">
        <v>134</v>
      </c>
      <c r="K12" s="108" t="s">
        <v>16</v>
      </c>
      <c r="L12" s="461"/>
      <c r="M12" s="108" t="s">
        <v>134</v>
      </c>
      <c r="N12" s="108" t="s">
        <v>16</v>
      </c>
      <c r="O12" s="461"/>
      <c r="P12" s="108" t="s">
        <v>134</v>
      </c>
      <c r="Q12" s="108" t="s">
        <v>16</v>
      </c>
    </row>
    <row r="13" spans="1:20" ht="18" customHeight="1">
      <c r="A13" s="196" t="s">
        <v>6</v>
      </c>
      <c r="B13" s="27" t="s">
        <v>7</v>
      </c>
      <c r="C13" s="27">
        <v>1</v>
      </c>
      <c r="D13" s="27">
        <v>2</v>
      </c>
      <c r="E13" s="27">
        <v>3</v>
      </c>
      <c r="F13" s="27">
        <v>4</v>
      </c>
      <c r="G13" s="27">
        <v>5</v>
      </c>
      <c r="H13" s="27">
        <v>6</v>
      </c>
      <c r="I13" s="27">
        <v>7</v>
      </c>
      <c r="J13" s="27">
        <v>8</v>
      </c>
      <c r="K13" s="27">
        <v>9</v>
      </c>
      <c r="L13" s="27">
        <v>10</v>
      </c>
      <c r="M13" s="27">
        <v>11</v>
      </c>
      <c r="N13" s="27">
        <v>12</v>
      </c>
      <c r="O13" s="27">
        <v>13</v>
      </c>
      <c r="P13" s="27">
        <v>14</v>
      </c>
      <c r="Q13" s="27">
        <v>15</v>
      </c>
    </row>
    <row r="14" spans="1:20" ht="18" customHeight="1">
      <c r="A14" s="197" t="s">
        <v>81</v>
      </c>
      <c r="B14" s="27">
        <v>1</v>
      </c>
      <c r="C14" s="258">
        <v>150282</v>
      </c>
      <c r="D14" s="258">
        <v>58021</v>
      </c>
      <c r="E14" s="258">
        <v>92261</v>
      </c>
      <c r="F14" s="258">
        <v>2620</v>
      </c>
      <c r="G14" s="258">
        <v>512</v>
      </c>
      <c r="H14" s="258">
        <v>2108</v>
      </c>
      <c r="I14" s="258">
        <v>117344</v>
      </c>
      <c r="J14" s="258">
        <v>46547</v>
      </c>
      <c r="K14" s="258">
        <v>70797</v>
      </c>
      <c r="L14" s="258">
        <v>24830</v>
      </c>
      <c r="M14" s="258">
        <v>8631</v>
      </c>
      <c r="N14" s="258">
        <v>16199</v>
      </c>
      <c r="O14" s="258">
        <v>5488</v>
      </c>
      <c r="P14" s="258">
        <v>2331</v>
      </c>
      <c r="Q14" s="258">
        <v>3157</v>
      </c>
      <c r="R14" s="16">
        <f>+C14-F14-I14-L14-O14</f>
        <v>0</v>
      </c>
      <c r="S14" s="16">
        <f>+D14-G14-J14-M14-P14</f>
        <v>0</v>
      </c>
      <c r="T14" s="16">
        <f>+E14-H14-K14-N14-Q14</f>
        <v>0</v>
      </c>
    </row>
    <row r="15" spans="1:20" ht="18" customHeight="1">
      <c r="A15" s="194" t="s">
        <v>82</v>
      </c>
      <c r="B15" s="27">
        <f>+B14+1</f>
        <v>2</v>
      </c>
      <c r="C15" s="259">
        <f>C16+C17+C18+C19+C20</f>
        <v>17691</v>
      </c>
      <c r="D15" s="259">
        <f t="shared" ref="D15:Q15" si="0">D16+D17+D18+D19+D20</f>
        <v>6538</v>
      </c>
      <c r="E15" s="259">
        <f t="shared" si="0"/>
        <v>11153</v>
      </c>
      <c r="F15" s="259">
        <f t="shared" si="0"/>
        <v>574</v>
      </c>
      <c r="G15" s="259">
        <f t="shared" si="0"/>
        <v>77</v>
      </c>
      <c r="H15" s="259">
        <f t="shared" si="0"/>
        <v>497</v>
      </c>
      <c r="I15" s="259">
        <f t="shared" si="0"/>
        <v>15163</v>
      </c>
      <c r="J15" s="259">
        <f t="shared" si="0"/>
        <v>5815</v>
      </c>
      <c r="K15" s="259">
        <f t="shared" si="0"/>
        <v>9348</v>
      </c>
      <c r="L15" s="259">
        <f t="shared" si="0"/>
        <v>1834</v>
      </c>
      <c r="M15" s="259">
        <f t="shared" si="0"/>
        <v>603</v>
      </c>
      <c r="N15" s="259">
        <f t="shared" si="0"/>
        <v>1231</v>
      </c>
      <c r="O15" s="259">
        <f t="shared" si="0"/>
        <v>120</v>
      </c>
      <c r="P15" s="259">
        <f t="shared" si="0"/>
        <v>43</v>
      </c>
      <c r="Q15" s="259">
        <f t="shared" si="0"/>
        <v>77</v>
      </c>
      <c r="R15" s="16">
        <f>+C14-D14-E14</f>
        <v>0</v>
      </c>
    </row>
    <row r="16" spans="1:20" ht="18" customHeight="1">
      <c r="A16" s="193" t="s">
        <v>83</v>
      </c>
      <c r="B16" s="27">
        <f t="shared" ref="B16:B49" si="1">+B15+1</f>
        <v>3</v>
      </c>
      <c r="C16" s="211">
        <v>2999</v>
      </c>
      <c r="D16" s="211">
        <v>1068</v>
      </c>
      <c r="E16" s="211">
        <v>1931</v>
      </c>
      <c r="F16" s="211">
        <v>163</v>
      </c>
      <c r="G16" s="211">
        <v>19</v>
      </c>
      <c r="H16" s="211">
        <v>144</v>
      </c>
      <c r="I16" s="211">
        <v>2649</v>
      </c>
      <c r="J16" s="211">
        <v>965</v>
      </c>
      <c r="K16" s="211">
        <v>1684</v>
      </c>
      <c r="L16" s="211">
        <v>178</v>
      </c>
      <c r="M16" s="211">
        <v>79</v>
      </c>
      <c r="N16" s="211">
        <v>99</v>
      </c>
      <c r="O16" s="211">
        <v>9</v>
      </c>
      <c r="P16" s="211">
        <v>5</v>
      </c>
      <c r="Q16" s="211">
        <v>4</v>
      </c>
    </row>
    <row r="17" spans="1:17" ht="18" customHeight="1">
      <c r="A17" s="193" t="s">
        <v>84</v>
      </c>
      <c r="B17" s="27">
        <f t="shared" si="1"/>
        <v>4</v>
      </c>
      <c r="C17" s="211">
        <v>2916</v>
      </c>
      <c r="D17" s="211">
        <v>1067</v>
      </c>
      <c r="E17" s="211">
        <v>1849</v>
      </c>
      <c r="F17" s="211">
        <v>102</v>
      </c>
      <c r="G17" s="211">
        <v>15</v>
      </c>
      <c r="H17" s="211">
        <v>87</v>
      </c>
      <c r="I17" s="211">
        <v>2443</v>
      </c>
      <c r="J17" s="211">
        <v>934</v>
      </c>
      <c r="K17" s="211">
        <v>1509</v>
      </c>
      <c r="L17" s="211">
        <v>338</v>
      </c>
      <c r="M17" s="211">
        <v>109</v>
      </c>
      <c r="N17" s="211">
        <v>229</v>
      </c>
      <c r="O17" s="211">
        <v>33</v>
      </c>
      <c r="P17" s="211">
        <v>9</v>
      </c>
      <c r="Q17" s="211">
        <v>24</v>
      </c>
    </row>
    <row r="18" spans="1:17" ht="18" customHeight="1">
      <c r="A18" s="193" t="s">
        <v>85</v>
      </c>
      <c r="B18" s="27">
        <f t="shared" si="1"/>
        <v>5</v>
      </c>
      <c r="C18" s="211">
        <v>3535</v>
      </c>
      <c r="D18" s="211">
        <v>1341</v>
      </c>
      <c r="E18" s="211">
        <v>2194</v>
      </c>
      <c r="F18" s="211">
        <v>86</v>
      </c>
      <c r="G18" s="211">
        <v>12</v>
      </c>
      <c r="H18" s="211">
        <v>74</v>
      </c>
      <c r="I18" s="211">
        <v>3032</v>
      </c>
      <c r="J18" s="211">
        <v>1201</v>
      </c>
      <c r="K18" s="211">
        <v>1831</v>
      </c>
      <c r="L18" s="211">
        <v>395</v>
      </c>
      <c r="M18" s="211">
        <v>119</v>
      </c>
      <c r="N18" s="211">
        <v>276</v>
      </c>
      <c r="O18" s="211">
        <v>22</v>
      </c>
      <c r="P18" s="211">
        <v>9</v>
      </c>
      <c r="Q18" s="211">
        <v>13</v>
      </c>
    </row>
    <row r="19" spans="1:17" ht="18" customHeight="1">
      <c r="A19" s="193" t="s">
        <v>86</v>
      </c>
      <c r="B19" s="27">
        <f t="shared" si="1"/>
        <v>6</v>
      </c>
      <c r="C19" s="211">
        <v>4190</v>
      </c>
      <c r="D19" s="211">
        <v>1566</v>
      </c>
      <c r="E19" s="211">
        <v>2624</v>
      </c>
      <c r="F19" s="211">
        <v>98</v>
      </c>
      <c r="G19" s="211">
        <v>16</v>
      </c>
      <c r="H19" s="211">
        <v>82</v>
      </c>
      <c r="I19" s="211">
        <v>3632</v>
      </c>
      <c r="J19" s="211">
        <v>1410</v>
      </c>
      <c r="K19" s="211">
        <v>2222</v>
      </c>
      <c r="L19" s="211">
        <v>447</v>
      </c>
      <c r="M19" s="211">
        <v>136</v>
      </c>
      <c r="N19" s="211">
        <v>311</v>
      </c>
      <c r="O19" s="211">
        <v>13</v>
      </c>
      <c r="P19" s="211">
        <v>4</v>
      </c>
      <c r="Q19" s="211">
        <v>9</v>
      </c>
    </row>
    <row r="20" spans="1:17" ht="18" customHeight="1">
      <c r="A20" s="193" t="s">
        <v>87</v>
      </c>
      <c r="B20" s="27">
        <f t="shared" si="1"/>
        <v>7</v>
      </c>
      <c r="C20" s="211">
        <v>4051</v>
      </c>
      <c r="D20" s="211">
        <v>1496</v>
      </c>
      <c r="E20" s="211">
        <v>2555</v>
      </c>
      <c r="F20" s="211">
        <v>125</v>
      </c>
      <c r="G20" s="211">
        <v>15</v>
      </c>
      <c r="H20" s="211">
        <v>110</v>
      </c>
      <c r="I20" s="211">
        <v>3407</v>
      </c>
      <c r="J20" s="211">
        <v>1305</v>
      </c>
      <c r="K20" s="211">
        <v>2102</v>
      </c>
      <c r="L20" s="211">
        <v>476</v>
      </c>
      <c r="M20" s="211">
        <v>160</v>
      </c>
      <c r="N20" s="211">
        <v>316</v>
      </c>
      <c r="O20" s="211">
        <v>43</v>
      </c>
      <c r="P20" s="211">
        <v>16</v>
      </c>
      <c r="Q20" s="211">
        <v>27</v>
      </c>
    </row>
    <row r="21" spans="1:17" ht="18" customHeight="1">
      <c r="A21" s="194" t="s">
        <v>88</v>
      </c>
      <c r="B21" s="27">
        <f t="shared" si="1"/>
        <v>8</v>
      </c>
      <c r="C21" s="259">
        <f>C22+C23+C24+C25+C26+C27</f>
        <v>24750</v>
      </c>
      <c r="D21" s="259">
        <f t="shared" ref="D21:Q21" si="2">D22+D23+D24+D25+D26+D27</f>
        <v>8873</v>
      </c>
      <c r="E21" s="259">
        <f t="shared" si="2"/>
        <v>15877</v>
      </c>
      <c r="F21" s="259">
        <f t="shared" si="2"/>
        <v>584</v>
      </c>
      <c r="G21" s="259">
        <f t="shared" si="2"/>
        <v>83</v>
      </c>
      <c r="H21" s="259">
        <f t="shared" si="2"/>
        <v>501</v>
      </c>
      <c r="I21" s="259">
        <f t="shared" si="2"/>
        <v>21318</v>
      </c>
      <c r="J21" s="259">
        <f t="shared" si="2"/>
        <v>7881</v>
      </c>
      <c r="K21" s="259">
        <f t="shared" si="2"/>
        <v>13437</v>
      </c>
      <c r="L21" s="259">
        <f t="shared" si="2"/>
        <v>2687</v>
      </c>
      <c r="M21" s="259">
        <f t="shared" si="2"/>
        <v>841</v>
      </c>
      <c r="N21" s="259">
        <f t="shared" si="2"/>
        <v>1846</v>
      </c>
      <c r="O21" s="259">
        <f t="shared" si="2"/>
        <v>161</v>
      </c>
      <c r="P21" s="259">
        <f t="shared" si="2"/>
        <v>68</v>
      </c>
      <c r="Q21" s="259">
        <f t="shared" si="2"/>
        <v>93</v>
      </c>
    </row>
    <row r="22" spans="1:17" ht="18" customHeight="1">
      <c r="A22" s="193" t="s">
        <v>89</v>
      </c>
      <c r="B22" s="27">
        <f t="shared" si="1"/>
        <v>9</v>
      </c>
      <c r="C22" s="211">
        <v>3954</v>
      </c>
      <c r="D22" s="211">
        <v>1414</v>
      </c>
      <c r="E22" s="211">
        <v>2540</v>
      </c>
      <c r="F22" s="211">
        <v>85</v>
      </c>
      <c r="G22" s="211">
        <v>11</v>
      </c>
      <c r="H22" s="211">
        <v>74</v>
      </c>
      <c r="I22" s="211">
        <v>3444</v>
      </c>
      <c r="J22" s="211">
        <v>1246</v>
      </c>
      <c r="K22" s="211">
        <v>2198</v>
      </c>
      <c r="L22" s="211">
        <v>402</v>
      </c>
      <c r="M22" s="211">
        <v>144</v>
      </c>
      <c r="N22" s="211">
        <v>258</v>
      </c>
      <c r="O22" s="211">
        <v>23</v>
      </c>
      <c r="P22" s="211">
        <v>13</v>
      </c>
      <c r="Q22" s="211">
        <v>10</v>
      </c>
    </row>
    <row r="23" spans="1:17" ht="18" customHeight="1">
      <c r="A23" s="193" t="s">
        <v>90</v>
      </c>
      <c r="B23" s="27">
        <f t="shared" si="1"/>
        <v>10</v>
      </c>
      <c r="C23" s="211">
        <v>3196</v>
      </c>
      <c r="D23" s="211">
        <v>1050</v>
      </c>
      <c r="E23" s="211">
        <v>2146</v>
      </c>
      <c r="F23" s="211">
        <v>66</v>
      </c>
      <c r="G23" s="211">
        <v>12</v>
      </c>
      <c r="H23" s="211">
        <v>54</v>
      </c>
      <c r="I23" s="211">
        <v>2792</v>
      </c>
      <c r="J23" s="211">
        <v>924</v>
      </c>
      <c r="K23" s="211">
        <v>1868</v>
      </c>
      <c r="L23" s="211">
        <v>324</v>
      </c>
      <c r="M23" s="211">
        <v>111</v>
      </c>
      <c r="N23" s="211">
        <v>213</v>
      </c>
      <c r="O23" s="211">
        <v>14</v>
      </c>
      <c r="P23" s="211">
        <v>3</v>
      </c>
      <c r="Q23" s="211">
        <v>11</v>
      </c>
    </row>
    <row r="24" spans="1:17" ht="18" customHeight="1">
      <c r="A24" s="193" t="s">
        <v>91</v>
      </c>
      <c r="B24" s="27">
        <f t="shared" si="1"/>
        <v>11</v>
      </c>
      <c r="C24" s="211">
        <v>2468</v>
      </c>
      <c r="D24" s="211">
        <v>848</v>
      </c>
      <c r="E24" s="211">
        <v>1620</v>
      </c>
      <c r="F24" s="211">
        <v>55</v>
      </c>
      <c r="G24" s="211">
        <v>11</v>
      </c>
      <c r="H24" s="211">
        <v>44</v>
      </c>
      <c r="I24" s="211">
        <v>2107</v>
      </c>
      <c r="J24" s="211">
        <v>747</v>
      </c>
      <c r="K24" s="211">
        <v>1360</v>
      </c>
      <c r="L24" s="211">
        <v>295</v>
      </c>
      <c r="M24" s="211">
        <v>85</v>
      </c>
      <c r="N24" s="211">
        <v>210</v>
      </c>
      <c r="O24" s="211">
        <v>11</v>
      </c>
      <c r="P24" s="211">
        <v>5</v>
      </c>
      <c r="Q24" s="211">
        <v>6</v>
      </c>
    </row>
    <row r="25" spans="1:17" ht="18" customHeight="1">
      <c r="A25" s="193" t="s">
        <v>92</v>
      </c>
      <c r="B25" s="27">
        <f t="shared" si="1"/>
        <v>12</v>
      </c>
      <c r="C25" s="211">
        <v>4620</v>
      </c>
      <c r="D25" s="211">
        <v>1908</v>
      </c>
      <c r="E25" s="211">
        <v>2712</v>
      </c>
      <c r="F25" s="211">
        <v>85</v>
      </c>
      <c r="G25" s="211">
        <v>7</v>
      </c>
      <c r="H25" s="211">
        <v>78</v>
      </c>
      <c r="I25" s="211">
        <v>3804</v>
      </c>
      <c r="J25" s="211">
        <v>1643</v>
      </c>
      <c r="K25" s="211">
        <v>2161</v>
      </c>
      <c r="L25" s="211">
        <v>670</v>
      </c>
      <c r="M25" s="211">
        <v>233</v>
      </c>
      <c r="N25" s="211">
        <v>437</v>
      </c>
      <c r="O25" s="211">
        <v>61</v>
      </c>
      <c r="P25" s="211">
        <v>25</v>
      </c>
      <c r="Q25" s="211">
        <v>36</v>
      </c>
    </row>
    <row r="26" spans="1:17" ht="18" customHeight="1">
      <c r="A26" s="193" t="s">
        <v>94</v>
      </c>
      <c r="B26" s="27">
        <f t="shared" si="1"/>
        <v>13</v>
      </c>
      <c r="C26" s="211">
        <v>5485</v>
      </c>
      <c r="D26" s="211">
        <v>1872</v>
      </c>
      <c r="E26" s="211">
        <v>3613</v>
      </c>
      <c r="F26" s="211">
        <v>155</v>
      </c>
      <c r="G26" s="211">
        <v>22</v>
      </c>
      <c r="H26" s="211">
        <v>133</v>
      </c>
      <c r="I26" s="211">
        <v>4799</v>
      </c>
      <c r="J26" s="211">
        <v>1710</v>
      </c>
      <c r="K26" s="211">
        <v>3089</v>
      </c>
      <c r="L26" s="211">
        <v>511</v>
      </c>
      <c r="M26" s="211">
        <v>133</v>
      </c>
      <c r="N26" s="211">
        <v>378</v>
      </c>
      <c r="O26" s="211">
        <v>20</v>
      </c>
      <c r="P26" s="211">
        <v>7</v>
      </c>
      <c r="Q26" s="211">
        <v>13</v>
      </c>
    </row>
    <row r="27" spans="1:17" ht="18" customHeight="1">
      <c r="A27" s="193" t="s">
        <v>93</v>
      </c>
      <c r="B27" s="27">
        <f t="shared" si="1"/>
        <v>14</v>
      </c>
      <c r="C27" s="211">
        <v>5027</v>
      </c>
      <c r="D27" s="211">
        <v>1781</v>
      </c>
      <c r="E27" s="211">
        <v>3246</v>
      </c>
      <c r="F27" s="211">
        <v>138</v>
      </c>
      <c r="G27" s="211">
        <v>20</v>
      </c>
      <c r="H27" s="211">
        <v>118</v>
      </c>
      <c r="I27" s="211">
        <v>4372</v>
      </c>
      <c r="J27" s="211">
        <v>1611</v>
      </c>
      <c r="K27" s="211">
        <v>2761</v>
      </c>
      <c r="L27" s="211">
        <v>485</v>
      </c>
      <c r="M27" s="211">
        <v>135</v>
      </c>
      <c r="N27" s="211">
        <v>350</v>
      </c>
      <c r="O27" s="211">
        <v>32</v>
      </c>
      <c r="P27" s="211">
        <v>15</v>
      </c>
      <c r="Q27" s="211">
        <v>17</v>
      </c>
    </row>
    <row r="28" spans="1:17" ht="18" customHeight="1">
      <c r="A28" s="194" t="s">
        <v>95</v>
      </c>
      <c r="B28" s="27">
        <f t="shared" si="1"/>
        <v>15</v>
      </c>
      <c r="C28" s="259">
        <f>C29+C30+C31+C32+C33+C34+C35</f>
        <v>21012</v>
      </c>
      <c r="D28" s="259">
        <f t="shared" ref="D28:Q28" si="3">D29+D30+D31+D32+D33+D34+D35</f>
        <v>7656</v>
      </c>
      <c r="E28" s="259">
        <f t="shared" si="3"/>
        <v>13356</v>
      </c>
      <c r="F28" s="259">
        <f t="shared" si="3"/>
        <v>333</v>
      </c>
      <c r="G28" s="259">
        <f t="shared" si="3"/>
        <v>55</v>
      </c>
      <c r="H28" s="259">
        <f t="shared" si="3"/>
        <v>278</v>
      </c>
      <c r="I28" s="259">
        <f t="shared" si="3"/>
        <v>17875</v>
      </c>
      <c r="J28" s="259">
        <f t="shared" si="3"/>
        <v>6744</v>
      </c>
      <c r="K28" s="259">
        <f t="shared" si="3"/>
        <v>11131</v>
      </c>
      <c r="L28" s="259">
        <f t="shared" si="3"/>
        <v>2619</v>
      </c>
      <c r="M28" s="259">
        <f t="shared" si="3"/>
        <v>787</v>
      </c>
      <c r="N28" s="259">
        <f t="shared" si="3"/>
        <v>1832</v>
      </c>
      <c r="O28" s="259">
        <f t="shared" si="3"/>
        <v>185</v>
      </c>
      <c r="P28" s="259">
        <f t="shared" si="3"/>
        <v>70</v>
      </c>
      <c r="Q28" s="259">
        <f t="shared" si="3"/>
        <v>115</v>
      </c>
    </row>
    <row r="29" spans="1:17" ht="18" customHeight="1">
      <c r="A29" s="193" t="s">
        <v>96</v>
      </c>
      <c r="B29" s="27">
        <f t="shared" si="1"/>
        <v>16</v>
      </c>
      <c r="C29" s="211">
        <v>764</v>
      </c>
      <c r="D29" s="211">
        <v>275</v>
      </c>
      <c r="E29" s="211">
        <v>489</v>
      </c>
      <c r="F29" s="211">
        <v>7</v>
      </c>
      <c r="G29" s="211">
        <v>1</v>
      </c>
      <c r="H29" s="211">
        <v>6</v>
      </c>
      <c r="I29" s="211">
        <v>660</v>
      </c>
      <c r="J29" s="211">
        <v>241</v>
      </c>
      <c r="K29" s="211">
        <v>419</v>
      </c>
      <c r="L29" s="211">
        <v>91</v>
      </c>
      <c r="M29" s="211">
        <v>32</v>
      </c>
      <c r="N29" s="211">
        <v>59</v>
      </c>
      <c r="O29" s="211">
        <v>6</v>
      </c>
      <c r="P29" s="211">
        <v>1</v>
      </c>
      <c r="Q29" s="211">
        <v>5</v>
      </c>
    </row>
    <row r="30" spans="1:17" ht="18" customHeight="1">
      <c r="A30" s="193" t="s">
        <v>97</v>
      </c>
      <c r="B30" s="27">
        <f t="shared" si="1"/>
        <v>17</v>
      </c>
      <c r="C30" s="211">
        <v>4647</v>
      </c>
      <c r="D30" s="211">
        <v>1741</v>
      </c>
      <c r="E30" s="211">
        <v>2906</v>
      </c>
      <c r="F30" s="211">
        <v>80</v>
      </c>
      <c r="G30" s="211">
        <v>9</v>
      </c>
      <c r="H30" s="211">
        <v>71</v>
      </c>
      <c r="I30" s="211">
        <v>3956</v>
      </c>
      <c r="J30" s="211">
        <v>1554</v>
      </c>
      <c r="K30" s="211">
        <v>2402</v>
      </c>
      <c r="L30" s="211">
        <v>541</v>
      </c>
      <c r="M30" s="211">
        <v>158</v>
      </c>
      <c r="N30" s="211">
        <v>383</v>
      </c>
      <c r="O30" s="211">
        <v>70</v>
      </c>
      <c r="P30" s="211">
        <v>20</v>
      </c>
      <c r="Q30" s="211">
        <v>50</v>
      </c>
    </row>
    <row r="31" spans="1:17" ht="18" customHeight="1">
      <c r="A31" s="193" t="s">
        <v>98</v>
      </c>
      <c r="B31" s="27">
        <f t="shared" si="1"/>
        <v>18</v>
      </c>
      <c r="C31" s="211">
        <v>2761</v>
      </c>
      <c r="D31" s="211">
        <v>992</v>
      </c>
      <c r="E31" s="211">
        <v>1769</v>
      </c>
      <c r="F31" s="211">
        <v>60</v>
      </c>
      <c r="G31" s="211">
        <v>12</v>
      </c>
      <c r="H31" s="211">
        <v>48</v>
      </c>
      <c r="I31" s="211">
        <v>2348</v>
      </c>
      <c r="J31" s="211">
        <v>866</v>
      </c>
      <c r="K31" s="211">
        <v>1482</v>
      </c>
      <c r="L31" s="211">
        <v>327</v>
      </c>
      <c r="M31" s="211">
        <v>105</v>
      </c>
      <c r="N31" s="211">
        <v>222</v>
      </c>
      <c r="O31" s="211">
        <v>26</v>
      </c>
      <c r="P31" s="211">
        <v>9</v>
      </c>
      <c r="Q31" s="211">
        <v>17</v>
      </c>
    </row>
    <row r="32" spans="1:17" ht="18" customHeight="1">
      <c r="A32" s="193" t="s">
        <v>99</v>
      </c>
      <c r="B32" s="27">
        <f t="shared" si="1"/>
        <v>19</v>
      </c>
      <c r="C32" s="211">
        <v>1874</v>
      </c>
      <c r="D32" s="211">
        <v>655</v>
      </c>
      <c r="E32" s="211">
        <v>1219</v>
      </c>
      <c r="F32" s="211">
        <v>34</v>
      </c>
      <c r="G32" s="211">
        <v>7</v>
      </c>
      <c r="H32" s="211">
        <v>27</v>
      </c>
      <c r="I32" s="211">
        <v>1586</v>
      </c>
      <c r="J32" s="211">
        <v>593</v>
      </c>
      <c r="K32" s="211">
        <v>993</v>
      </c>
      <c r="L32" s="211">
        <v>249</v>
      </c>
      <c r="M32" s="211">
        <v>52</v>
      </c>
      <c r="N32" s="211">
        <v>197</v>
      </c>
      <c r="O32" s="211">
        <v>5</v>
      </c>
      <c r="P32" s="211">
        <v>3</v>
      </c>
      <c r="Q32" s="211">
        <v>2</v>
      </c>
    </row>
    <row r="33" spans="1:18" ht="18" customHeight="1">
      <c r="A33" s="193" t="s">
        <v>101</v>
      </c>
      <c r="B33" s="27">
        <f t="shared" si="1"/>
        <v>20</v>
      </c>
      <c r="C33" s="211">
        <v>4389</v>
      </c>
      <c r="D33" s="211">
        <v>1590</v>
      </c>
      <c r="E33" s="211">
        <v>2799</v>
      </c>
      <c r="F33" s="211">
        <v>68</v>
      </c>
      <c r="G33" s="211">
        <v>11</v>
      </c>
      <c r="H33" s="211">
        <v>57</v>
      </c>
      <c r="I33" s="211">
        <v>3840</v>
      </c>
      <c r="J33" s="211">
        <v>1426</v>
      </c>
      <c r="K33" s="211">
        <v>2414</v>
      </c>
      <c r="L33" s="211">
        <v>459</v>
      </c>
      <c r="M33" s="211">
        <v>141</v>
      </c>
      <c r="N33" s="211">
        <v>318</v>
      </c>
      <c r="O33" s="211">
        <v>22</v>
      </c>
      <c r="P33" s="211">
        <v>12</v>
      </c>
      <c r="Q33" s="211">
        <v>10</v>
      </c>
    </row>
    <row r="34" spans="1:18" ht="18" customHeight="1">
      <c r="A34" s="193" t="s">
        <v>102</v>
      </c>
      <c r="B34" s="27">
        <f t="shared" si="1"/>
        <v>21</v>
      </c>
      <c r="C34" s="211">
        <v>3572</v>
      </c>
      <c r="D34" s="211">
        <v>1356</v>
      </c>
      <c r="E34" s="211">
        <v>2216</v>
      </c>
      <c r="F34" s="211">
        <v>56</v>
      </c>
      <c r="G34" s="211">
        <v>13</v>
      </c>
      <c r="H34" s="211">
        <v>43</v>
      </c>
      <c r="I34" s="211">
        <v>3054</v>
      </c>
      <c r="J34" s="211">
        <v>1172</v>
      </c>
      <c r="K34" s="211">
        <v>1882</v>
      </c>
      <c r="L34" s="211">
        <v>434</v>
      </c>
      <c r="M34" s="211">
        <v>154</v>
      </c>
      <c r="N34" s="211">
        <v>280</v>
      </c>
      <c r="O34" s="211">
        <v>28</v>
      </c>
      <c r="P34" s="211">
        <v>17</v>
      </c>
      <c r="Q34" s="211">
        <v>11</v>
      </c>
    </row>
    <row r="35" spans="1:18" ht="18" customHeight="1">
      <c r="A35" s="193" t="s">
        <v>100</v>
      </c>
      <c r="B35" s="27">
        <f t="shared" si="1"/>
        <v>22</v>
      </c>
      <c r="C35" s="211">
        <v>3005</v>
      </c>
      <c r="D35" s="211">
        <v>1047</v>
      </c>
      <c r="E35" s="211">
        <v>1958</v>
      </c>
      <c r="F35" s="211">
        <v>28</v>
      </c>
      <c r="G35" s="211">
        <v>2</v>
      </c>
      <c r="H35" s="211">
        <v>26</v>
      </c>
      <c r="I35" s="211">
        <v>2431</v>
      </c>
      <c r="J35" s="211">
        <v>892</v>
      </c>
      <c r="K35" s="211">
        <v>1539</v>
      </c>
      <c r="L35" s="211">
        <v>518</v>
      </c>
      <c r="M35" s="211">
        <v>145</v>
      </c>
      <c r="N35" s="211">
        <v>373</v>
      </c>
      <c r="O35" s="211">
        <v>28</v>
      </c>
      <c r="P35" s="211">
        <v>8</v>
      </c>
      <c r="Q35" s="211">
        <v>20</v>
      </c>
    </row>
    <row r="36" spans="1:18" ht="18" customHeight="1">
      <c r="A36" s="194" t="s">
        <v>103</v>
      </c>
      <c r="B36" s="27">
        <f t="shared" si="1"/>
        <v>23</v>
      </c>
      <c r="C36" s="259">
        <f>C37+C38+C39</f>
        <v>8708</v>
      </c>
      <c r="D36" s="259">
        <f t="shared" ref="D36:Q36" si="4">D37+D38+D39</f>
        <v>3175</v>
      </c>
      <c r="E36" s="259">
        <f t="shared" si="4"/>
        <v>5533</v>
      </c>
      <c r="F36" s="259">
        <f t="shared" si="4"/>
        <v>184</v>
      </c>
      <c r="G36" s="259">
        <f t="shared" si="4"/>
        <v>35</v>
      </c>
      <c r="H36" s="259">
        <f t="shared" si="4"/>
        <v>149</v>
      </c>
      <c r="I36" s="259">
        <f t="shared" si="4"/>
        <v>7625</v>
      </c>
      <c r="J36" s="259">
        <f t="shared" si="4"/>
        <v>2844</v>
      </c>
      <c r="K36" s="259">
        <f t="shared" si="4"/>
        <v>4781</v>
      </c>
      <c r="L36" s="259">
        <f t="shared" si="4"/>
        <v>852</v>
      </c>
      <c r="M36" s="259">
        <f t="shared" si="4"/>
        <v>278</v>
      </c>
      <c r="N36" s="259">
        <f t="shared" si="4"/>
        <v>574</v>
      </c>
      <c r="O36" s="259">
        <f t="shared" si="4"/>
        <v>47</v>
      </c>
      <c r="P36" s="259">
        <f t="shared" si="4"/>
        <v>18</v>
      </c>
      <c r="Q36" s="259">
        <f t="shared" si="4"/>
        <v>29</v>
      </c>
    </row>
    <row r="37" spans="1:18" ht="18" customHeight="1">
      <c r="A37" s="193" t="s">
        <v>104</v>
      </c>
      <c r="B37" s="27">
        <f t="shared" si="1"/>
        <v>24</v>
      </c>
      <c r="C37" s="211">
        <v>3081</v>
      </c>
      <c r="D37" s="211">
        <v>1093</v>
      </c>
      <c r="E37" s="211">
        <v>1988</v>
      </c>
      <c r="F37" s="211">
        <v>58</v>
      </c>
      <c r="G37" s="211">
        <v>10</v>
      </c>
      <c r="H37" s="211">
        <v>48</v>
      </c>
      <c r="I37" s="211">
        <v>2618</v>
      </c>
      <c r="J37" s="211">
        <v>951</v>
      </c>
      <c r="K37" s="211">
        <v>1667</v>
      </c>
      <c r="L37" s="211">
        <v>379</v>
      </c>
      <c r="M37" s="211">
        <v>122</v>
      </c>
      <c r="N37" s="211">
        <v>257</v>
      </c>
      <c r="O37" s="211">
        <v>26</v>
      </c>
      <c r="P37" s="211">
        <v>10</v>
      </c>
      <c r="Q37" s="211">
        <v>16</v>
      </c>
    </row>
    <row r="38" spans="1:18" ht="18" customHeight="1">
      <c r="A38" s="193" t="s">
        <v>105</v>
      </c>
      <c r="B38" s="27">
        <f t="shared" si="1"/>
        <v>25</v>
      </c>
      <c r="C38" s="211">
        <v>2370</v>
      </c>
      <c r="D38" s="211">
        <v>847</v>
      </c>
      <c r="E38" s="211">
        <v>1523</v>
      </c>
      <c r="F38" s="211">
        <v>52</v>
      </c>
      <c r="G38" s="211">
        <v>9</v>
      </c>
      <c r="H38" s="211">
        <v>43</v>
      </c>
      <c r="I38" s="211">
        <v>2130</v>
      </c>
      <c r="J38" s="211">
        <v>780</v>
      </c>
      <c r="K38" s="211">
        <v>1350</v>
      </c>
      <c r="L38" s="211">
        <v>186</v>
      </c>
      <c r="M38" s="211">
        <v>57</v>
      </c>
      <c r="N38" s="211">
        <v>129</v>
      </c>
      <c r="O38" s="211">
        <v>2</v>
      </c>
      <c r="P38" s="211">
        <v>1</v>
      </c>
      <c r="Q38" s="211">
        <v>1</v>
      </c>
    </row>
    <row r="39" spans="1:18" ht="18" customHeight="1">
      <c r="A39" s="193" t="s">
        <v>106</v>
      </c>
      <c r="B39" s="27">
        <f t="shared" si="1"/>
        <v>26</v>
      </c>
      <c r="C39" s="211">
        <v>3257</v>
      </c>
      <c r="D39" s="211">
        <v>1235</v>
      </c>
      <c r="E39" s="211">
        <v>2022</v>
      </c>
      <c r="F39" s="211">
        <v>74</v>
      </c>
      <c r="G39" s="211">
        <v>16</v>
      </c>
      <c r="H39" s="211">
        <v>58</v>
      </c>
      <c r="I39" s="211">
        <v>2877</v>
      </c>
      <c r="J39" s="211">
        <v>1113</v>
      </c>
      <c r="K39" s="211">
        <v>1764</v>
      </c>
      <c r="L39" s="211">
        <v>287</v>
      </c>
      <c r="M39" s="211">
        <v>99</v>
      </c>
      <c r="N39" s="211">
        <v>188</v>
      </c>
      <c r="O39" s="211">
        <v>19</v>
      </c>
      <c r="P39" s="211">
        <v>7</v>
      </c>
      <c r="Q39" s="211">
        <v>12</v>
      </c>
    </row>
    <row r="40" spans="1:18" ht="18" customHeight="1">
      <c r="A40" s="194" t="s">
        <v>107</v>
      </c>
      <c r="B40" s="27">
        <f t="shared" si="1"/>
        <v>27</v>
      </c>
      <c r="C40" s="259">
        <f>C41+C42+C43+C44+C45+C46+C47+C48+C49</f>
        <v>73399</v>
      </c>
      <c r="D40" s="259">
        <f t="shared" ref="D40:Q40" si="5">D41+D42+D43+D44+D45+D46+D47+D48+D49</f>
        <v>29466</v>
      </c>
      <c r="E40" s="259">
        <f t="shared" si="5"/>
        <v>43933</v>
      </c>
      <c r="F40" s="259">
        <f t="shared" si="5"/>
        <v>940</v>
      </c>
      <c r="G40" s="259">
        <f t="shared" si="5"/>
        <v>261</v>
      </c>
      <c r="H40" s="259">
        <f t="shared" si="5"/>
        <v>679</v>
      </c>
      <c r="I40" s="259">
        <f t="shared" si="5"/>
        <v>54305</v>
      </c>
      <c r="J40" s="259">
        <f t="shared" si="5"/>
        <v>22686</v>
      </c>
      <c r="K40" s="259">
        <f t="shared" si="5"/>
        <v>31619</v>
      </c>
      <c r="L40" s="259">
        <f t="shared" si="5"/>
        <v>14638</v>
      </c>
      <c r="M40" s="259">
        <f t="shared" si="5"/>
        <v>5039</v>
      </c>
      <c r="N40" s="259">
        <f t="shared" si="5"/>
        <v>9599</v>
      </c>
      <c r="O40" s="259">
        <f t="shared" si="5"/>
        <v>3516</v>
      </c>
      <c r="P40" s="259">
        <f t="shared" si="5"/>
        <v>1480</v>
      </c>
      <c r="Q40" s="259">
        <f t="shared" si="5"/>
        <v>2036</v>
      </c>
      <c r="R40" s="16">
        <f>+C14-C40-C50</f>
        <v>72161</v>
      </c>
    </row>
    <row r="41" spans="1:18" ht="18" customHeight="1">
      <c r="A41" s="195" t="s">
        <v>108</v>
      </c>
      <c r="B41" s="27">
        <f t="shared" si="1"/>
        <v>28</v>
      </c>
      <c r="C41" s="211">
        <v>1331</v>
      </c>
      <c r="D41" s="211">
        <v>554</v>
      </c>
      <c r="E41" s="211">
        <v>777</v>
      </c>
      <c r="F41" s="211">
        <v>16</v>
      </c>
      <c r="G41" s="211">
        <v>4</v>
      </c>
      <c r="H41" s="211">
        <v>12</v>
      </c>
      <c r="I41" s="211">
        <v>1134</v>
      </c>
      <c r="J41" s="211">
        <v>498</v>
      </c>
      <c r="K41" s="211">
        <v>636</v>
      </c>
      <c r="L41" s="211">
        <v>160</v>
      </c>
      <c r="M41" s="211">
        <v>44</v>
      </c>
      <c r="N41" s="211">
        <v>116</v>
      </c>
      <c r="O41" s="211">
        <v>21</v>
      </c>
      <c r="P41" s="211">
        <v>8</v>
      </c>
      <c r="Q41" s="211">
        <v>13</v>
      </c>
    </row>
    <row r="42" spans="1:18" ht="18" customHeight="1">
      <c r="A42" s="195" t="s">
        <v>109</v>
      </c>
      <c r="B42" s="27">
        <f t="shared" si="1"/>
        <v>29</v>
      </c>
      <c r="C42" s="211">
        <v>188</v>
      </c>
      <c r="D42" s="211">
        <v>77</v>
      </c>
      <c r="E42" s="211">
        <v>111</v>
      </c>
      <c r="F42" s="211">
        <v>0</v>
      </c>
      <c r="G42" s="211">
        <v>0</v>
      </c>
      <c r="H42" s="211">
        <v>0</v>
      </c>
      <c r="I42" s="211">
        <v>144</v>
      </c>
      <c r="J42" s="211">
        <v>60</v>
      </c>
      <c r="K42" s="211">
        <v>84</v>
      </c>
      <c r="L42" s="211">
        <v>40</v>
      </c>
      <c r="M42" s="211">
        <v>13</v>
      </c>
      <c r="N42" s="211">
        <v>27</v>
      </c>
      <c r="O42" s="211">
        <v>4</v>
      </c>
      <c r="P42" s="211">
        <v>4</v>
      </c>
      <c r="Q42" s="211">
        <v>0</v>
      </c>
    </row>
    <row r="43" spans="1:18" ht="18" customHeight="1">
      <c r="A43" s="195" t="s">
        <v>110</v>
      </c>
      <c r="B43" s="27">
        <f t="shared" si="1"/>
        <v>30</v>
      </c>
      <c r="C43" s="211">
        <v>12317</v>
      </c>
      <c r="D43" s="211">
        <v>5017</v>
      </c>
      <c r="E43" s="211">
        <v>7300</v>
      </c>
      <c r="F43" s="211">
        <v>122</v>
      </c>
      <c r="G43" s="211">
        <v>42</v>
      </c>
      <c r="H43" s="211">
        <v>80</v>
      </c>
      <c r="I43" s="211">
        <v>8967</v>
      </c>
      <c r="J43" s="211">
        <v>3832</v>
      </c>
      <c r="K43" s="211">
        <v>5135</v>
      </c>
      <c r="L43" s="211">
        <v>2623</v>
      </c>
      <c r="M43" s="211">
        <v>903</v>
      </c>
      <c r="N43" s="211">
        <v>1720</v>
      </c>
      <c r="O43" s="211">
        <v>605</v>
      </c>
      <c r="P43" s="211">
        <v>240</v>
      </c>
      <c r="Q43" s="211">
        <v>365</v>
      </c>
    </row>
    <row r="44" spans="1:18" ht="18" customHeight="1">
      <c r="A44" s="195" t="s">
        <v>111</v>
      </c>
      <c r="B44" s="27">
        <f t="shared" si="1"/>
        <v>31</v>
      </c>
      <c r="C44" s="211">
        <v>20063</v>
      </c>
      <c r="D44" s="211">
        <v>8107</v>
      </c>
      <c r="E44" s="211">
        <v>11956</v>
      </c>
      <c r="F44" s="211">
        <v>258</v>
      </c>
      <c r="G44" s="211">
        <v>80</v>
      </c>
      <c r="H44" s="211">
        <v>178</v>
      </c>
      <c r="I44" s="211">
        <v>14386</v>
      </c>
      <c r="J44" s="211">
        <v>6046</v>
      </c>
      <c r="K44" s="211">
        <v>8340</v>
      </c>
      <c r="L44" s="211">
        <v>4247</v>
      </c>
      <c r="M44" s="211">
        <v>1466</v>
      </c>
      <c r="N44" s="211">
        <v>2781</v>
      </c>
      <c r="O44" s="211">
        <v>1172</v>
      </c>
      <c r="P44" s="211">
        <v>515</v>
      </c>
      <c r="Q44" s="211">
        <v>657</v>
      </c>
    </row>
    <row r="45" spans="1:18" ht="18" customHeight="1">
      <c r="A45" s="195" t="s">
        <v>112</v>
      </c>
      <c r="B45" s="27">
        <f t="shared" si="1"/>
        <v>32</v>
      </c>
      <c r="C45" s="211">
        <v>1432</v>
      </c>
      <c r="D45" s="211">
        <v>516</v>
      </c>
      <c r="E45" s="211">
        <v>916</v>
      </c>
      <c r="F45" s="211">
        <v>28</v>
      </c>
      <c r="G45" s="211">
        <v>3</v>
      </c>
      <c r="H45" s="211">
        <v>25</v>
      </c>
      <c r="I45" s="211">
        <v>1167</v>
      </c>
      <c r="J45" s="211">
        <v>428</v>
      </c>
      <c r="K45" s="211">
        <v>739</v>
      </c>
      <c r="L45" s="211">
        <v>217</v>
      </c>
      <c r="M45" s="211">
        <v>75</v>
      </c>
      <c r="N45" s="211">
        <v>142</v>
      </c>
      <c r="O45" s="211">
        <v>20</v>
      </c>
      <c r="P45" s="211">
        <v>10</v>
      </c>
      <c r="Q45" s="211">
        <v>10</v>
      </c>
    </row>
    <row r="46" spans="1:18" ht="18" customHeight="1">
      <c r="A46" s="195" t="s">
        <v>113</v>
      </c>
      <c r="B46" s="27">
        <f t="shared" si="1"/>
        <v>33</v>
      </c>
      <c r="C46" s="211">
        <v>12270</v>
      </c>
      <c r="D46" s="211">
        <v>4699</v>
      </c>
      <c r="E46" s="211">
        <v>7571</v>
      </c>
      <c r="F46" s="211">
        <v>204</v>
      </c>
      <c r="G46" s="211">
        <v>36</v>
      </c>
      <c r="H46" s="211">
        <v>168</v>
      </c>
      <c r="I46" s="211">
        <v>10078</v>
      </c>
      <c r="J46" s="211">
        <v>3987</v>
      </c>
      <c r="K46" s="211">
        <v>6091</v>
      </c>
      <c r="L46" s="211">
        <v>1736</v>
      </c>
      <c r="M46" s="211">
        <v>576</v>
      </c>
      <c r="N46" s="211">
        <v>1160</v>
      </c>
      <c r="O46" s="211">
        <v>252</v>
      </c>
      <c r="P46" s="211">
        <v>100</v>
      </c>
      <c r="Q46" s="211">
        <v>152</v>
      </c>
    </row>
    <row r="47" spans="1:18" ht="18" customHeight="1">
      <c r="A47" s="195" t="s">
        <v>114</v>
      </c>
      <c r="B47" s="27">
        <f t="shared" si="1"/>
        <v>34</v>
      </c>
      <c r="C47" s="211">
        <v>7134</v>
      </c>
      <c r="D47" s="211">
        <v>2934</v>
      </c>
      <c r="E47" s="211">
        <v>4200</v>
      </c>
      <c r="F47" s="211">
        <v>80</v>
      </c>
      <c r="G47" s="211">
        <v>26</v>
      </c>
      <c r="H47" s="211">
        <v>54</v>
      </c>
      <c r="I47" s="211">
        <v>5096</v>
      </c>
      <c r="J47" s="211">
        <v>2173</v>
      </c>
      <c r="K47" s="211">
        <v>2923</v>
      </c>
      <c r="L47" s="211">
        <v>1508</v>
      </c>
      <c r="M47" s="211">
        <v>554</v>
      </c>
      <c r="N47" s="211">
        <v>954</v>
      </c>
      <c r="O47" s="211">
        <v>450</v>
      </c>
      <c r="P47" s="211">
        <v>181</v>
      </c>
      <c r="Q47" s="211">
        <v>269</v>
      </c>
    </row>
    <row r="48" spans="1:18" ht="18" customHeight="1">
      <c r="A48" s="219" t="s">
        <v>457</v>
      </c>
      <c r="B48" s="27">
        <f t="shared" si="1"/>
        <v>35</v>
      </c>
      <c r="C48" s="211">
        <v>12579</v>
      </c>
      <c r="D48" s="211">
        <v>5023</v>
      </c>
      <c r="E48" s="211">
        <v>7556</v>
      </c>
      <c r="F48" s="211">
        <v>133</v>
      </c>
      <c r="G48" s="211">
        <v>49</v>
      </c>
      <c r="H48" s="211">
        <v>84</v>
      </c>
      <c r="I48" s="211">
        <v>8538</v>
      </c>
      <c r="J48" s="211">
        <v>3592</v>
      </c>
      <c r="K48" s="211">
        <v>4946</v>
      </c>
      <c r="L48" s="211">
        <v>3126</v>
      </c>
      <c r="M48" s="211">
        <v>1054</v>
      </c>
      <c r="N48" s="211">
        <v>2072</v>
      </c>
      <c r="O48" s="211">
        <v>782</v>
      </c>
      <c r="P48" s="211">
        <v>328</v>
      </c>
      <c r="Q48" s="211">
        <v>454</v>
      </c>
    </row>
    <row r="49" spans="1:17" ht="18" customHeight="1">
      <c r="A49" s="219" t="s">
        <v>458</v>
      </c>
      <c r="B49" s="27">
        <f t="shared" si="1"/>
        <v>36</v>
      </c>
      <c r="C49" s="211">
        <v>6085</v>
      </c>
      <c r="D49" s="211">
        <v>2539</v>
      </c>
      <c r="E49" s="211">
        <v>3546</v>
      </c>
      <c r="F49" s="211">
        <v>99</v>
      </c>
      <c r="G49" s="211">
        <v>21</v>
      </c>
      <c r="H49" s="211">
        <v>78</v>
      </c>
      <c r="I49" s="211">
        <v>4795</v>
      </c>
      <c r="J49" s="211">
        <v>2070</v>
      </c>
      <c r="K49" s="211">
        <v>2725</v>
      </c>
      <c r="L49" s="211">
        <v>981</v>
      </c>
      <c r="M49" s="211">
        <v>354</v>
      </c>
      <c r="N49" s="211">
        <v>627</v>
      </c>
      <c r="O49" s="211">
        <v>210</v>
      </c>
      <c r="P49" s="211">
        <v>94</v>
      </c>
      <c r="Q49" s="211">
        <v>116</v>
      </c>
    </row>
    <row r="50" spans="1:17" ht="18" customHeight="1">
      <c r="A50" s="261" t="s">
        <v>456</v>
      </c>
      <c r="B50" s="27">
        <v>37</v>
      </c>
      <c r="C50" s="260">
        <v>4722</v>
      </c>
      <c r="D50" s="260">
        <v>2313</v>
      </c>
      <c r="E50" s="260">
        <v>2409</v>
      </c>
      <c r="F50" s="260">
        <v>5</v>
      </c>
      <c r="G50" s="260">
        <v>1</v>
      </c>
      <c r="H50" s="260">
        <v>4</v>
      </c>
      <c r="I50" s="260">
        <v>1058</v>
      </c>
      <c r="J50" s="260">
        <v>577</v>
      </c>
      <c r="K50" s="260">
        <v>481</v>
      </c>
      <c r="L50" s="260">
        <v>2200</v>
      </c>
      <c r="M50" s="260">
        <v>1083</v>
      </c>
      <c r="N50" s="260">
        <v>1117</v>
      </c>
      <c r="O50" s="260">
        <v>1459</v>
      </c>
      <c r="P50" s="260">
        <v>652</v>
      </c>
      <c r="Q50" s="260">
        <v>807</v>
      </c>
    </row>
    <row r="51" spans="1:17" ht="12.75">
      <c r="A51" s="85" t="s">
        <v>79</v>
      </c>
      <c r="B51" s="96" t="s">
        <v>172</v>
      </c>
    </row>
    <row r="52" spans="1:17" ht="12.75">
      <c r="A52" s="96"/>
      <c r="B52" s="96" t="s">
        <v>207</v>
      </c>
    </row>
    <row r="53" spans="1:17" ht="12.75">
      <c r="A53" s="96"/>
      <c r="B53" s="96"/>
    </row>
    <row r="54" spans="1:17" ht="12.75">
      <c r="A54" s="96"/>
      <c r="B54" s="96"/>
    </row>
    <row r="56" spans="1:17" ht="18" customHeight="1">
      <c r="B56" s="55"/>
      <c r="C56" s="65"/>
      <c r="D56" s="64"/>
      <c r="E56" s="64"/>
      <c r="F56" s="64"/>
      <c r="G56" s="64"/>
      <c r="H56" s="64"/>
      <c r="I56" s="64"/>
      <c r="J56" s="64"/>
      <c r="K56" s="39"/>
      <c r="L56" s="39"/>
      <c r="M56" s="65"/>
      <c r="N56" s="55"/>
      <c r="O56" s="55"/>
      <c r="P56" s="128"/>
      <c r="Q56" s="128"/>
    </row>
    <row r="57" spans="1:17" ht="18" customHeight="1">
      <c r="B57" s="55"/>
      <c r="C57" s="65"/>
      <c r="D57" s="66"/>
      <c r="E57" s="66"/>
      <c r="F57" s="66"/>
      <c r="G57" s="66"/>
      <c r="H57" s="66"/>
      <c r="I57" s="66"/>
      <c r="J57" s="64"/>
      <c r="K57" s="39"/>
      <c r="L57" s="39"/>
      <c r="M57" s="65"/>
      <c r="N57" s="55"/>
      <c r="O57" s="55"/>
      <c r="P57" s="128"/>
      <c r="Q57" s="128"/>
    </row>
    <row r="58" spans="1:17" ht="18" customHeight="1">
      <c r="B58" s="55"/>
      <c r="C58" s="65"/>
      <c r="D58" s="64"/>
      <c r="E58" s="62"/>
      <c r="F58" s="62"/>
      <c r="G58" s="62"/>
      <c r="H58" s="62"/>
      <c r="I58" s="62"/>
      <c r="J58" s="64"/>
      <c r="K58" s="39"/>
      <c r="L58" s="39"/>
      <c r="M58" s="65"/>
      <c r="N58" s="55"/>
      <c r="O58" s="55"/>
      <c r="P58" s="128"/>
      <c r="Q58" s="128"/>
    </row>
    <row r="59" spans="1:17" ht="18" customHeight="1">
      <c r="B59" s="55"/>
      <c r="C59" s="65"/>
      <c r="D59" s="66"/>
      <c r="E59" s="66"/>
      <c r="F59" s="66"/>
      <c r="G59" s="66"/>
      <c r="H59" s="66"/>
      <c r="I59" s="66"/>
      <c r="J59" s="64"/>
      <c r="K59" s="39"/>
      <c r="L59" s="39"/>
      <c r="M59" s="65"/>
      <c r="N59" s="55"/>
      <c r="O59" s="55"/>
      <c r="P59" s="128"/>
      <c r="Q59" s="128"/>
    </row>
    <row r="60" spans="1:17" ht="18" customHeight="1">
      <c r="B60" s="55"/>
      <c r="C60" s="65"/>
      <c r="D60" s="64"/>
      <c r="E60" s="66"/>
      <c r="F60" s="66"/>
      <c r="G60" s="66"/>
      <c r="H60" s="66"/>
      <c r="I60" s="66"/>
      <c r="J60" s="64"/>
      <c r="K60" s="39"/>
      <c r="L60" s="39"/>
      <c r="M60" s="65"/>
      <c r="N60" s="55"/>
      <c r="O60" s="55"/>
      <c r="P60" s="128"/>
      <c r="Q60" s="128"/>
    </row>
    <row r="61" spans="1:17" ht="18" customHeight="1">
      <c r="B61" s="65"/>
      <c r="C61" s="65"/>
      <c r="D61" s="66"/>
      <c r="E61" s="62"/>
      <c r="F61" s="62"/>
      <c r="G61" s="62"/>
      <c r="H61" s="62"/>
      <c r="I61" s="62"/>
      <c r="J61" s="64"/>
      <c r="K61" s="39"/>
      <c r="L61" s="39"/>
      <c r="M61" s="65"/>
      <c r="N61" s="55"/>
      <c r="O61" s="55"/>
      <c r="P61" s="128"/>
      <c r="Q61" s="128"/>
    </row>
    <row r="62" spans="1:17" ht="18" customHeight="1">
      <c r="B62" s="65"/>
      <c r="C62" s="65"/>
      <c r="D62" s="66"/>
      <c r="E62" s="62"/>
      <c r="F62" s="62"/>
      <c r="G62" s="62"/>
      <c r="H62" s="62"/>
      <c r="I62" s="62"/>
      <c r="J62" s="64"/>
      <c r="K62" s="39"/>
      <c r="L62" s="39"/>
      <c r="M62" s="65"/>
      <c r="N62" s="55"/>
      <c r="O62" s="55"/>
      <c r="P62" s="128"/>
      <c r="Q62" s="128"/>
    </row>
    <row r="63" spans="1:17" ht="18" customHeight="1">
      <c r="B63" s="66"/>
      <c r="C63" s="62"/>
      <c r="D63" s="62"/>
      <c r="E63" s="62"/>
      <c r="F63" s="62"/>
      <c r="G63" s="62"/>
      <c r="H63" s="64"/>
      <c r="I63" s="39"/>
      <c r="J63" s="39"/>
      <c r="K63" s="65"/>
      <c r="L63" s="55"/>
      <c r="M63" s="12"/>
      <c r="N63" s="12"/>
      <c r="O63" s="12"/>
      <c r="P63" s="12"/>
      <c r="Q63" s="128"/>
    </row>
    <row r="64" spans="1:17" ht="18" customHeight="1">
      <c r="B64" s="65"/>
      <c r="C64" s="65"/>
      <c r="D64" s="65"/>
      <c r="E64" s="65"/>
      <c r="F64" s="65"/>
      <c r="G64" s="55"/>
      <c r="H64" s="65"/>
      <c r="I64" s="65"/>
      <c r="J64" s="65"/>
      <c r="K64" s="65"/>
      <c r="L64" s="65"/>
      <c r="M64" s="65"/>
      <c r="N64" s="65"/>
      <c r="O64" s="128"/>
    </row>
  </sheetData>
  <mergeCells count="16">
    <mergeCell ref="P1:Q1"/>
    <mergeCell ref="A10:A12"/>
    <mergeCell ref="B10:B12"/>
    <mergeCell ref="A4:Q4"/>
    <mergeCell ref="D10:Q10"/>
    <mergeCell ref="D11:D12"/>
    <mergeCell ref="E11:E12"/>
    <mergeCell ref="F11:F12"/>
    <mergeCell ref="O11:O12"/>
    <mergeCell ref="P11:Q11"/>
    <mergeCell ref="I11:I12"/>
    <mergeCell ref="J11:K11"/>
    <mergeCell ref="G11:H11"/>
    <mergeCell ref="L11:L12"/>
    <mergeCell ref="M11:N11"/>
    <mergeCell ref="C10:C12"/>
  </mergeCells>
  <pageMargins left="0.7" right="0.7" top="0.75" bottom="0.75" header="0.3" footer="0.3"/>
  <pageSetup scale="54" orientation="portrait" r:id="rId1"/>
  <rowBreaks count="1" manualBreakCount="1">
    <brk id="6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9C060-5998-4729-B559-1EC16E2C1175}">
  <sheetPr>
    <tabColor rgb="FF00B0F0"/>
  </sheetPr>
  <dimension ref="A2:AR37"/>
  <sheetViews>
    <sheetView view="pageBreakPreview" topLeftCell="A6" zoomScaleNormal="100" zoomScaleSheetLayoutView="100" workbookViewId="0">
      <selection activeCell="D12" sqref="D12:R12"/>
    </sheetView>
  </sheetViews>
  <sheetFormatPr defaultRowHeight="15"/>
  <cols>
    <col min="1" max="1" width="17.140625" customWidth="1"/>
    <col min="2" max="2" width="0.140625" hidden="1" customWidth="1"/>
    <col min="3" max="3" width="3.42578125" customWidth="1"/>
    <col min="4" max="6" width="7.7109375" customWidth="1"/>
    <col min="7" max="7" width="6.85546875" customWidth="1"/>
    <col min="8" max="9" width="5.85546875" customWidth="1"/>
    <col min="10" max="10" width="8" customWidth="1"/>
    <col min="11" max="11" width="8.42578125" customWidth="1"/>
    <col min="12" max="12" width="9.28515625" customWidth="1"/>
    <col min="13" max="13" width="8.28515625" customWidth="1"/>
    <col min="14" max="14" width="5.85546875" customWidth="1"/>
    <col min="15" max="15" width="9.140625" customWidth="1"/>
    <col min="16" max="19" width="5.85546875" customWidth="1"/>
    <col min="20" max="21" width="5.7109375" customWidth="1"/>
    <col min="22" max="22" width="18.42578125" customWidth="1"/>
    <col min="23" max="23" width="3.5703125" customWidth="1"/>
    <col min="24" max="31" width="5.7109375" customWidth="1"/>
    <col min="32" max="32" width="3.42578125" customWidth="1"/>
    <col min="33" max="44" width="6" customWidth="1"/>
    <col min="242" max="242" width="3.42578125" customWidth="1"/>
    <col min="243" max="243" width="22.85546875" customWidth="1"/>
    <col min="244" max="244" width="0.140625" customWidth="1"/>
    <col min="245" max="262" width="5.85546875" customWidth="1"/>
    <col min="263" max="263" width="5.7109375" customWidth="1"/>
    <col min="264" max="264" width="0.140625" customWidth="1"/>
    <col min="265" max="265" width="17.42578125" customWidth="1"/>
    <col min="266" max="266" width="4" customWidth="1"/>
    <col min="267" max="287" width="5.7109375" customWidth="1"/>
    <col min="288" max="288" width="3.42578125" customWidth="1"/>
    <col min="498" max="498" width="3.42578125" customWidth="1"/>
    <col min="499" max="499" width="22.85546875" customWidth="1"/>
    <col min="500" max="500" width="0.140625" customWidth="1"/>
    <col min="501" max="518" width="5.85546875" customWidth="1"/>
    <col min="519" max="519" width="5.7109375" customWidth="1"/>
    <col min="520" max="520" width="0.140625" customWidth="1"/>
    <col min="521" max="521" width="17.42578125" customWidth="1"/>
    <col min="522" max="522" width="4" customWidth="1"/>
    <col min="523" max="543" width="5.7109375" customWidth="1"/>
    <col min="544" max="544" width="3.42578125" customWidth="1"/>
    <col min="754" max="754" width="3.42578125" customWidth="1"/>
    <col min="755" max="755" width="22.85546875" customWidth="1"/>
    <col min="756" max="756" width="0.140625" customWidth="1"/>
    <col min="757" max="774" width="5.85546875" customWidth="1"/>
    <col min="775" max="775" width="5.7109375" customWidth="1"/>
    <col min="776" max="776" width="0.140625" customWidth="1"/>
    <col min="777" max="777" width="17.42578125" customWidth="1"/>
    <col min="778" max="778" width="4" customWidth="1"/>
    <col min="779" max="799" width="5.7109375" customWidth="1"/>
    <col min="800" max="800" width="3.42578125" customWidth="1"/>
    <col min="1010" max="1010" width="3.42578125" customWidth="1"/>
    <col min="1011" max="1011" width="22.85546875" customWidth="1"/>
    <col min="1012" max="1012" width="0.140625" customWidth="1"/>
    <col min="1013" max="1030" width="5.85546875" customWidth="1"/>
    <col min="1031" max="1031" width="5.7109375" customWidth="1"/>
    <col min="1032" max="1032" width="0.140625" customWidth="1"/>
    <col min="1033" max="1033" width="17.42578125" customWidth="1"/>
    <col min="1034" max="1034" width="4" customWidth="1"/>
    <col min="1035" max="1055" width="5.7109375" customWidth="1"/>
    <col min="1056" max="1056" width="3.42578125" customWidth="1"/>
    <col min="1266" max="1266" width="3.42578125" customWidth="1"/>
    <col min="1267" max="1267" width="22.85546875" customWidth="1"/>
    <col min="1268" max="1268" width="0.140625" customWidth="1"/>
    <col min="1269" max="1286" width="5.85546875" customWidth="1"/>
    <col min="1287" max="1287" width="5.7109375" customWidth="1"/>
    <col min="1288" max="1288" width="0.140625" customWidth="1"/>
    <col min="1289" max="1289" width="17.42578125" customWidth="1"/>
    <col min="1290" max="1290" width="4" customWidth="1"/>
    <col min="1291" max="1311" width="5.7109375" customWidth="1"/>
    <col min="1312" max="1312" width="3.42578125" customWidth="1"/>
    <col min="1522" max="1522" width="3.42578125" customWidth="1"/>
    <col min="1523" max="1523" width="22.85546875" customWidth="1"/>
    <col min="1524" max="1524" width="0.140625" customWidth="1"/>
    <col min="1525" max="1542" width="5.85546875" customWidth="1"/>
    <col min="1543" max="1543" width="5.7109375" customWidth="1"/>
    <col min="1544" max="1544" width="0.140625" customWidth="1"/>
    <col min="1545" max="1545" width="17.42578125" customWidth="1"/>
    <col min="1546" max="1546" width="4" customWidth="1"/>
    <col min="1547" max="1567" width="5.7109375" customWidth="1"/>
    <col min="1568" max="1568" width="3.42578125" customWidth="1"/>
    <col min="1778" max="1778" width="3.42578125" customWidth="1"/>
    <col min="1779" max="1779" width="22.85546875" customWidth="1"/>
    <col min="1780" max="1780" width="0.140625" customWidth="1"/>
    <col min="1781" max="1798" width="5.85546875" customWidth="1"/>
    <col min="1799" max="1799" width="5.7109375" customWidth="1"/>
    <col min="1800" max="1800" width="0.140625" customWidth="1"/>
    <col min="1801" max="1801" width="17.42578125" customWidth="1"/>
    <col min="1802" max="1802" width="4" customWidth="1"/>
    <col min="1803" max="1823" width="5.7109375" customWidth="1"/>
    <col min="1824" max="1824" width="3.42578125" customWidth="1"/>
    <col min="2034" max="2034" width="3.42578125" customWidth="1"/>
    <col min="2035" max="2035" width="22.85546875" customWidth="1"/>
    <col min="2036" max="2036" width="0.140625" customWidth="1"/>
    <col min="2037" max="2054" width="5.85546875" customWidth="1"/>
    <col min="2055" max="2055" width="5.7109375" customWidth="1"/>
    <col min="2056" max="2056" width="0.140625" customWidth="1"/>
    <col min="2057" max="2057" width="17.42578125" customWidth="1"/>
    <col min="2058" max="2058" width="4" customWidth="1"/>
    <col min="2059" max="2079" width="5.7109375" customWidth="1"/>
    <col min="2080" max="2080" width="3.42578125" customWidth="1"/>
    <col min="2290" max="2290" width="3.42578125" customWidth="1"/>
    <col min="2291" max="2291" width="22.85546875" customWidth="1"/>
    <col min="2292" max="2292" width="0.140625" customWidth="1"/>
    <col min="2293" max="2310" width="5.85546875" customWidth="1"/>
    <col min="2311" max="2311" width="5.7109375" customWidth="1"/>
    <col min="2312" max="2312" width="0.140625" customWidth="1"/>
    <col min="2313" max="2313" width="17.42578125" customWidth="1"/>
    <col min="2314" max="2314" width="4" customWidth="1"/>
    <col min="2315" max="2335" width="5.7109375" customWidth="1"/>
    <col min="2336" max="2336" width="3.42578125" customWidth="1"/>
    <col min="2546" max="2546" width="3.42578125" customWidth="1"/>
    <col min="2547" max="2547" width="22.85546875" customWidth="1"/>
    <col min="2548" max="2548" width="0.140625" customWidth="1"/>
    <col min="2549" max="2566" width="5.85546875" customWidth="1"/>
    <col min="2567" max="2567" width="5.7109375" customWidth="1"/>
    <col min="2568" max="2568" width="0.140625" customWidth="1"/>
    <col min="2569" max="2569" width="17.42578125" customWidth="1"/>
    <col min="2570" max="2570" width="4" customWidth="1"/>
    <col min="2571" max="2591" width="5.7109375" customWidth="1"/>
    <col min="2592" max="2592" width="3.42578125" customWidth="1"/>
    <col min="2802" max="2802" width="3.42578125" customWidth="1"/>
    <col min="2803" max="2803" width="22.85546875" customWidth="1"/>
    <col min="2804" max="2804" width="0.140625" customWidth="1"/>
    <col min="2805" max="2822" width="5.85546875" customWidth="1"/>
    <col min="2823" max="2823" width="5.7109375" customWidth="1"/>
    <col min="2824" max="2824" width="0.140625" customWidth="1"/>
    <col min="2825" max="2825" width="17.42578125" customWidth="1"/>
    <col min="2826" max="2826" width="4" customWidth="1"/>
    <col min="2827" max="2847" width="5.7109375" customWidth="1"/>
    <col min="2848" max="2848" width="3.42578125" customWidth="1"/>
    <col min="3058" max="3058" width="3.42578125" customWidth="1"/>
    <col min="3059" max="3059" width="22.85546875" customWidth="1"/>
    <col min="3060" max="3060" width="0.140625" customWidth="1"/>
    <col min="3061" max="3078" width="5.85546875" customWidth="1"/>
    <col min="3079" max="3079" width="5.7109375" customWidth="1"/>
    <col min="3080" max="3080" width="0.140625" customWidth="1"/>
    <col min="3081" max="3081" width="17.42578125" customWidth="1"/>
    <col min="3082" max="3082" width="4" customWidth="1"/>
    <col min="3083" max="3103" width="5.7109375" customWidth="1"/>
    <col min="3104" max="3104" width="3.42578125" customWidth="1"/>
    <col min="3314" max="3314" width="3.42578125" customWidth="1"/>
    <col min="3315" max="3315" width="22.85546875" customWidth="1"/>
    <col min="3316" max="3316" width="0.140625" customWidth="1"/>
    <col min="3317" max="3334" width="5.85546875" customWidth="1"/>
    <col min="3335" max="3335" width="5.7109375" customWidth="1"/>
    <col min="3336" max="3336" width="0.140625" customWidth="1"/>
    <col min="3337" max="3337" width="17.42578125" customWidth="1"/>
    <col min="3338" max="3338" width="4" customWidth="1"/>
    <col min="3339" max="3359" width="5.7109375" customWidth="1"/>
    <col min="3360" max="3360" width="3.42578125" customWidth="1"/>
    <col min="3570" max="3570" width="3.42578125" customWidth="1"/>
    <col min="3571" max="3571" width="22.85546875" customWidth="1"/>
    <col min="3572" max="3572" width="0.140625" customWidth="1"/>
    <col min="3573" max="3590" width="5.85546875" customWidth="1"/>
    <col min="3591" max="3591" width="5.7109375" customWidth="1"/>
    <col min="3592" max="3592" width="0.140625" customWidth="1"/>
    <col min="3593" max="3593" width="17.42578125" customWidth="1"/>
    <col min="3594" max="3594" width="4" customWidth="1"/>
    <col min="3595" max="3615" width="5.7109375" customWidth="1"/>
    <col min="3616" max="3616" width="3.42578125" customWidth="1"/>
    <col min="3826" max="3826" width="3.42578125" customWidth="1"/>
    <col min="3827" max="3827" width="22.85546875" customWidth="1"/>
    <col min="3828" max="3828" width="0.140625" customWidth="1"/>
    <col min="3829" max="3846" width="5.85546875" customWidth="1"/>
    <col min="3847" max="3847" width="5.7109375" customWidth="1"/>
    <col min="3848" max="3848" width="0.140625" customWidth="1"/>
    <col min="3849" max="3849" width="17.42578125" customWidth="1"/>
    <col min="3850" max="3850" width="4" customWidth="1"/>
    <col min="3851" max="3871" width="5.7109375" customWidth="1"/>
    <col min="3872" max="3872" width="3.42578125" customWidth="1"/>
    <col min="4082" max="4082" width="3.42578125" customWidth="1"/>
    <col min="4083" max="4083" width="22.85546875" customWidth="1"/>
    <col min="4084" max="4084" width="0.140625" customWidth="1"/>
    <col min="4085" max="4102" width="5.85546875" customWidth="1"/>
    <col min="4103" max="4103" width="5.7109375" customWidth="1"/>
    <col min="4104" max="4104" width="0.140625" customWidth="1"/>
    <col min="4105" max="4105" width="17.42578125" customWidth="1"/>
    <col min="4106" max="4106" width="4" customWidth="1"/>
    <col min="4107" max="4127" width="5.7109375" customWidth="1"/>
    <col min="4128" max="4128" width="3.42578125" customWidth="1"/>
    <col min="4338" max="4338" width="3.42578125" customWidth="1"/>
    <col min="4339" max="4339" width="22.85546875" customWidth="1"/>
    <col min="4340" max="4340" width="0.140625" customWidth="1"/>
    <col min="4341" max="4358" width="5.85546875" customWidth="1"/>
    <col min="4359" max="4359" width="5.7109375" customWidth="1"/>
    <col min="4360" max="4360" width="0.140625" customWidth="1"/>
    <col min="4361" max="4361" width="17.42578125" customWidth="1"/>
    <col min="4362" max="4362" width="4" customWidth="1"/>
    <col min="4363" max="4383" width="5.7109375" customWidth="1"/>
    <col min="4384" max="4384" width="3.42578125" customWidth="1"/>
    <col min="4594" max="4594" width="3.42578125" customWidth="1"/>
    <col min="4595" max="4595" width="22.85546875" customWidth="1"/>
    <col min="4596" max="4596" width="0.140625" customWidth="1"/>
    <col min="4597" max="4614" width="5.85546875" customWidth="1"/>
    <col min="4615" max="4615" width="5.7109375" customWidth="1"/>
    <col min="4616" max="4616" width="0.140625" customWidth="1"/>
    <col min="4617" max="4617" width="17.42578125" customWidth="1"/>
    <col min="4618" max="4618" width="4" customWidth="1"/>
    <col min="4619" max="4639" width="5.7109375" customWidth="1"/>
    <col min="4640" max="4640" width="3.42578125" customWidth="1"/>
    <col min="4850" max="4850" width="3.42578125" customWidth="1"/>
    <col min="4851" max="4851" width="22.85546875" customWidth="1"/>
    <col min="4852" max="4852" width="0.140625" customWidth="1"/>
    <col min="4853" max="4870" width="5.85546875" customWidth="1"/>
    <col min="4871" max="4871" width="5.7109375" customWidth="1"/>
    <col min="4872" max="4872" width="0.140625" customWidth="1"/>
    <col min="4873" max="4873" width="17.42578125" customWidth="1"/>
    <col min="4874" max="4874" width="4" customWidth="1"/>
    <col min="4875" max="4895" width="5.7109375" customWidth="1"/>
    <col min="4896" max="4896" width="3.42578125" customWidth="1"/>
    <col min="5106" max="5106" width="3.42578125" customWidth="1"/>
    <col min="5107" max="5107" width="22.85546875" customWidth="1"/>
    <col min="5108" max="5108" width="0.140625" customWidth="1"/>
    <col min="5109" max="5126" width="5.85546875" customWidth="1"/>
    <col min="5127" max="5127" width="5.7109375" customWidth="1"/>
    <col min="5128" max="5128" width="0.140625" customWidth="1"/>
    <col min="5129" max="5129" width="17.42578125" customWidth="1"/>
    <col min="5130" max="5130" width="4" customWidth="1"/>
    <col min="5131" max="5151" width="5.7109375" customWidth="1"/>
    <col min="5152" max="5152" width="3.42578125" customWidth="1"/>
    <col min="5362" max="5362" width="3.42578125" customWidth="1"/>
    <col min="5363" max="5363" width="22.85546875" customWidth="1"/>
    <col min="5364" max="5364" width="0.140625" customWidth="1"/>
    <col min="5365" max="5382" width="5.85546875" customWidth="1"/>
    <col min="5383" max="5383" width="5.7109375" customWidth="1"/>
    <col min="5384" max="5384" width="0.140625" customWidth="1"/>
    <col min="5385" max="5385" width="17.42578125" customWidth="1"/>
    <col min="5386" max="5386" width="4" customWidth="1"/>
    <col min="5387" max="5407" width="5.7109375" customWidth="1"/>
    <col min="5408" max="5408" width="3.42578125" customWidth="1"/>
    <col min="5618" max="5618" width="3.42578125" customWidth="1"/>
    <col min="5619" max="5619" width="22.85546875" customWidth="1"/>
    <col min="5620" max="5620" width="0.140625" customWidth="1"/>
    <col min="5621" max="5638" width="5.85546875" customWidth="1"/>
    <col min="5639" max="5639" width="5.7109375" customWidth="1"/>
    <col min="5640" max="5640" width="0.140625" customWidth="1"/>
    <col min="5641" max="5641" width="17.42578125" customWidth="1"/>
    <col min="5642" max="5642" width="4" customWidth="1"/>
    <col min="5643" max="5663" width="5.7109375" customWidth="1"/>
    <col min="5664" max="5664" width="3.42578125" customWidth="1"/>
    <col min="5874" max="5874" width="3.42578125" customWidth="1"/>
    <col min="5875" max="5875" width="22.85546875" customWidth="1"/>
    <col min="5876" max="5876" width="0.140625" customWidth="1"/>
    <col min="5877" max="5894" width="5.85546875" customWidth="1"/>
    <col min="5895" max="5895" width="5.7109375" customWidth="1"/>
    <col min="5896" max="5896" width="0.140625" customWidth="1"/>
    <col min="5897" max="5897" width="17.42578125" customWidth="1"/>
    <col min="5898" max="5898" width="4" customWidth="1"/>
    <col min="5899" max="5919" width="5.7109375" customWidth="1"/>
    <col min="5920" max="5920" width="3.42578125" customWidth="1"/>
    <col min="6130" max="6130" width="3.42578125" customWidth="1"/>
    <col min="6131" max="6131" width="22.85546875" customWidth="1"/>
    <col min="6132" max="6132" width="0.140625" customWidth="1"/>
    <col min="6133" max="6150" width="5.85546875" customWidth="1"/>
    <col min="6151" max="6151" width="5.7109375" customWidth="1"/>
    <col min="6152" max="6152" width="0.140625" customWidth="1"/>
    <col min="6153" max="6153" width="17.42578125" customWidth="1"/>
    <col min="6154" max="6154" width="4" customWidth="1"/>
    <col min="6155" max="6175" width="5.7109375" customWidth="1"/>
    <col min="6176" max="6176" width="3.42578125" customWidth="1"/>
    <col min="6386" max="6386" width="3.42578125" customWidth="1"/>
    <col min="6387" max="6387" width="22.85546875" customWidth="1"/>
    <col min="6388" max="6388" width="0.140625" customWidth="1"/>
    <col min="6389" max="6406" width="5.85546875" customWidth="1"/>
    <col min="6407" max="6407" width="5.7109375" customWidth="1"/>
    <col min="6408" max="6408" width="0.140625" customWidth="1"/>
    <col min="6409" max="6409" width="17.42578125" customWidth="1"/>
    <col min="6410" max="6410" width="4" customWidth="1"/>
    <col min="6411" max="6431" width="5.7109375" customWidth="1"/>
    <col min="6432" max="6432" width="3.42578125" customWidth="1"/>
    <col min="6642" max="6642" width="3.42578125" customWidth="1"/>
    <col min="6643" max="6643" width="22.85546875" customWidth="1"/>
    <col min="6644" max="6644" width="0.140625" customWidth="1"/>
    <col min="6645" max="6662" width="5.85546875" customWidth="1"/>
    <col min="6663" max="6663" width="5.7109375" customWidth="1"/>
    <col min="6664" max="6664" width="0.140625" customWidth="1"/>
    <col min="6665" max="6665" width="17.42578125" customWidth="1"/>
    <col min="6666" max="6666" width="4" customWidth="1"/>
    <col min="6667" max="6687" width="5.7109375" customWidth="1"/>
    <col min="6688" max="6688" width="3.42578125" customWidth="1"/>
    <col min="6898" max="6898" width="3.42578125" customWidth="1"/>
    <col min="6899" max="6899" width="22.85546875" customWidth="1"/>
    <col min="6900" max="6900" width="0.140625" customWidth="1"/>
    <col min="6901" max="6918" width="5.85546875" customWidth="1"/>
    <col min="6919" max="6919" width="5.7109375" customWidth="1"/>
    <col min="6920" max="6920" width="0.140625" customWidth="1"/>
    <col min="6921" max="6921" width="17.42578125" customWidth="1"/>
    <col min="6922" max="6922" width="4" customWidth="1"/>
    <col min="6923" max="6943" width="5.7109375" customWidth="1"/>
    <col min="6944" max="6944" width="3.42578125" customWidth="1"/>
    <col min="7154" max="7154" width="3.42578125" customWidth="1"/>
    <col min="7155" max="7155" width="22.85546875" customWidth="1"/>
    <col min="7156" max="7156" width="0.140625" customWidth="1"/>
    <col min="7157" max="7174" width="5.85546875" customWidth="1"/>
    <col min="7175" max="7175" width="5.7109375" customWidth="1"/>
    <col min="7176" max="7176" width="0.140625" customWidth="1"/>
    <col min="7177" max="7177" width="17.42578125" customWidth="1"/>
    <col min="7178" max="7178" width="4" customWidth="1"/>
    <col min="7179" max="7199" width="5.7109375" customWidth="1"/>
    <col min="7200" max="7200" width="3.42578125" customWidth="1"/>
    <col min="7410" max="7410" width="3.42578125" customWidth="1"/>
    <col min="7411" max="7411" width="22.85546875" customWidth="1"/>
    <col min="7412" max="7412" width="0.140625" customWidth="1"/>
    <col min="7413" max="7430" width="5.85546875" customWidth="1"/>
    <col min="7431" max="7431" width="5.7109375" customWidth="1"/>
    <col min="7432" max="7432" width="0.140625" customWidth="1"/>
    <col min="7433" max="7433" width="17.42578125" customWidth="1"/>
    <col min="7434" max="7434" width="4" customWidth="1"/>
    <col min="7435" max="7455" width="5.7109375" customWidth="1"/>
    <col min="7456" max="7456" width="3.42578125" customWidth="1"/>
    <col min="7666" max="7666" width="3.42578125" customWidth="1"/>
    <col min="7667" max="7667" width="22.85546875" customWidth="1"/>
    <col min="7668" max="7668" width="0.140625" customWidth="1"/>
    <col min="7669" max="7686" width="5.85546875" customWidth="1"/>
    <col min="7687" max="7687" width="5.7109375" customWidth="1"/>
    <col min="7688" max="7688" width="0.140625" customWidth="1"/>
    <col min="7689" max="7689" width="17.42578125" customWidth="1"/>
    <col min="7690" max="7690" width="4" customWidth="1"/>
    <col min="7691" max="7711" width="5.7109375" customWidth="1"/>
    <col min="7712" max="7712" width="3.42578125" customWidth="1"/>
    <col min="7922" max="7922" width="3.42578125" customWidth="1"/>
    <col min="7923" max="7923" width="22.85546875" customWidth="1"/>
    <col min="7924" max="7924" width="0.140625" customWidth="1"/>
    <col min="7925" max="7942" width="5.85546875" customWidth="1"/>
    <col min="7943" max="7943" width="5.7109375" customWidth="1"/>
    <col min="7944" max="7944" width="0.140625" customWidth="1"/>
    <col min="7945" max="7945" width="17.42578125" customWidth="1"/>
    <col min="7946" max="7946" width="4" customWidth="1"/>
    <col min="7947" max="7967" width="5.7109375" customWidth="1"/>
    <col min="7968" max="7968" width="3.42578125" customWidth="1"/>
    <col min="8178" max="8178" width="3.42578125" customWidth="1"/>
    <col min="8179" max="8179" width="22.85546875" customWidth="1"/>
    <col min="8180" max="8180" width="0.140625" customWidth="1"/>
    <col min="8181" max="8198" width="5.85546875" customWidth="1"/>
    <col min="8199" max="8199" width="5.7109375" customWidth="1"/>
    <col min="8200" max="8200" width="0.140625" customWidth="1"/>
    <col min="8201" max="8201" width="17.42578125" customWidth="1"/>
    <col min="8202" max="8202" width="4" customWidth="1"/>
    <col min="8203" max="8223" width="5.7109375" customWidth="1"/>
    <col min="8224" max="8224" width="3.42578125" customWidth="1"/>
    <col min="8434" max="8434" width="3.42578125" customWidth="1"/>
    <col min="8435" max="8435" width="22.85546875" customWidth="1"/>
    <col min="8436" max="8436" width="0.140625" customWidth="1"/>
    <col min="8437" max="8454" width="5.85546875" customWidth="1"/>
    <col min="8455" max="8455" width="5.7109375" customWidth="1"/>
    <col min="8456" max="8456" width="0.140625" customWidth="1"/>
    <col min="8457" max="8457" width="17.42578125" customWidth="1"/>
    <col min="8458" max="8458" width="4" customWidth="1"/>
    <col min="8459" max="8479" width="5.7109375" customWidth="1"/>
    <col min="8480" max="8480" width="3.42578125" customWidth="1"/>
    <col min="8690" max="8690" width="3.42578125" customWidth="1"/>
    <col min="8691" max="8691" width="22.85546875" customWidth="1"/>
    <col min="8692" max="8692" width="0.140625" customWidth="1"/>
    <col min="8693" max="8710" width="5.85546875" customWidth="1"/>
    <col min="8711" max="8711" width="5.7109375" customWidth="1"/>
    <col min="8712" max="8712" width="0.140625" customWidth="1"/>
    <col min="8713" max="8713" width="17.42578125" customWidth="1"/>
    <col min="8714" max="8714" width="4" customWidth="1"/>
    <col min="8715" max="8735" width="5.7109375" customWidth="1"/>
    <col min="8736" max="8736" width="3.42578125" customWidth="1"/>
    <col min="8946" max="8946" width="3.42578125" customWidth="1"/>
    <col min="8947" max="8947" width="22.85546875" customWidth="1"/>
    <col min="8948" max="8948" width="0.140625" customWidth="1"/>
    <col min="8949" max="8966" width="5.85546875" customWidth="1"/>
    <col min="8967" max="8967" width="5.7109375" customWidth="1"/>
    <col min="8968" max="8968" width="0.140625" customWidth="1"/>
    <col min="8969" max="8969" width="17.42578125" customWidth="1"/>
    <col min="8970" max="8970" width="4" customWidth="1"/>
    <col min="8971" max="8991" width="5.7109375" customWidth="1"/>
    <col min="8992" max="8992" width="3.42578125" customWidth="1"/>
    <col min="9202" max="9202" width="3.42578125" customWidth="1"/>
    <col min="9203" max="9203" width="22.85546875" customWidth="1"/>
    <col min="9204" max="9204" width="0.140625" customWidth="1"/>
    <col min="9205" max="9222" width="5.85546875" customWidth="1"/>
    <col min="9223" max="9223" width="5.7109375" customWidth="1"/>
    <col min="9224" max="9224" width="0.140625" customWidth="1"/>
    <col min="9225" max="9225" width="17.42578125" customWidth="1"/>
    <col min="9226" max="9226" width="4" customWidth="1"/>
    <col min="9227" max="9247" width="5.7109375" customWidth="1"/>
    <col min="9248" max="9248" width="3.42578125" customWidth="1"/>
    <col min="9458" max="9458" width="3.42578125" customWidth="1"/>
    <col min="9459" max="9459" width="22.85546875" customWidth="1"/>
    <col min="9460" max="9460" width="0.140625" customWidth="1"/>
    <col min="9461" max="9478" width="5.85546875" customWidth="1"/>
    <col min="9479" max="9479" width="5.7109375" customWidth="1"/>
    <col min="9480" max="9480" width="0.140625" customWidth="1"/>
    <col min="9481" max="9481" width="17.42578125" customWidth="1"/>
    <col min="9482" max="9482" width="4" customWidth="1"/>
    <col min="9483" max="9503" width="5.7109375" customWidth="1"/>
    <col min="9504" max="9504" width="3.42578125" customWidth="1"/>
    <col min="9714" max="9714" width="3.42578125" customWidth="1"/>
    <col min="9715" max="9715" width="22.85546875" customWidth="1"/>
    <col min="9716" max="9716" width="0.140625" customWidth="1"/>
    <col min="9717" max="9734" width="5.85546875" customWidth="1"/>
    <col min="9735" max="9735" width="5.7109375" customWidth="1"/>
    <col min="9736" max="9736" width="0.140625" customWidth="1"/>
    <col min="9737" max="9737" width="17.42578125" customWidth="1"/>
    <col min="9738" max="9738" width="4" customWidth="1"/>
    <col min="9739" max="9759" width="5.7109375" customWidth="1"/>
    <col min="9760" max="9760" width="3.42578125" customWidth="1"/>
    <col min="9970" max="9970" width="3.42578125" customWidth="1"/>
    <col min="9971" max="9971" width="22.85546875" customWidth="1"/>
    <col min="9972" max="9972" width="0.140625" customWidth="1"/>
    <col min="9973" max="9990" width="5.85546875" customWidth="1"/>
    <col min="9991" max="9991" width="5.7109375" customWidth="1"/>
    <col min="9992" max="9992" width="0.140625" customWidth="1"/>
    <col min="9993" max="9993" width="17.42578125" customWidth="1"/>
    <col min="9994" max="9994" width="4" customWidth="1"/>
    <col min="9995" max="10015" width="5.7109375" customWidth="1"/>
    <col min="10016" max="10016" width="3.42578125" customWidth="1"/>
    <col min="10226" max="10226" width="3.42578125" customWidth="1"/>
    <col min="10227" max="10227" width="22.85546875" customWidth="1"/>
    <col min="10228" max="10228" width="0.140625" customWidth="1"/>
    <col min="10229" max="10246" width="5.85546875" customWidth="1"/>
    <col min="10247" max="10247" width="5.7109375" customWidth="1"/>
    <col min="10248" max="10248" width="0.140625" customWidth="1"/>
    <col min="10249" max="10249" width="17.42578125" customWidth="1"/>
    <col min="10250" max="10250" width="4" customWidth="1"/>
    <col min="10251" max="10271" width="5.7109375" customWidth="1"/>
    <col min="10272" max="10272" width="3.42578125" customWidth="1"/>
    <col min="10482" max="10482" width="3.42578125" customWidth="1"/>
    <col min="10483" max="10483" width="22.85546875" customWidth="1"/>
    <col min="10484" max="10484" width="0.140625" customWidth="1"/>
    <col min="10485" max="10502" width="5.85546875" customWidth="1"/>
    <col min="10503" max="10503" width="5.7109375" customWidth="1"/>
    <col min="10504" max="10504" width="0.140625" customWidth="1"/>
    <col min="10505" max="10505" width="17.42578125" customWidth="1"/>
    <col min="10506" max="10506" width="4" customWidth="1"/>
    <col min="10507" max="10527" width="5.7109375" customWidth="1"/>
    <col min="10528" max="10528" width="3.42578125" customWidth="1"/>
    <col min="10738" max="10738" width="3.42578125" customWidth="1"/>
    <col min="10739" max="10739" width="22.85546875" customWidth="1"/>
    <col min="10740" max="10740" width="0.140625" customWidth="1"/>
    <col min="10741" max="10758" width="5.85546875" customWidth="1"/>
    <col min="10759" max="10759" width="5.7109375" customWidth="1"/>
    <col min="10760" max="10760" width="0.140625" customWidth="1"/>
    <col min="10761" max="10761" width="17.42578125" customWidth="1"/>
    <col min="10762" max="10762" width="4" customWidth="1"/>
    <col min="10763" max="10783" width="5.7109375" customWidth="1"/>
    <col min="10784" max="10784" width="3.42578125" customWidth="1"/>
    <col min="10994" max="10994" width="3.42578125" customWidth="1"/>
    <col min="10995" max="10995" width="22.85546875" customWidth="1"/>
    <col min="10996" max="10996" width="0.140625" customWidth="1"/>
    <col min="10997" max="11014" width="5.85546875" customWidth="1"/>
    <col min="11015" max="11015" width="5.7109375" customWidth="1"/>
    <col min="11016" max="11016" width="0.140625" customWidth="1"/>
    <col min="11017" max="11017" width="17.42578125" customWidth="1"/>
    <col min="11018" max="11018" width="4" customWidth="1"/>
    <col min="11019" max="11039" width="5.7109375" customWidth="1"/>
    <col min="11040" max="11040" width="3.42578125" customWidth="1"/>
    <col min="11250" max="11250" width="3.42578125" customWidth="1"/>
    <col min="11251" max="11251" width="22.85546875" customWidth="1"/>
    <col min="11252" max="11252" width="0.140625" customWidth="1"/>
    <col min="11253" max="11270" width="5.85546875" customWidth="1"/>
    <col min="11271" max="11271" width="5.7109375" customWidth="1"/>
    <col min="11272" max="11272" width="0.140625" customWidth="1"/>
    <col min="11273" max="11273" width="17.42578125" customWidth="1"/>
    <col min="11274" max="11274" width="4" customWidth="1"/>
    <col min="11275" max="11295" width="5.7109375" customWidth="1"/>
    <col min="11296" max="11296" width="3.42578125" customWidth="1"/>
    <col min="11506" max="11506" width="3.42578125" customWidth="1"/>
    <col min="11507" max="11507" width="22.85546875" customWidth="1"/>
    <col min="11508" max="11508" width="0.140625" customWidth="1"/>
    <col min="11509" max="11526" width="5.85546875" customWidth="1"/>
    <col min="11527" max="11527" width="5.7109375" customWidth="1"/>
    <col min="11528" max="11528" width="0.140625" customWidth="1"/>
    <col min="11529" max="11529" width="17.42578125" customWidth="1"/>
    <col min="11530" max="11530" width="4" customWidth="1"/>
    <col min="11531" max="11551" width="5.7109375" customWidth="1"/>
    <col min="11552" max="11552" width="3.42578125" customWidth="1"/>
    <col min="11762" max="11762" width="3.42578125" customWidth="1"/>
    <col min="11763" max="11763" width="22.85546875" customWidth="1"/>
    <col min="11764" max="11764" width="0.140625" customWidth="1"/>
    <col min="11765" max="11782" width="5.85546875" customWidth="1"/>
    <col min="11783" max="11783" width="5.7109375" customWidth="1"/>
    <col min="11784" max="11784" width="0.140625" customWidth="1"/>
    <col min="11785" max="11785" width="17.42578125" customWidth="1"/>
    <col min="11786" max="11786" width="4" customWidth="1"/>
    <col min="11787" max="11807" width="5.7109375" customWidth="1"/>
    <col min="11808" max="11808" width="3.42578125" customWidth="1"/>
    <col min="12018" max="12018" width="3.42578125" customWidth="1"/>
    <col min="12019" max="12019" width="22.85546875" customWidth="1"/>
    <col min="12020" max="12020" width="0.140625" customWidth="1"/>
    <col min="12021" max="12038" width="5.85546875" customWidth="1"/>
    <col min="12039" max="12039" width="5.7109375" customWidth="1"/>
    <col min="12040" max="12040" width="0.140625" customWidth="1"/>
    <col min="12041" max="12041" width="17.42578125" customWidth="1"/>
    <col min="12042" max="12042" width="4" customWidth="1"/>
    <col min="12043" max="12063" width="5.7109375" customWidth="1"/>
    <col min="12064" max="12064" width="3.42578125" customWidth="1"/>
    <col min="12274" max="12274" width="3.42578125" customWidth="1"/>
    <col min="12275" max="12275" width="22.85546875" customWidth="1"/>
    <col min="12276" max="12276" width="0.140625" customWidth="1"/>
    <col min="12277" max="12294" width="5.85546875" customWidth="1"/>
    <col min="12295" max="12295" width="5.7109375" customWidth="1"/>
    <col min="12296" max="12296" width="0.140625" customWidth="1"/>
    <col min="12297" max="12297" width="17.42578125" customWidth="1"/>
    <col min="12298" max="12298" width="4" customWidth="1"/>
    <col min="12299" max="12319" width="5.7109375" customWidth="1"/>
    <col min="12320" max="12320" width="3.42578125" customWidth="1"/>
    <col min="12530" max="12530" width="3.42578125" customWidth="1"/>
    <col min="12531" max="12531" width="22.85546875" customWidth="1"/>
    <col min="12532" max="12532" width="0.140625" customWidth="1"/>
    <col min="12533" max="12550" width="5.85546875" customWidth="1"/>
    <col min="12551" max="12551" width="5.7109375" customWidth="1"/>
    <col min="12552" max="12552" width="0.140625" customWidth="1"/>
    <col min="12553" max="12553" width="17.42578125" customWidth="1"/>
    <col min="12554" max="12554" width="4" customWidth="1"/>
    <col min="12555" max="12575" width="5.7109375" customWidth="1"/>
    <col min="12576" max="12576" width="3.42578125" customWidth="1"/>
    <col min="12786" max="12786" width="3.42578125" customWidth="1"/>
    <col min="12787" max="12787" width="22.85546875" customWidth="1"/>
    <col min="12788" max="12788" width="0.140625" customWidth="1"/>
    <col min="12789" max="12806" width="5.85546875" customWidth="1"/>
    <col min="12807" max="12807" width="5.7109375" customWidth="1"/>
    <col min="12808" max="12808" width="0.140625" customWidth="1"/>
    <col min="12809" max="12809" width="17.42578125" customWidth="1"/>
    <col min="12810" max="12810" width="4" customWidth="1"/>
    <col min="12811" max="12831" width="5.7109375" customWidth="1"/>
    <col min="12832" max="12832" width="3.42578125" customWidth="1"/>
    <col min="13042" max="13042" width="3.42578125" customWidth="1"/>
    <col min="13043" max="13043" width="22.85546875" customWidth="1"/>
    <col min="13044" max="13044" width="0.140625" customWidth="1"/>
    <col min="13045" max="13062" width="5.85546875" customWidth="1"/>
    <col min="13063" max="13063" width="5.7109375" customWidth="1"/>
    <col min="13064" max="13064" width="0.140625" customWidth="1"/>
    <col min="13065" max="13065" width="17.42578125" customWidth="1"/>
    <col min="13066" max="13066" width="4" customWidth="1"/>
    <col min="13067" max="13087" width="5.7109375" customWidth="1"/>
    <col min="13088" max="13088" width="3.42578125" customWidth="1"/>
    <col min="13298" max="13298" width="3.42578125" customWidth="1"/>
    <col min="13299" max="13299" width="22.85546875" customWidth="1"/>
    <col min="13300" max="13300" width="0.140625" customWidth="1"/>
    <col min="13301" max="13318" width="5.85546875" customWidth="1"/>
    <col min="13319" max="13319" width="5.7109375" customWidth="1"/>
    <col min="13320" max="13320" width="0.140625" customWidth="1"/>
    <col min="13321" max="13321" width="17.42578125" customWidth="1"/>
    <col min="13322" max="13322" width="4" customWidth="1"/>
    <col min="13323" max="13343" width="5.7109375" customWidth="1"/>
    <col min="13344" max="13344" width="3.42578125" customWidth="1"/>
    <col min="13554" max="13554" width="3.42578125" customWidth="1"/>
    <col min="13555" max="13555" width="22.85546875" customWidth="1"/>
    <col min="13556" max="13556" width="0.140625" customWidth="1"/>
    <col min="13557" max="13574" width="5.85546875" customWidth="1"/>
    <col min="13575" max="13575" width="5.7109375" customWidth="1"/>
    <col min="13576" max="13576" width="0.140625" customWidth="1"/>
    <col min="13577" max="13577" width="17.42578125" customWidth="1"/>
    <col min="13578" max="13578" width="4" customWidth="1"/>
    <col min="13579" max="13599" width="5.7109375" customWidth="1"/>
    <col min="13600" max="13600" width="3.42578125" customWidth="1"/>
    <col min="13810" max="13810" width="3.42578125" customWidth="1"/>
    <col min="13811" max="13811" width="22.85546875" customWidth="1"/>
    <col min="13812" max="13812" width="0.140625" customWidth="1"/>
    <col min="13813" max="13830" width="5.85546875" customWidth="1"/>
    <col min="13831" max="13831" width="5.7109375" customWidth="1"/>
    <col min="13832" max="13832" width="0.140625" customWidth="1"/>
    <col min="13833" max="13833" width="17.42578125" customWidth="1"/>
    <col min="13834" max="13834" width="4" customWidth="1"/>
    <col min="13835" max="13855" width="5.7109375" customWidth="1"/>
    <col min="13856" max="13856" width="3.42578125" customWidth="1"/>
    <col min="14066" max="14066" width="3.42578125" customWidth="1"/>
    <col min="14067" max="14067" width="22.85546875" customWidth="1"/>
    <col min="14068" max="14068" width="0.140625" customWidth="1"/>
    <col min="14069" max="14086" width="5.85546875" customWidth="1"/>
    <col min="14087" max="14087" width="5.7109375" customWidth="1"/>
    <col min="14088" max="14088" width="0.140625" customWidth="1"/>
    <col min="14089" max="14089" width="17.42578125" customWidth="1"/>
    <col min="14090" max="14090" width="4" customWidth="1"/>
    <col min="14091" max="14111" width="5.7109375" customWidth="1"/>
    <col min="14112" max="14112" width="3.42578125" customWidth="1"/>
    <col min="14322" max="14322" width="3.42578125" customWidth="1"/>
    <col min="14323" max="14323" width="22.85546875" customWidth="1"/>
    <col min="14324" max="14324" width="0.140625" customWidth="1"/>
    <col min="14325" max="14342" width="5.85546875" customWidth="1"/>
    <col min="14343" max="14343" width="5.7109375" customWidth="1"/>
    <col min="14344" max="14344" width="0.140625" customWidth="1"/>
    <col min="14345" max="14345" width="17.42578125" customWidth="1"/>
    <col min="14346" max="14346" width="4" customWidth="1"/>
    <col min="14347" max="14367" width="5.7109375" customWidth="1"/>
    <col min="14368" max="14368" width="3.42578125" customWidth="1"/>
    <col min="14578" max="14578" width="3.42578125" customWidth="1"/>
    <col min="14579" max="14579" width="22.85546875" customWidth="1"/>
    <col min="14580" max="14580" width="0.140625" customWidth="1"/>
    <col min="14581" max="14598" width="5.85546875" customWidth="1"/>
    <col min="14599" max="14599" width="5.7109375" customWidth="1"/>
    <col min="14600" max="14600" width="0.140625" customWidth="1"/>
    <col min="14601" max="14601" width="17.42578125" customWidth="1"/>
    <col min="14602" max="14602" width="4" customWidth="1"/>
    <col min="14603" max="14623" width="5.7109375" customWidth="1"/>
    <col min="14624" max="14624" width="3.42578125" customWidth="1"/>
    <col min="14834" max="14834" width="3.42578125" customWidth="1"/>
    <col min="14835" max="14835" width="22.85546875" customWidth="1"/>
    <col min="14836" max="14836" width="0.140625" customWidth="1"/>
    <col min="14837" max="14854" width="5.85546875" customWidth="1"/>
    <col min="14855" max="14855" width="5.7109375" customWidth="1"/>
    <col min="14856" max="14856" width="0.140625" customWidth="1"/>
    <col min="14857" max="14857" width="17.42578125" customWidth="1"/>
    <col min="14858" max="14858" width="4" customWidth="1"/>
    <col min="14859" max="14879" width="5.7109375" customWidth="1"/>
    <col min="14880" max="14880" width="3.42578125" customWidth="1"/>
    <col min="15090" max="15090" width="3.42578125" customWidth="1"/>
    <col min="15091" max="15091" width="22.85546875" customWidth="1"/>
    <col min="15092" max="15092" width="0.140625" customWidth="1"/>
    <col min="15093" max="15110" width="5.85546875" customWidth="1"/>
    <col min="15111" max="15111" width="5.7109375" customWidth="1"/>
    <col min="15112" max="15112" width="0.140625" customWidth="1"/>
    <col min="15113" max="15113" width="17.42578125" customWidth="1"/>
    <col min="15114" max="15114" width="4" customWidth="1"/>
    <col min="15115" max="15135" width="5.7109375" customWidth="1"/>
    <col min="15136" max="15136" width="3.42578125" customWidth="1"/>
    <col min="15346" max="15346" width="3.42578125" customWidth="1"/>
    <col min="15347" max="15347" width="22.85546875" customWidth="1"/>
    <col min="15348" max="15348" width="0.140625" customWidth="1"/>
    <col min="15349" max="15366" width="5.85546875" customWidth="1"/>
    <col min="15367" max="15367" width="5.7109375" customWidth="1"/>
    <col min="15368" max="15368" width="0.140625" customWidth="1"/>
    <col min="15369" max="15369" width="17.42578125" customWidth="1"/>
    <col min="15370" max="15370" width="4" customWidth="1"/>
    <col min="15371" max="15391" width="5.7109375" customWidth="1"/>
    <col min="15392" max="15392" width="3.42578125" customWidth="1"/>
    <col min="15602" max="15602" width="3.42578125" customWidth="1"/>
    <col min="15603" max="15603" width="22.85546875" customWidth="1"/>
    <col min="15604" max="15604" width="0.140625" customWidth="1"/>
    <col min="15605" max="15622" width="5.85546875" customWidth="1"/>
    <col min="15623" max="15623" width="5.7109375" customWidth="1"/>
    <col min="15624" max="15624" width="0.140625" customWidth="1"/>
    <col min="15625" max="15625" width="17.42578125" customWidth="1"/>
    <col min="15626" max="15626" width="4" customWidth="1"/>
    <col min="15627" max="15647" width="5.7109375" customWidth="1"/>
    <col min="15648" max="15648" width="3.42578125" customWidth="1"/>
    <col min="15858" max="15858" width="3.42578125" customWidth="1"/>
    <col min="15859" max="15859" width="22.85546875" customWidth="1"/>
    <col min="15860" max="15860" width="0.140625" customWidth="1"/>
    <col min="15861" max="15878" width="5.85546875" customWidth="1"/>
    <col min="15879" max="15879" width="5.7109375" customWidth="1"/>
    <col min="15880" max="15880" width="0.140625" customWidth="1"/>
    <col min="15881" max="15881" width="17.42578125" customWidth="1"/>
    <col min="15882" max="15882" width="4" customWidth="1"/>
    <col min="15883" max="15903" width="5.7109375" customWidth="1"/>
    <col min="15904" max="15904" width="3.42578125" customWidth="1"/>
    <col min="16114" max="16114" width="3.42578125" customWidth="1"/>
    <col min="16115" max="16115" width="22.85546875" customWidth="1"/>
    <col min="16116" max="16116" width="0.140625" customWidth="1"/>
    <col min="16117" max="16134" width="5.85546875" customWidth="1"/>
    <col min="16135" max="16135" width="5.7109375" customWidth="1"/>
    <col min="16136" max="16136" width="0.140625" customWidth="1"/>
    <col min="16137" max="16137" width="17.42578125" customWidth="1"/>
    <col min="16138" max="16138" width="4" customWidth="1"/>
    <col min="16139" max="16159" width="5.7109375" customWidth="1"/>
    <col min="16160" max="16160" width="3.42578125" customWidth="1"/>
  </cols>
  <sheetData>
    <row r="2" spans="1:44">
      <c r="A2" s="220"/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468" t="s">
        <v>514</v>
      </c>
      <c r="U2" s="468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220"/>
      <c r="AL2" s="220"/>
      <c r="AM2" s="220"/>
      <c r="AN2" s="220"/>
      <c r="AO2" s="220"/>
      <c r="AP2" s="220"/>
      <c r="AQ2" s="220"/>
      <c r="AR2" s="220"/>
    </row>
    <row r="3" spans="1:44">
      <c r="A3" s="220"/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220"/>
      <c r="AN3" s="220"/>
      <c r="AO3" s="220"/>
      <c r="AP3" s="220"/>
      <c r="AQ3" s="220"/>
      <c r="AR3" s="220"/>
    </row>
    <row r="4" spans="1:44" ht="36.75" customHeight="1">
      <c r="A4" s="467" t="s">
        <v>513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  <c r="P4" s="467"/>
      <c r="Q4" s="467"/>
      <c r="R4" s="467"/>
      <c r="S4" s="467"/>
      <c r="T4" s="467"/>
      <c r="U4" s="467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K4" s="220"/>
      <c r="AL4" s="220"/>
      <c r="AM4" s="220"/>
      <c r="AN4" s="220"/>
      <c r="AO4" s="220"/>
      <c r="AP4" s="220"/>
      <c r="AQ4" s="220"/>
      <c r="AR4" s="220"/>
    </row>
    <row r="5" spans="1:44" ht="80.25" customHeight="1">
      <c r="A5" s="220"/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20"/>
      <c r="AP5" s="220"/>
      <c r="AQ5" s="220"/>
      <c r="AR5" s="220"/>
    </row>
    <row r="6" spans="1:44" ht="15.75" customHeight="1">
      <c r="A6" s="471" t="s">
        <v>80</v>
      </c>
      <c r="B6" s="471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6" t="s">
        <v>148</v>
      </c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</row>
    <row r="7" spans="1:44">
      <c r="A7" s="472" t="s">
        <v>13</v>
      </c>
      <c r="B7" s="472"/>
      <c r="C7" s="472" t="s">
        <v>62</v>
      </c>
      <c r="D7" s="470" t="s">
        <v>8</v>
      </c>
      <c r="E7" s="469"/>
      <c r="F7" s="469"/>
      <c r="G7" s="469"/>
      <c r="H7" s="469"/>
      <c r="I7" s="469"/>
      <c r="J7" s="469"/>
      <c r="K7" s="469"/>
      <c r="L7" s="469"/>
      <c r="M7" s="469"/>
      <c r="N7" s="469"/>
      <c r="O7" s="469"/>
      <c r="P7" s="469"/>
      <c r="Q7" s="469"/>
      <c r="R7" s="469"/>
      <c r="S7" s="473" t="s">
        <v>150</v>
      </c>
      <c r="T7" s="469"/>
      <c r="U7" s="469"/>
      <c r="V7" s="472" t="s">
        <v>13</v>
      </c>
      <c r="W7" s="472" t="s">
        <v>62</v>
      </c>
      <c r="X7" s="481" t="s">
        <v>216</v>
      </c>
      <c r="Y7" s="481"/>
      <c r="Z7" s="481"/>
      <c r="AA7" s="481"/>
      <c r="AB7" s="481"/>
      <c r="AC7" s="481"/>
      <c r="AD7" s="481"/>
      <c r="AE7" s="481"/>
      <c r="AF7" s="481"/>
      <c r="AG7" s="481"/>
      <c r="AH7" s="481"/>
      <c r="AI7" s="481"/>
      <c r="AJ7" s="481"/>
      <c r="AK7" s="481"/>
      <c r="AL7" s="481"/>
      <c r="AM7" s="481"/>
      <c r="AN7" s="481"/>
      <c r="AO7" s="481"/>
      <c r="AP7" s="481"/>
      <c r="AQ7" s="481"/>
      <c r="AR7" s="481"/>
    </row>
    <row r="8" spans="1:44">
      <c r="A8" s="472"/>
      <c r="B8" s="472"/>
      <c r="C8" s="472"/>
      <c r="D8" s="470"/>
      <c r="E8" s="470" t="s">
        <v>134</v>
      </c>
      <c r="F8" s="470" t="s">
        <v>16</v>
      </c>
      <c r="G8" s="470" t="s">
        <v>252</v>
      </c>
      <c r="H8" s="469"/>
      <c r="I8" s="469"/>
      <c r="J8" s="470" t="s">
        <v>253</v>
      </c>
      <c r="K8" s="469"/>
      <c r="L8" s="469"/>
      <c r="M8" s="470" t="s">
        <v>254</v>
      </c>
      <c r="N8" s="469"/>
      <c r="O8" s="469"/>
      <c r="P8" s="470" t="s">
        <v>255</v>
      </c>
      <c r="Q8" s="469"/>
      <c r="R8" s="469"/>
      <c r="S8" s="473"/>
      <c r="T8" s="470" t="s">
        <v>134</v>
      </c>
      <c r="U8" s="470" t="s">
        <v>16</v>
      </c>
      <c r="V8" s="472"/>
      <c r="W8" s="472"/>
      <c r="X8" s="470" t="s">
        <v>63</v>
      </c>
      <c r="Y8" s="469"/>
      <c r="Z8" s="469"/>
      <c r="AA8" s="470" t="s">
        <v>64</v>
      </c>
      <c r="AB8" s="469"/>
      <c r="AC8" s="469"/>
      <c r="AD8" s="470" t="s">
        <v>65</v>
      </c>
      <c r="AE8" s="469"/>
      <c r="AF8" s="469"/>
      <c r="AG8" s="470" t="s">
        <v>66</v>
      </c>
      <c r="AH8" s="469"/>
      <c r="AI8" s="469"/>
      <c r="AJ8" s="470" t="s">
        <v>67</v>
      </c>
      <c r="AK8" s="469"/>
      <c r="AL8" s="469"/>
      <c r="AM8" s="470" t="s">
        <v>68</v>
      </c>
      <c r="AN8" s="469"/>
      <c r="AO8" s="469"/>
      <c r="AP8" s="470" t="s">
        <v>14</v>
      </c>
      <c r="AQ8" s="482"/>
      <c r="AR8" s="482"/>
    </row>
    <row r="9" spans="1:44" ht="57.75" customHeight="1">
      <c r="A9" s="472"/>
      <c r="B9" s="472"/>
      <c r="C9" s="472"/>
      <c r="D9" s="470"/>
      <c r="E9" s="470"/>
      <c r="F9" s="470"/>
      <c r="G9" s="470"/>
      <c r="H9" s="221" t="s">
        <v>134</v>
      </c>
      <c r="I9" s="221" t="s">
        <v>16</v>
      </c>
      <c r="J9" s="470"/>
      <c r="K9" s="221" t="s">
        <v>134</v>
      </c>
      <c r="L9" s="221" t="s">
        <v>16</v>
      </c>
      <c r="M9" s="470"/>
      <c r="N9" s="221" t="s">
        <v>134</v>
      </c>
      <c r="O9" s="221" t="s">
        <v>16</v>
      </c>
      <c r="P9" s="470"/>
      <c r="Q9" s="221" t="s">
        <v>134</v>
      </c>
      <c r="R9" s="221" t="s">
        <v>16</v>
      </c>
      <c r="S9" s="473"/>
      <c r="T9" s="470"/>
      <c r="U9" s="470"/>
      <c r="V9" s="472"/>
      <c r="W9" s="472"/>
      <c r="X9" s="470"/>
      <c r="Y9" s="221" t="s">
        <v>134</v>
      </c>
      <c r="Z9" s="221" t="s">
        <v>16</v>
      </c>
      <c r="AA9" s="470"/>
      <c r="AB9" s="221" t="s">
        <v>134</v>
      </c>
      <c r="AC9" s="221" t="s">
        <v>16</v>
      </c>
      <c r="AD9" s="470"/>
      <c r="AE9" s="221" t="s">
        <v>134</v>
      </c>
      <c r="AF9" s="221" t="s">
        <v>16</v>
      </c>
      <c r="AG9" s="470"/>
      <c r="AH9" s="221" t="s">
        <v>134</v>
      </c>
      <c r="AI9" s="221" t="s">
        <v>16</v>
      </c>
      <c r="AJ9" s="470"/>
      <c r="AK9" s="221" t="s">
        <v>134</v>
      </c>
      <c r="AL9" s="221" t="s">
        <v>16</v>
      </c>
      <c r="AM9" s="470"/>
      <c r="AN9" s="221" t="s">
        <v>134</v>
      </c>
      <c r="AO9" s="221" t="s">
        <v>16</v>
      </c>
      <c r="AP9" s="470"/>
      <c r="AQ9" s="221" t="s">
        <v>134</v>
      </c>
      <c r="AR9" s="222" t="s">
        <v>16</v>
      </c>
    </row>
    <row r="10" spans="1:44">
      <c r="A10" s="476" t="s">
        <v>6</v>
      </c>
      <c r="B10" s="476"/>
      <c r="C10" s="223" t="s">
        <v>7</v>
      </c>
      <c r="D10" s="223" t="s">
        <v>459</v>
      </c>
      <c r="E10" s="223" t="s">
        <v>460</v>
      </c>
      <c r="F10" s="223" t="s">
        <v>461</v>
      </c>
      <c r="G10" s="223" t="s">
        <v>462</v>
      </c>
      <c r="H10" s="223" t="s">
        <v>463</v>
      </c>
      <c r="I10" s="223" t="s">
        <v>464</v>
      </c>
      <c r="J10" s="223" t="s">
        <v>465</v>
      </c>
      <c r="K10" s="223" t="s">
        <v>466</v>
      </c>
      <c r="L10" s="223" t="s">
        <v>467</v>
      </c>
      <c r="M10" s="223" t="s">
        <v>468</v>
      </c>
      <c r="N10" s="223" t="s">
        <v>469</v>
      </c>
      <c r="O10" s="223" t="s">
        <v>470</v>
      </c>
      <c r="P10" s="223" t="s">
        <v>471</v>
      </c>
      <c r="Q10" s="223" t="s">
        <v>472</v>
      </c>
      <c r="R10" s="223" t="s">
        <v>473</v>
      </c>
      <c r="S10" s="223" t="s">
        <v>474</v>
      </c>
      <c r="T10" s="223" t="s">
        <v>475</v>
      </c>
      <c r="U10" s="223" t="s">
        <v>476</v>
      </c>
      <c r="V10" s="223" t="s">
        <v>6</v>
      </c>
      <c r="W10" s="223" t="s">
        <v>7</v>
      </c>
      <c r="X10" s="223" t="s">
        <v>477</v>
      </c>
      <c r="Y10" s="223" t="s">
        <v>478</v>
      </c>
      <c r="Z10" s="223" t="s">
        <v>479</v>
      </c>
      <c r="AA10" s="223" t="s">
        <v>480</v>
      </c>
      <c r="AB10" s="223" t="s">
        <v>481</v>
      </c>
      <c r="AC10" s="223" t="s">
        <v>482</v>
      </c>
      <c r="AD10" s="223" t="s">
        <v>483</v>
      </c>
      <c r="AE10" s="223" t="s">
        <v>484</v>
      </c>
      <c r="AF10" s="223" t="s">
        <v>485</v>
      </c>
      <c r="AG10" s="223" t="s">
        <v>486</v>
      </c>
      <c r="AH10" s="223" t="s">
        <v>487</v>
      </c>
      <c r="AI10" s="223" t="s">
        <v>488</v>
      </c>
      <c r="AJ10" s="223" t="s">
        <v>489</v>
      </c>
      <c r="AK10" s="223" t="s">
        <v>490</v>
      </c>
      <c r="AL10" s="223" t="s">
        <v>491</v>
      </c>
      <c r="AM10" s="223" t="s">
        <v>492</v>
      </c>
      <c r="AN10" s="223" t="s">
        <v>493</v>
      </c>
      <c r="AO10" s="223" t="s">
        <v>494</v>
      </c>
      <c r="AP10" s="223" t="s">
        <v>495</v>
      </c>
      <c r="AQ10" s="223" t="s">
        <v>496</v>
      </c>
      <c r="AR10" s="224" t="s">
        <v>497</v>
      </c>
    </row>
    <row r="11" spans="1:44" ht="18.75" customHeight="1">
      <c r="A11" s="477" t="s">
        <v>313</v>
      </c>
      <c r="B11" s="477"/>
      <c r="C11" s="228">
        <v>1</v>
      </c>
      <c r="D11" s="246">
        <v>150282</v>
      </c>
      <c r="E11" s="246">
        <v>58021</v>
      </c>
      <c r="F11" s="246">
        <v>92261</v>
      </c>
      <c r="G11" s="246">
        <v>2620</v>
      </c>
      <c r="H11" s="246">
        <v>512</v>
      </c>
      <c r="I11" s="246">
        <v>2108</v>
      </c>
      <c r="J11" s="246">
        <v>117344</v>
      </c>
      <c r="K11" s="246">
        <v>46547</v>
      </c>
      <c r="L11" s="246">
        <v>70797</v>
      </c>
      <c r="M11" s="246">
        <v>24830</v>
      </c>
      <c r="N11" s="246">
        <v>8631</v>
      </c>
      <c r="O11" s="246">
        <v>16199</v>
      </c>
      <c r="P11" s="246">
        <v>5488</v>
      </c>
      <c r="Q11" s="246">
        <v>2331</v>
      </c>
      <c r="R11" s="246">
        <v>3157</v>
      </c>
      <c r="S11" s="246">
        <v>436</v>
      </c>
      <c r="T11" s="246">
        <v>192</v>
      </c>
      <c r="U11" s="247">
        <v>244</v>
      </c>
      <c r="V11" s="231" t="s">
        <v>313</v>
      </c>
      <c r="W11" s="228">
        <v>1</v>
      </c>
      <c r="X11" s="248">
        <v>87</v>
      </c>
      <c r="Y11" s="248">
        <v>42</v>
      </c>
      <c r="Z11" s="248">
        <v>45</v>
      </c>
      <c r="AA11" s="248">
        <v>37</v>
      </c>
      <c r="AB11" s="248">
        <v>22</v>
      </c>
      <c r="AC11" s="248">
        <v>15</v>
      </c>
      <c r="AD11" s="248">
        <v>8</v>
      </c>
      <c r="AE11" s="248">
        <v>2</v>
      </c>
      <c r="AF11" s="248">
        <v>6</v>
      </c>
      <c r="AG11" s="248">
        <v>267</v>
      </c>
      <c r="AH11" s="248">
        <v>115</v>
      </c>
      <c r="AI11" s="248">
        <v>152</v>
      </c>
      <c r="AJ11" s="248">
        <v>7</v>
      </c>
      <c r="AK11" s="248">
        <v>2</v>
      </c>
      <c r="AL11" s="248">
        <v>5</v>
      </c>
      <c r="AM11" s="248">
        <v>12</v>
      </c>
      <c r="AN11" s="248">
        <v>5</v>
      </c>
      <c r="AO11" s="248">
        <v>7</v>
      </c>
      <c r="AP11" s="248">
        <v>18</v>
      </c>
      <c r="AQ11" s="248">
        <v>4</v>
      </c>
      <c r="AR11" s="249">
        <v>14</v>
      </c>
    </row>
    <row r="12" spans="1:44">
      <c r="A12" s="478" t="s">
        <v>498</v>
      </c>
      <c r="B12" s="478"/>
      <c r="C12" s="228">
        <v>2</v>
      </c>
      <c r="D12" s="245">
        <f>D13+D14+D15+D16+D17+D18+D19</f>
        <v>140469</v>
      </c>
      <c r="E12" s="245">
        <f t="shared" ref="E12:R12" si="0">E13+E14+E15+E16+E17+E18+E19</f>
        <v>54682</v>
      </c>
      <c r="F12" s="245">
        <f t="shared" si="0"/>
        <v>85787</v>
      </c>
      <c r="G12" s="245">
        <f t="shared" si="0"/>
        <v>2025</v>
      </c>
      <c r="H12" s="245">
        <f t="shared" si="0"/>
        <v>436</v>
      </c>
      <c r="I12" s="245">
        <f t="shared" si="0"/>
        <v>1589</v>
      </c>
      <c r="J12" s="245">
        <f t="shared" si="0"/>
        <v>109475</v>
      </c>
      <c r="K12" s="245">
        <f t="shared" si="0"/>
        <v>43633</v>
      </c>
      <c r="L12" s="245">
        <f t="shared" si="0"/>
        <v>65842</v>
      </c>
      <c r="M12" s="245">
        <f t="shared" si="0"/>
        <v>23511</v>
      </c>
      <c r="N12" s="245">
        <f t="shared" si="0"/>
        <v>8291</v>
      </c>
      <c r="O12" s="245">
        <f t="shared" si="0"/>
        <v>15220</v>
      </c>
      <c r="P12" s="245">
        <f t="shared" si="0"/>
        <v>5458</v>
      </c>
      <c r="Q12" s="245">
        <f t="shared" si="0"/>
        <v>2322</v>
      </c>
      <c r="R12" s="245">
        <f t="shared" si="0"/>
        <v>3136</v>
      </c>
      <c r="S12" s="245">
        <f>S13+S14+S15+S16+S17+S18+S19</f>
        <v>408</v>
      </c>
      <c r="T12" s="245">
        <f>T13+T14+T15+T16+T17+T18+T19</f>
        <v>177</v>
      </c>
      <c r="U12" s="245">
        <f>U13+U14+U15+U16+U17+U18+U19</f>
        <v>231</v>
      </c>
      <c r="V12" s="232" t="s">
        <v>498</v>
      </c>
      <c r="W12" s="264">
        <f>1+W11</f>
        <v>2</v>
      </c>
      <c r="X12" s="235">
        <f>X13+X14+X15+X16+X17+X18+X19</f>
        <v>81</v>
      </c>
      <c r="Y12" s="235">
        <f t="shared" ref="Y12:AR12" si="1">Y13+Y14+Y15+Y16+Y17+Y18+Y19</f>
        <v>37</v>
      </c>
      <c r="Z12" s="235">
        <f t="shared" si="1"/>
        <v>44</v>
      </c>
      <c r="AA12" s="235">
        <f t="shared" si="1"/>
        <v>34</v>
      </c>
      <c r="AB12" s="235">
        <f t="shared" si="1"/>
        <v>21</v>
      </c>
      <c r="AC12" s="235">
        <f t="shared" si="1"/>
        <v>13</v>
      </c>
      <c r="AD12" s="235">
        <f t="shared" si="1"/>
        <v>8</v>
      </c>
      <c r="AE12" s="235">
        <f t="shared" si="1"/>
        <v>2</v>
      </c>
      <c r="AF12" s="235">
        <f t="shared" si="1"/>
        <v>6</v>
      </c>
      <c r="AG12" s="235">
        <f t="shared" si="1"/>
        <v>253</v>
      </c>
      <c r="AH12" s="235">
        <f t="shared" si="1"/>
        <v>107</v>
      </c>
      <c r="AI12" s="235">
        <f t="shared" si="1"/>
        <v>146</v>
      </c>
      <c r="AJ12" s="235">
        <f t="shared" si="1"/>
        <v>7</v>
      </c>
      <c r="AK12" s="235">
        <f t="shared" si="1"/>
        <v>2</v>
      </c>
      <c r="AL12" s="235">
        <f t="shared" si="1"/>
        <v>5</v>
      </c>
      <c r="AM12" s="235">
        <f t="shared" si="1"/>
        <v>11</v>
      </c>
      <c r="AN12" s="235">
        <f t="shared" si="1"/>
        <v>4</v>
      </c>
      <c r="AO12" s="235">
        <f t="shared" si="1"/>
        <v>7</v>
      </c>
      <c r="AP12" s="235">
        <f t="shared" si="1"/>
        <v>14</v>
      </c>
      <c r="AQ12" s="235">
        <f t="shared" si="1"/>
        <v>4</v>
      </c>
      <c r="AR12" s="235">
        <f t="shared" si="1"/>
        <v>10</v>
      </c>
    </row>
    <row r="13" spans="1:44">
      <c r="A13" s="474" t="s">
        <v>499</v>
      </c>
      <c r="B13" s="474"/>
      <c r="C13" s="230">
        <f>1+C12</f>
        <v>3</v>
      </c>
      <c r="D13" s="236">
        <v>20246</v>
      </c>
      <c r="E13" s="236">
        <v>8713</v>
      </c>
      <c r="F13" s="236">
        <v>11533</v>
      </c>
      <c r="G13" s="236">
        <v>678</v>
      </c>
      <c r="H13" s="236">
        <v>82</v>
      </c>
      <c r="I13" s="236">
        <v>596</v>
      </c>
      <c r="J13" s="236">
        <v>17153</v>
      </c>
      <c r="K13" s="236">
        <v>7593</v>
      </c>
      <c r="L13" s="236">
        <v>9560</v>
      </c>
      <c r="M13" s="236">
        <v>2309</v>
      </c>
      <c r="N13" s="236">
        <v>992</v>
      </c>
      <c r="O13" s="236">
        <v>1317</v>
      </c>
      <c r="P13" s="236">
        <v>106</v>
      </c>
      <c r="Q13" s="236">
        <v>46</v>
      </c>
      <c r="R13" s="236">
        <v>60</v>
      </c>
      <c r="S13" s="236">
        <v>31</v>
      </c>
      <c r="T13" s="236">
        <v>11</v>
      </c>
      <c r="U13" s="241">
        <v>20</v>
      </c>
      <c r="V13" s="229" t="s">
        <v>499</v>
      </c>
      <c r="W13" s="264">
        <f t="shared" ref="W13:W36" si="2">1+W12</f>
        <v>3</v>
      </c>
      <c r="X13" s="236">
        <v>4</v>
      </c>
      <c r="Y13" s="236">
        <v>1</v>
      </c>
      <c r="Z13" s="236">
        <v>3</v>
      </c>
      <c r="AA13" s="236">
        <v>3</v>
      </c>
      <c r="AB13" s="236">
        <v>2</v>
      </c>
      <c r="AC13" s="236">
        <v>1</v>
      </c>
      <c r="AD13" s="236">
        <v>0</v>
      </c>
      <c r="AE13" s="236">
        <v>0</v>
      </c>
      <c r="AF13" s="236">
        <v>0</v>
      </c>
      <c r="AG13" s="236">
        <v>20</v>
      </c>
      <c r="AH13" s="236">
        <v>6</v>
      </c>
      <c r="AI13" s="236">
        <v>14</v>
      </c>
      <c r="AJ13" s="236">
        <v>1</v>
      </c>
      <c r="AK13" s="236">
        <v>0</v>
      </c>
      <c r="AL13" s="236">
        <v>1</v>
      </c>
      <c r="AM13" s="236">
        <v>2</v>
      </c>
      <c r="AN13" s="236">
        <v>1</v>
      </c>
      <c r="AO13" s="236">
        <v>1</v>
      </c>
      <c r="AP13" s="236">
        <v>1</v>
      </c>
      <c r="AQ13" s="236">
        <v>1</v>
      </c>
      <c r="AR13" s="237">
        <v>0</v>
      </c>
    </row>
    <row r="14" spans="1:44">
      <c r="A14" s="475" t="s">
        <v>500</v>
      </c>
      <c r="B14" s="475"/>
      <c r="C14" s="230">
        <f t="shared" ref="C14:C36" si="3">1+C13</f>
        <v>4</v>
      </c>
      <c r="D14" s="238">
        <v>32449</v>
      </c>
      <c r="E14" s="238">
        <v>14427</v>
      </c>
      <c r="F14" s="238">
        <v>18022</v>
      </c>
      <c r="G14" s="238">
        <v>442</v>
      </c>
      <c r="H14" s="238">
        <v>195</v>
      </c>
      <c r="I14" s="238">
        <v>247</v>
      </c>
      <c r="J14" s="238">
        <v>26156</v>
      </c>
      <c r="K14" s="238">
        <v>11775</v>
      </c>
      <c r="L14" s="238">
        <v>14381</v>
      </c>
      <c r="M14" s="238">
        <v>5000</v>
      </c>
      <c r="N14" s="238">
        <v>1960</v>
      </c>
      <c r="O14" s="238">
        <v>3040</v>
      </c>
      <c r="P14" s="238">
        <v>851</v>
      </c>
      <c r="Q14" s="238">
        <v>497</v>
      </c>
      <c r="R14" s="238">
        <v>354</v>
      </c>
      <c r="S14" s="238">
        <v>68</v>
      </c>
      <c r="T14" s="238">
        <v>35</v>
      </c>
      <c r="U14" s="242">
        <v>33</v>
      </c>
      <c r="V14" s="225" t="s">
        <v>500</v>
      </c>
      <c r="W14" s="264">
        <f t="shared" si="2"/>
        <v>4</v>
      </c>
      <c r="X14" s="238">
        <v>8</v>
      </c>
      <c r="Y14" s="238">
        <v>5</v>
      </c>
      <c r="Z14" s="238">
        <v>3</v>
      </c>
      <c r="AA14" s="238">
        <v>3</v>
      </c>
      <c r="AB14" s="238">
        <v>2</v>
      </c>
      <c r="AC14" s="238">
        <v>1</v>
      </c>
      <c r="AD14" s="238">
        <v>1</v>
      </c>
      <c r="AE14" s="238">
        <v>0</v>
      </c>
      <c r="AF14" s="238">
        <v>1</v>
      </c>
      <c r="AG14" s="238">
        <v>53</v>
      </c>
      <c r="AH14" s="238">
        <v>27</v>
      </c>
      <c r="AI14" s="238">
        <v>26</v>
      </c>
      <c r="AJ14" s="238">
        <v>0</v>
      </c>
      <c r="AK14" s="238">
        <v>0</v>
      </c>
      <c r="AL14" s="238">
        <v>0</v>
      </c>
      <c r="AM14" s="238">
        <v>1</v>
      </c>
      <c r="AN14" s="238">
        <v>1</v>
      </c>
      <c r="AO14" s="238">
        <v>0</v>
      </c>
      <c r="AP14" s="238">
        <v>2</v>
      </c>
      <c r="AQ14" s="238">
        <v>0</v>
      </c>
      <c r="AR14" s="239">
        <v>2</v>
      </c>
    </row>
    <row r="15" spans="1:44">
      <c r="A15" s="475" t="s">
        <v>501</v>
      </c>
      <c r="B15" s="475"/>
      <c r="C15" s="230">
        <f t="shared" si="3"/>
        <v>5</v>
      </c>
      <c r="D15" s="238">
        <v>359</v>
      </c>
      <c r="E15" s="238">
        <v>242</v>
      </c>
      <c r="F15" s="238">
        <v>117</v>
      </c>
      <c r="G15" s="238">
        <v>0</v>
      </c>
      <c r="H15" s="238">
        <v>0</v>
      </c>
      <c r="I15" s="238">
        <v>0</v>
      </c>
      <c r="J15" s="238">
        <v>340</v>
      </c>
      <c r="K15" s="238">
        <v>228</v>
      </c>
      <c r="L15" s="238">
        <v>112</v>
      </c>
      <c r="M15" s="238">
        <v>19</v>
      </c>
      <c r="N15" s="238">
        <v>14</v>
      </c>
      <c r="O15" s="238">
        <v>5</v>
      </c>
      <c r="P15" s="238">
        <v>0</v>
      </c>
      <c r="Q15" s="238">
        <v>0</v>
      </c>
      <c r="R15" s="238">
        <v>0</v>
      </c>
      <c r="S15" s="238">
        <v>1</v>
      </c>
      <c r="T15" s="238">
        <v>0</v>
      </c>
      <c r="U15" s="242">
        <v>1</v>
      </c>
      <c r="V15" s="225" t="s">
        <v>501</v>
      </c>
      <c r="W15" s="264">
        <f t="shared" si="2"/>
        <v>5</v>
      </c>
      <c r="X15" s="238">
        <v>0</v>
      </c>
      <c r="Y15" s="238">
        <v>0</v>
      </c>
      <c r="Z15" s="238">
        <v>0</v>
      </c>
      <c r="AA15" s="238">
        <v>0</v>
      </c>
      <c r="AB15" s="238">
        <v>0</v>
      </c>
      <c r="AC15" s="238">
        <v>0</v>
      </c>
      <c r="AD15" s="238">
        <v>0</v>
      </c>
      <c r="AE15" s="238">
        <v>0</v>
      </c>
      <c r="AF15" s="238">
        <v>0</v>
      </c>
      <c r="AG15" s="238">
        <v>1</v>
      </c>
      <c r="AH15" s="238">
        <v>0</v>
      </c>
      <c r="AI15" s="238">
        <v>1</v>
      </c>
      <c r="AJ15" s="238">
        <v>0</v>
      </c>
      <c r="AK15" s="238">
        <v>0</v>
      </c>
      <c r="AL15" s="238">
        <v>0</v>
      </c>
      <c r="AM15" s="238">
        <v>0</v>
      </c>
      <c r="AN15" s="238">
        <v>0</v>
      </c>
      <c r="AO15" s="238">
        <v>0</v>
      </c>
      <c r="AP15" s="238">
        <v>0</v>
      </c>
      <c r="AQ15" s="238">
        <v>0</v>
      </c>
      <c r="AR15" s="239">
        <v>0</v>
      </c>
    </row>
    <row r="16" spans="1:44">
      <c r="A16" s="475" t="s">
        <v>502</v>
      </c>
      <c r="B16" s="475"/>
      <c r="C16" s="230">
        <f t="shared" si="3"/>
        <v>6</v>
      </c>
      <c r="D16" s="238">
        <v>3677</v>
      </c>
      <c r="E16" s="238">
        <v>679</v>
      </c>
      <c r="F16" s="238">
        <v>2998</v>
      </c>
      <c r="G16" s="238">
        <v>57</v>
      </c>
      <c r="H16" s="238">
        <v>3</v>
      </c>
      <c r="I16" s="238">
        <v>54</v>
      </c>
      <c r="J16" s="238">
        <v>3180</v>
      </c>
      <c r="K16" s="238">
        <v>561</v>
      </c>
      <c r="L16" s="238">
        <v>2619</v>
      </c>
      <c r="M16" s="238">
        <v>346</v>
      </c>
      <c r="N16" s="238">
        <v>83</v>
      </c>
      <c r="O16" s="238">
        <v>263</v>
      </c>
      <c r="P16" s="238">
        <v>94</v>
      </c>
      <c r="Q16" s="238">
        <v>32</v>
      </c>
      <c r="R16" s="238">
        <v>62</v>
      </c>
      <c r="S16" s="238">
        <v>21</v>
      </c>
      <c r="T16" s="238">
        <v>4</v>
      </c>
      <c r="U16" s="242">
        <v>17</v>
      </c>
      <c r="V16" s="225" t="s">
        <v>502</v>
      </c>
      <c r="W16" s="264">
        <f t="shared" si="2"/>
        <v>6</v>
      </c>
      <c r="X16" s="238">
        <v>7</v>
      </c>
      <c r="Y16" s="238">
        <v>1</v>
      </c>
      <c r="Z16" s="238">
        <v>6</v>
      </c>
      <c r="AA16" s="238">
        <v>0</v>
      </c>
      <c r="AB16" s="238">
        <v>0</v>
      </c>
      <c r="AC16" s="238">
        <v>0</v>
      </c>
      <c r="AD16" s="238">
        <v>1</v>
      </c>
      <c r="AE16" s="238">
        <v>0</v>
      </c>
      <c r="AF16" s="238">
        <v>1</v>
      </c>
      <c r="AG16" s="238">
        <v>13</v>
      </c>
      <c r="AH16" s="238">
        <v>3</v>
      </c>
      <c r="AI16" s="238">
        <v>10</v>
      </c>
      <c r="AJ16" s="238">
        <v>0</v>
      </c>
      <c r="AK16" s="238">
        <v>0</v>
      </c>
      <c r="AL16" s="238">
        <v>0</v>
      </c>
      <c r="AM16" s="238">
        <v>0</v>
      </c>
      <c r="AN16" s="238">
        <v>0</v>
      </c>
      <c r="AO16" s="238">
        <v>0</v>
      </c>
      <c r="AP16" s="238">
        <v>0</v>
      </c>
      <c r="AQ16" s="238">
        <v>0</v>
      </c>
      <c r="AR16" s="239">
        <v>0</v>
      </c>
    </row>
    <row r="17" spans="1:44">
      <c r="A17" s="475" t="s">
        <v>105</v>
      </c>
      <c r="B17" s="475"/>
      <c r="C17" s="230">
        <f t="shared" si="3"/>
        <v>7</v>
      </c>
      <c r="D17" s="238">
        <v>67999</v>
      </c>
      <c r="E17" s="238">
        <v>23417</v>
      </c>
      <c r="F17" s="238">
        <v>44582</v>
      </c>
      <c r="G17" s="238">
        <v>437</v>
      </c>
      <c r="H17" s="238">
        <v>72</v>
      </c>
      <c r="I17" s="238">
        <v>365</v>
      </c>
      <c r="J17" s="238">
        <v>51525</v>
      </c>
      <c r="K17" s="238">
        <v>18155</v>
      </c>
      <c r="L17" s="238">
        <v>33370</v>
      </c>
      <c r="M17" s="238">
        <v>12328</v>
      </c>
      <c r="N17" s="238">
        <v>3744</v>
      </c>
      <c r="O17" s="238">
        <v>8584</v>
      </c>
      <c r="P17" s="238">
        <v>3709</v>
      </c>
      <c r="Q17" s="238">
        <v>1446</v>
      </c>
      <c r="R17" s="238">
        <v>2263</v>
      </c>
      <c r="S17" s="238">
        <v>240</v>
      </c>
      <c r="T17" s="238">
        <v>100</v>
      </c>
      <c r="U17" s="242">
        <v>140</v>
      </c>
      <c r="V17" s="225" t="s">
        <v>105</v>
      </c>
      <c r="W17" s="264">
        <f t="shared" si="2"/>
        <v>7</v>
      </c>
      <c r="X17" s="238">
        <v>52</v>
      </c>
      <c r="Y17" s="238">
        <v>23</v>
      </c>
      <c r="Z17" s="238">
        <v>29</v>
      </c>
      <c r="AA17" s="238">
        <v>20</v>
      </c>
      <c r="AB17" s="238">
        <v>10</v>
      </c>
      <c r="AC17" s="238">
        <v>10</v>
      </c>
      <c r="AD17" s="238">
        <v>2</v>
      </c>
      <c r="AE17" s="238">
        <v>2</v>
      </c>
      <c r="AF17" s="238">
        <v>0</v>
      </c>
      <c r="AG17" s="238">
        <v>146</v>
      </c>
      <c r="AH17" s="238">
        <v>62</v>
      </c>
      <c r="AI17" s="238">
        <v>84</v>
      </c>
      <c r="AJ17" s="238">
        <v>5</v>
      </c>
      <c r="AK17" s="238">
        <v>1</v>
      </c>
      <c r="AL17" s="238">
        <v>4</v>
      </c>
      <c r="AM17" s="238">
        <v>7</v>
      </c>
      <c r="AN17" s="238">
        <v>1</v>
      </c>
      <c r="AO17" s="238">
        <v>6</v>
      </c>
      <c r="AP17" s="238">
        <v>8</v>
      </c>
      <c r="AQ17" s="238">
        <v>1</v>
      </c>
      <c r="AR17" s="239">
        <v>7</v>
      </c>
    </row>
    <row r="18" spans="1:44">
      <c r="A18" s="475" t="s">
        <v>457</v>
      </c>
      <c r="B18" s="475"/>
      <c r="C18" s="230">
        <f t="shared" si="3"/>
        <v>8</v>
      </c>
      <c r="D18" s="238">
        <v>9770</v>
      </c>
      <c r="E18" s="238">
        <v>5366</v>
      </c>
      <c r="F18" s="238">
        <v>4404</v>
      </c>
      <c r="G18" s="238">
        <v>0</v>
      </c>
      <c r="H18" s="238">
        <v>0</v>
      </c>
      <c r="I18" s="238">
        <v>0</v>
      </c>
      <c r="J18" s="238">
        <v>6674</v>
      </c>
      <c r="K18" s="238">
        <v>3993</v>
      </c>
      <c r="L18" s="238">
        <v>2681</v>
      </c>
      <c r="M18" s="238">
        <v>2662</v>
      </c>
      <c r="N18" s="238">
        <v>1193</v>
      </c>
      <c r="O18" s="238">
        <v>1469</v>
      </c>
      <c r="P18" s="238">
        <v>434</v>
      </c>
      <c r="Q18" s="238">
        <v>180</v>
      </c>
      <c r="R18" s="238">
        <v>254</v>
      </c>
      <c r="S18" s="238">
        <v>31</v>
      </c>
      <c r="T18" s="238">
        <v>23</v>
      </c>
      <c r="U18" s="242">
        <v>8</v>
      </c>
      <c r="V18" s="225" t="s">
        <v>457</v>
      </c>
      <c r="W18" s="264">
        <f t="shared" si="2"/>
        <v>8</v>
      </c>
      <c r="X18" s="238">
        <v>7</v>
      </c>
      <c r="Y18" s="238">
        <v>7</v>
      </c>
      <c r="Z18" s="238">
        <v>0</v>
      </c>
      <c r="AA18" s="238">
        <v>7</v>
      </c>
      <c r="AB18" s="238">
        <v>6</v>
      </c>
      <c r="AC18" s="238">
        <v>1</v>
      </c>
      <c r="AD18" s="238">
        <v>3</v>
      </c>
      <c r="AE18" s="238">
        <v>0</v>
      </c>
      <c r="AF18" s="238">
        <v>3</v>
      </c>
      <c r="AG18" s="238">
        <v>10</v>
      </c>
      <c r="AH18" s="238">
        <v>6</v>
      </c>
      <c r="AI18" s="238">
        <v>4</v>
      </c>
      <c r="AJ18" s="238">
        <v>1</v>
      </c>
      <c r="AK18" s="238">
        <v>1</v>
      </c>
      <c r="AL18" s="238">
        <v>0</v>
      </c>
      <c r="AM18" s="238">
        <v>1</v>
      </c>
      <c r="AN18" s="238">
        <v>1</v>
      </c>
      <c r="AO18" s="238">
        <v>0</v>
      </c>
      <c r="AP18" s="238">
        <v>2</v>
      </c>
      <c r="AQ18" s="238">
        <v>2</v>
      </c>
      <c r="AR18" s="239">
        <v>0</v>
      </c>
    </row>
    <row r="19" spans="1:44">
      <c r="A19" s="479" t="s">
        <v>458</v>
      </c>
      <c r="B19" s="479"/>
      <c r="C19" s="230">
        <f t="shared" si="3"/>
        <v>9</v>
      </c>
      <c r="D19" s="233">
        <v>5969</v>
      </c>
      <c r="E19" s="233">
        <v>1838</v>
      </c>
      <c r="F19" s="233">
        <v>4131</v>
      </c>
      <c r="G19" s="233">
        <v>411</v>
      </c>
      <c r="H19" s="233">
        <v>84</v>
      </c>
      <c r="I19" s="233">
        <v>327</v>
      </c>
      <c r="J19" s="233">
        <v>4447</v>
      </c>
      <c r="K19" s="233">
        <v>1328</v>
      </c>
      <c r="L19" s="233">
        <v>3119</v>
      </c>
      <c r="M19" s="233">
        <v>847</v>
      </c>
      <c r="N19" s="233">
        <v>305</v>
      </c>
      <c r="O19" s="233">
        <v>542</v>
      </c>
      <c r="P19" s="233">
        <v>264</v>
      </c>
      <c r="Q19" s="233">
        <v>121</v>
      </c>
      <c r="R19" s="233">
        <v>143</v>
      </c>
      <c r="S19" s="233">
        <v>16</v>
      </c>
      <c r="T19" s="233">
        <v>4</v>
      </c>
      <c r="U19" s="243">
        <v>12</v>
      </c>
      <c r="V19" s="227" t="s">
        <v>458</v>
      </c>
      <c r="W19" s="264">
        <f t="shared" si="2"/>
        <v>9</v>
      </c>
      <c r="X19" s="233">
        <v>3</v>
      </c>
      <c r="Y19" s="233">
        <v>0</v>
      </c>
      <c r="Z19" s="233">
        <v>3</v>
      </c>
      <c r="AA19" s="233">
        <v>1</v>
      </c>
      <c r="AB19" s="233">
        <v>1</v>
      </c>
      <c r="AC19" s="233">
        <v>0</v>
      </c>
      <c r="AD19" s="233">
        <v>1</v>
      </c>
      <c r="AE19" s="233">
        <v>0</v>
      </c>
      <c r="AF19" s="233">
        <v>1</v>
      </c>
      <c r="AG19" s="233">
        <v>10</v>
      </c>
      <c r="AH19" s="233">
        <v>3</v>
      </c>
      <c r="AI19" s="233">
        <v>7</v>
      </c>
      <c r="AJ19" s="233">
        <v>0</v>
      </c>
      <c r="AK19" s="233">
        <v>0</v>
      </c>
      <c r="AL19" s="233">
        <v>0</v>
      </c>
      <c r="AM19" s="233">
        <v>0</v>
      </c>
      <c r="AN19" s="233">
        <v>0</v>
      </c>
      <c r="AO19" s="233">
        <v>0</v>
      </c>
      <c r="AP19" s="233">
        <v>1</v>
      </c>
      <c r="AQ19" s="233">
        <v>0</v>
      </c>
      <c r="AR19" s="234">
        <v>1</v>
      </c>
    </row>
    <row r="20" spans="1:44">
      <c r="A20" s="478" t="s">
        <v>503</v>
      </c>
      <c r="B20" s="478"/>
      <c r="C20" s="230">
        <f t="shared" si="3"/>
        <v>10</v>
      </c>
      <c r="D20" s="245">
        <f>D21+D22</f>
        <v>301</v>
      </c>
      <c r="E20" s="245">
        <f t="shared" ref="E20:Q20" si="4">E21+E22</f>
        <v>83</v>
      </c>
      <c r="F20" s="245">
        <f t="shared" si="4"/>
        <v>218</v>
      </c>
      <c r="G20" s="245">
        <f t="shared" si="4"/>
        <v>0</v>
      </c>
      <c r="H20" s="245">
        <f t="shared" si="4"/>
        <v>0</v>
      </c>
      <c r="I20" s="245">
        <f t="shared" si="4"/>
        <v>0</v>
      </c>
      <c r="J20" s="245">
        <f t="shared" si="4"/>
        <v>213</v>
      </c>
      <c r="K20" s="245">
        <f t="shared" si="4"/>
        <v>51</v>
      </c>
      <c r="L20" s="245">
        <f t="shared" si="4"/>
        <v>162</v>
      </c>
      <c r="M20" s="245">
        <f t="shared" si="4"/>
        <v>85</v>
      </c>
      <c r="N20" s="245">
        <f t="shared" si="4"/>
        <v>31</v>
      </c>
      <c r="O20" s="245">
        <f t="shared" si="4"/>
        <v>54</v>
      </c>
      <c r="P20" s="245">
        <f t="shared" si="4"/>
        <v>3</v>
      </c>
      <c r="Q20" s="245">
        <f t="shared" si="4"/>
        <v>1</v>
      </c>
      <c r="R20" s="245">
        <f>R21+R22</f>
        <v>2</v>
      </c>
      <c r="S20" s="245">
        <f>S21+S22</f>
        <v>1</v>
      </c>
      <c r="T20" s="245">
        <f>T21+T22</f>
        <v>1</v>
      </c>
      <c r="U20" s="245">
        <f>U21+U22</f>
        <v>0</v>
      </c>
      <c r="V20" s="232" t="s">
        <v>503</v>
      </c>
      <c r="W20" s="264">
        <f t="shared" si="2"/>
        <v>10</v>
      </c>
      <c r="X20" s="235">
        <f>X21+X22</f>
        <v>0</v>
      </c>
      <c r="Y20" s="235">
        <f t="shared" ref="Y20:AR20" si="5">Y21+Y22</f>
        <v>0</v>
      </c>
      <c r="Z20" s="235">
        <f t="shared" si="5"/>
        <v>0</v>
      </c>
      <c r="AA20" s="235">
        <f t="shared" si="5"/>
        <v>0</v>
      </c>
      <c r="AB20" s="235">
        <f t="shared" si="5"/>
        <v>0</v>
      </c>
      <c r="AC20" s="235">
        <f t="shared" si="5"/>
        <v>0</v>
      </c>
      <c r="AD20" s="235">
        <f t="shared" si="5"/>
        <v>0</v>
      </c>
      <c r="AE20" s="235">
        <f t="shared" si="5"/>
        <v>0</v>
      </c>
      <c r="AF20" s="235">
        <f t="shared" si="5"/>
        <v>0</v>
      </c>
      <c r="AG20" s="235">
        <f t="shared" si="5"/>
        <v>1</v>
      </c>
      <c r="AH20" s="235">
        <f t="shared" si="5"/>
        <v>1</v>
      </c>
      <c r="AI20" s="235">
        <f t="shared" si="5"/>
        <v>0</v>
      </c>
      <c r="AJ20" s="235">
        <f t="shared" si="5"/>
        <v>0</v>
      </c>
      <c r="AK20" s="235">
        <f t="shared" si="5"/>
        <v>0</v>
      </c>
      <c r="AL20" s="235">
        <f t="shared" si="5"/>
        <v>0</v>
      </c>
      <c r="AM20" s="235">
        <f t="shared" si="5"/>
        <v>0</v>
      </c>
      <c r="AN20" s="235">
        <f t="shared" si="5"/>
        <v>0</v>
      </c>
      <c r="AO20" s="235">
        <f t="shared" si="5"/>
        <v>0</v>
      </c>
      <c r="AP20" s="235">
        <f t="shared" si="5"/>
        <v>0</v>
      </c>
      <c r="AQ20" s="235">
        <f t="shared" si="5"/>
        <v>0</v>
      </c>
      <c r="AR20" s="235">
        <f t="shared" si="5"/>
        <v>0</v>
      </c>
    </row>
    <row r="21" spans="1:44">
      <c r="A21" s="474" t="s">
        <v>104</v>
      </c>
      <c r="B21" s="474"/>
      <c r="C21" s="230">
        <f t="shared" si="3"/>
        <v>11</v>
      </c>
      <c r="D21" s="236">
        <v>286</v>
      </c>
      <c r="E21" s="236">
        <v>77</v>
      </c>
      <c r="F21" s="236">
        <v>209</v>
      </c>
      <c r="G21" s="236">
        <v>0</v>
      </c>
      <c r="H21" s="236">
        <v>0</v>
      </c>
      <c r="I21" s="236">
        <v>0</v>
      </c>
      <c r="J21" s="236">
        <v>198</v>
      </c>
      <c r="K21" s="236">
        <v>45</v>
      </c>
      <c r="L21" s="236">
        <v>153</v>
      </c>
      <c r="M21" s="236">
        <v>85</v>
      </c>
      <c r="N21" s="236">
        <v>31</v>
      </c>
      <c r="O21" s="236">
        <v>54</v>
      </c>
      <c r="P21" s="236">
        <v>3</v>
      </c>
      <c r="Q21" s="236">
        <v>1</v>
      </c>
      <c r="R21" s="236">
        <v>2</v>
      </c>
      <c r="S21" s="236">
        <v>1</v>
      </c>
      <c r="T21" s="236">
        <v>1</v>
      </c>
      <c r="U21" s="236">
        <v>0</v>
      </c>
      <c r="V21" s="229" t="s">
        <v>104</v>
      </c>
      <c r="W21" s="264">
        <f t="shared" si="2"/>
        <v>11</v>
      </c>
      <c r="X21" s="236">
        <v>0</v>
      </c>
      <c r="Y21" s="236">
        <v>0</v>
      </c>
      <c r="Z21" s="236">
        <v>0</v>
      </c>
      <c r="AA21" s="236">
        <v>0</v>
      </c>
      <c r="AB21" s="236">
        <v>0</v>
      </c>
      <c r="AC21" s="236">
        <v>0</v>
      </c>
      <c r="AD21" s="236">
        <v>0</v>
      </c>
      <c r="AE21" s="236">
        <v>0</v>
      </c>
      <c r="AF21" s="236">
        <v>0</v>
      </c>
      <c r="AG21" s="236">
        <v>1</v>
      </c>
      <c r="AH21" s="236">
        <v>1</v>
      </c>
      <c r="AI21" s="236">
        <v>0</v>
      </c>
      <c r="AJ21" s="236">
        <v>0</v>
      </c>
      <c r="AK21" s="236">
        <v>0</v>
      </c>
      <c r="AL21" s="236">
        <v>0</v>
      </c>
      <c r="AM21" s="236">
        <v>0</v>
      </c>
      <c r="AN21" s="236">
        <v>0</v>
      </c>
      <c r="AO21" s="236">
        <v>0</v>
      </c>
      <c r="AP21" s="236">
        <v>0</v>
      </c>
      <c r="AQ21" s="236">
        <v>0</v>
      </c>
      <c r="AR21" s="237">
        <v>0</v>
      </c>
    </row>
    <row r="22" spans="1:44">
      <c r="A22" s="479" t="s">
        <v>106</v>
      </c>
      <c r="B22" s="479"/>
      <c r="C22" s="230">
        <f t="shared" si="3"/>
        <v>12</v>
      </c>
      <c r="D22" s="233">
        <v>15</v>
      </c>
      <c r="E22" s="233">
        <v>6</v>
      </c>
      <c r="F22" s="233">
        <v>9</v>
      </c>
      <c r="G22" s="233">
        <v>0</v>
      </c>
      <c r="H22" s="233">
        <v>0</v>
      </c>
      <c r="I22" s="233">
        <v>0</v>
      </c>
      <c r="J22" s="233">
        <v>15</v>
      </c>
      <c r="K22" s="233">
        <v>6</v>
      </c>
      <c r="L22" s="233">
        <v>9</v>
      </c>
      <c r="M22" s="233">
        <v>0</v>
      </c>
      <c r="N22" s="233">
        <v>0</v>
      </c>
      <c r="O22" s="233">
        <v>0</v>
      </c>
      <c r="P22" s="233">
        <v>0</v>
      </c>
      <c r="Q22" s="233">
        <v>0</v>
      </c>
      <c r="R22" s="233">
        <v>0</v>
      </c>
      <c r="S22" s="233">
        <v>0</v>
      </c>
      <c r="T22" s="233">
        <v>0</v>
      </c>
      <c r="U22" s="243">
        <v>0</v>
      </c>
      <c r="V22" s="227" t="s">
        <v>106</v>
      </c>
      <c r="W22" s="264">
        <f t="shared" si="2"/>
        <v>12</v>
      </c>
      <c r="X22" s="233">
        <v>0</v>
      </c>
      <c r="Y22" s="233">
        <v>0</v>
      </c>
      <c r="Z22" s="233">
        <v>0</v>
      </c>
      <c r="AA22" s="233">
        <v>0</v>
      </c>
      <c r="AB22" s="233">
        <v>0</v>
      </c>
      <c r="AC22" s="233">
        <v>0</v>
      </c>
      <c r="AD22" s="233">
        <v>0</v>
      </c>
      <c r="AE22" s="233">
        <v>0</v>
      </c>
      <c r="AF22" s="233">
        <v>0</v>
      </c>
      <c r="AG22" s="233">
        <v>0</v>
      </c>
      <c r="AH22" s="233">
        <v>0</v>
      </c>
      <c r="AI22" s="233">
        <v>0</v>
      </c>
      <c r="AJ22" s="233">
        <v>0</v>
      </c>
      <c r="AK22" s="233">
        <v>0</v>
      </c>
      <c r="AL22" s="233">
        <v>0</v>
      </c>
      <c r="AM22" s="233">
        <v>0</v>
      </c>
      <c r="AN22" s="233">
        <v>0</v>
      </c>
      <c r="AO22" s="233">
        <v>0</v>
      </c>
      <c r="AP22" s="233">
        <v>0</v>
      </c>
      <c r="AQ22" s="233">
        <v>0</v>
      </c>
      <c r="AR22" s="234">
        <v>0</v>
      </c>
    </row>
    <row r="23" spans="1:44">
      <c r="A23" s="478" t="s">
        <v>504</v>
      </c>
      <c r="B23" s="478"/>
      <c r="C23" s="230">
        <f t="shared" si="3"/>
        <v>13</v>
      </c>
      <c r="D23" s="245">
        <f>+D24+D25+D26</f>
        <v>5146</v>
      </c>
      <c r="E23" s="245">
        <f t="shared" ref="E23:U23" si="6">+E24+E25+E26</f>
        <v>1946</v>
      </c>
      <c r="F23" s="245">
        <f t="shared" si="6"/>
        <v>3200</v>
      </c>
      <c r="G23" s="245">
        <f t="shared" si="6"/>
        <v>319</v>
      </c>
      <c r="H23" s="245">
        <f t="shared" si="6"/>
        <v>46</v>
      </c>
      <c r="I23" s="245">
        <f t="shared" si="6"/>
        <v>273</v>
      </c>
      <c r="J23" s="245">
        <f t="shared" si="6"/>
        <v>4341</v>
      </c>
      <c r="K23" s="245">
        <f t="shared" si="6"/>
        <v>1750</v>
      </c>
      <c r="L23" s="245">
        <f t="shared" si="6"/>
        <v>2591</v>
      </c>
      <c r="M23" s="245">
        <f t="shared" si="6"/>
        <v>482</v>
      </c>
      <c r="N23" s="245">
        <f t="shared" si="6"/>
        <v>147</v>
      </c>
      <c r="O23" s="245">
        <f t="shared" si="6"/>
        <v>335</v>
      </c>
      <c r="P23" s="245">
        <f t="shared" si="6"/>
        <v>4</v>
      </c>
      <c r="Q23" s="245">
        <f t="shared" si="6"/>
        <v>3</v>
      </c>
      <c r="R23" s="245">
        <f t="shared" si="6"/>
        <v>1</v>
      </c>
      <c r="S23" s="245">
        <f t="shared" si="6"/>
        <v>20</v>
      </c>
      <c r="T23" s="245">
        <f t="shared" si="6"/>
        <v>11</v>
      </c>
      <c r="U23" s="245">
        <f t="shared" si="6"/>
        <v>9</v>
      </c>
      <c r="V23" s="232" t="s">
        <v>504</v>
      </c>
      <c r="W23" s="264">
        <f t="shared" si="2"/>
        <v>13</v>
      </c>
      <c r="X23" s="235">
        <f>X24+X25+X26</f>
        <v>4</v>
      </c>
      <c r="Y23" s="235">
        <f t="shared" ref="Y23:AR23" si="7">Y24+Y25+Y26</f>
        <v>4</v>
      </c>
      <c r="Z23" s="235">
        <f t="shared" si="7"/>
        <v>0</v>
      </c>
      <c r="AA23" s="235">
        <f t="shared" si="7"/>
        <v>3</v>
      </c>
      <c r="AB23" s="235">
        <f t="shared" si="7"/>
        <v>1</v>
      </c>
      <c r="AC23" s="235">
        <f t="shared" si="7"/>
        <v>2</v>
      </c>
      <c r="AD23" s="235">
        <f t="shared" si="7"/>
        <v>0</v>
      </c>
      <c r="AE23" s="235">
        <f t="shared" si="7"/>
        <v>0</v>
      </c>
      <c r="AF23" s="235">
        <f t="shared" si="7"/>
        <v>0</v>
      </c>
      <c r="AG23" s="235">
        <f t="shared" si="7"/>
        <v>9</v>
      </c>
      <c r="AH23" s="235">
        <f t="shared" si="7"/>
        <v>6</v>
      </c>
      <c r="AI23" s="235">
        <f t="shared" si="7"/>
        <v>3</v>
      </c>
      <c r="AJ23" s="235">
        <f t="shared" si="7"/>
        <v>0</v>
      </c>
      <c r="AK23" s="235">
        <f t="shared" si="7"/>
        <v>0</v>
      </c>
      <c r="AL23" s="235">
        <f t="shared" si="7"/>
        <v>0</v>
      </c>
      <c r="AM23" s="235">
        <f t="shared" si="7"/>
        <v>0</v>
      </c>
      <c r="AN23" s="235">
        <f t="shared" si="7"/>
        <v>0</v>
      </c>
      <c r="AO23" s="235">
        <f t="shared" si="7"/>
        <v>0</v>
      </c>
      <c r="AP23" s="235">
        <f t="shared" si="7"/>
        <v>4</v>
      </c>
      <c r="AQ23" s="235">
        <f t="shared" si="7"/>
        <v>0</v>
      </c>
      <c r="AR23" s="235">
        <f t="shared" si="7"/>
        <v>4</v>
      </c>
    </row>
    <row r="24" spans="1:44">
      <c r="A24" s="480" t="s">
        <v>97</v>
      </c>
      <c r="B24" s="480"/>
      <c r="C24" s="230">
        <f t="shared" si="3"/>
        <v>14</v>
      </c>
      <c r="D24" s="240">
        <v>4543</v>
      </c>
      <c r="E24" s="240">
        <v>1726</v>
      </c>
      <c r="F24" s="240">
        <v>2817</v>
      </c>
      <c r="G24" s="240">
        <v>238</v>
      </c>
      <c r="H24" s="240">
        <v>29</v>
      </c>
      <c r="I24" s="240">
        <v>209</v>
      </c>
      <c r="J24" s="240">
        <v>3819</v>
      </c>
      <c r="K24" s="240">
        <v>1547</v>
      </c>
      <c r="L24" s="240">
        <v>2272</v>
      </c>
      <c r="M24" s="240">
        <v>482</v>
      </c>
      <c r="N24" s="240">
        <v>147</v>
      </c>
      <c r="O24" s="240">
        <v>335</v>
      </c>
      <c r="P24" s="240">
        <v>4</v>
      </c>
      <c r="Q24" s="240">
        <v>3</v>
      </c>
      <c r="R24" s="240">
        <v>1</v>
      </c>
      <c r="S24" s="240">
        <v>18</v>
      </c>
      <c r="T24" s="240">
        <v>10</v>
      </c>
      <c r="U24" s="244">
        <v>8</v>
      </c>
      <c r="V24" s="202" t="s">
        <v>97</v>
      </c>
      <c r="W24" s="264">
        <f t="shared" si="2"/>
        <v>14</v>
      </c>
      <c r="X24" s="240">
        <v>3</v>
      </c>
      <c r="Y24" s="240">
        <v>3</v>
      </c>
      <c r="Z24" s="240">
        <v>0</v>
      </c>
      <c r="AA24" s="240">
        <v>3</v>
      </c>
      <c r="AB24" s="240">
        <v>1</v>
      </c>
      <c r="AC24" s="240">
        <v>2</v>
      </c>
      <c r="AD24" s="240">
        <v>0</v>
      </c>
      <c r="AE24" s="240">
        <v>0</v>
      </c>
      <c r="AF24" s="240">
        <v>0</v>
      </c>
      <c r="AG24" s="240">
        <v>8</v>
      </c>
      <c r="AH24" s="240">
        <v>6</v>
      </c>
      <c r="AI24" s="240">
        <v>2</v>
      </c>
      <c r="AJ24" s="240">
        <v>0</v>
      </c>
      <c r="AK24" s="240">
        <v>0</v>
      </c>
      <c r="AL24" s="240">
        <v>0</v>
      </c>
      <c r="AM24" s="240">
        <v>0</v>
      </c>
      <c r="AN24" s="240">
        <v>0</v>
      </c>
      <c r="AO24" s="240">
        <v>0</v>
      </c>
      <c r="AP24" s="240">
        <v>4</v>
      </c>
      <c r="AQ24" s="240">
        <v>0</v>
      </c>
      <c r="AR24" s="240">
        <v>4</v>
      </c>
    </row>
    <row r="25" spans="1:44">
      <c r="A25" s="480" t="s">
        <v>98</v>
      </c>
      <c r="B25" s="480"/>
      <c r="C25" s="230">
        <f t="shared" si="3"/>
        <v>15</v>
      </c>
      <c r="D25" s="240">
        <v>421</v>
      </c>
      <c r="E25" s="240">
        <v>96</v>
      </c>
      <c r="F25" s="240">
        <v>325</v>
      </c>
      <c r="G25" s="240">
        <v>81</v>
      </c>
      <c r="H25" s="240">
        <v>17</v>
      </c>
      <c r="I25" s="240">
        <v>64</v>
      </c>
      <c r="J25" s="240">
        <v>340</v>
      </c>
      <c r="K25" s="240">
        <v>79</v>
      </c>
      <c r="L25" s="240">
        <v>261</v>
      </c>
      <c r="M25" s="240">
        <v>0</v>
      </c>
      <c r="N25" s="240">
        <v>0</v>
      </c>
      <c r="O25" s="240">
        <v>0</v>
      </c>
      <c r="P25" s="240">
        <v>0</v>
      </c>
      <c r="Q25" s="240">
        <v>0</v>
      </c>
      <c r="R25" s="240">
        <v>0</v>
      </c>
      <c r="S25" s="240">
        <v>1</v>
      </c>
      <c r="T25" s="240">
        <v>0</v>
      </c>
      <c r="U25" s="244">
        <v>1</v>
      </c>
      <c r="V25" s="202" t="s">
        <v>98</v>
      </c>
      <c r="W25" s="264">
        <f t="shared" si="2"/>
        <v>15</v>
      </c>
      <c r="X25" s="240">
        <v>0</v>
      </c>
      <c r="Y25" s="240">
        <v>0</v>
      </c>
      <c r="Z25" s="240">
        <v>0</v>
      </c>
      <c r="AA25" s="240">
        <v>0</v>
      </c>
      <c r="AB25" s="240">
        <v>0</v>
      </c>
      <c r="AC25" s="240">
        <v>0</v>
      </c>
      <c r="AD25" s="240">
        <v>0</v>
      </c>
      <c r="AE25" s="240">
        <v>0</v>
      </c>
      <c r="AF25" s="240">
        <v>0</v>
      </c>
      <c r="AG25" s="240">
        <v>1</v>
      </c>
      <c r="AH25" s="240">
        <v>0</v>
      </c>
      <c r="AI25" s="240">
        <v>1</v>
      </c>
      <c r="AJ25" s="240">
        <v>0</v>
      </c>
      <c r="AK25" s="240">
        <v>0</v>
      </c>
      <c r="AL25" s="240">
        <v>0</v>
      </c>
      <c r="AM25" s="240">
        <v>0</v>
      </c>
      <c r="AN25" s="240">
        <v>0</v>
      </c>
      <c r="AO25" s="240">
        <v>0</v>
      </c>
      <c r="AP25" s="240">
        <v>0</v>
      </c>
      <c r="AQ25" s="240">
        <v>0</v>
      </c>
      <c r="AR25" s="240">
        <v>0</v>
      </c>
    </row>
    <row r="26" spans="1:44">
      <c r="A26" s="480" t="s">
        <v>100</v>
      </c>
      <c r="B26" s="480"/>
      <c r="C26" s="230">
        <f t="shared" si="3"/>
        <v>16</v>
      </c>
      <c r="D26" s="240">
        <v>182</v>
      </c>
      <c r="E26" s="240">
        <v>124</v>
      </c>
      <c r="F26" s="240">
        <v>58</v>
      </c>
      <c r="G26" s="240">
        <v>0</v>
      </c>
      <c r="H26" s="240">
        <v>0</v>
      </c>
      <c r="I26" s="240">
        <v>0</v>
      </c>
      <c r="J26" s="240">
        <v>182</v>
      </c>
      <c r="K26" s="240">
        <v>124</v>
      </c>
      <c r="L26" s="240">
        <v>58</v>
      </c>
      <c r="M26" s="240">
        <v>0</v>
      </c>
      <c r="N26" s="240">
        <v>0</v>
      </c>
      <c r="O26" s="240">
        <v>0</v>
      </c>
      <c r="P26" s="240">
        <v>0</v>
      </c>
      <c r="Q26" s="240">
        <v>0</v>
      </c>
      <c r="R26" s="240">
        <v>0</v>
      </c>
      <c r="S26" s="240">
        <v>1</v>
      </c>
      <c r="T26" s="240">
        <v>1</v>
      </c>
      <c r="U26" s="244">
        <v>0</v>
      </c>
      <c r="V26" s="202" t="s">
        <v>100</v>
      </c>
      <c r="W26" s="264">
        <f t="shared" si="2"/>
        <v>16</v>
      </c>
      <c r="X26" s="240">
        <v>1</v>
      </c>
      <c r="Y26" s="240">
        <v>1</v>
      </c>
      <c r="Z26" s="240">
        <v>0</v>
      </c>
      <c r="AA26" s="240">
        <v>0</v>
      </c>
      <c r="AB26" s="240">
        <v>0</v>
      </c>
      <c r="AC26" s="240">
        <v>0</v>
      </c>
      <c r="AD26" s="240">
        <v>0</v>
      </c>
      <c r="AE26" s="240">
        <v>0</v>
      </c>
      <c r="AF26" s="240">
        <v>0</v>
      </c>
      <c r="AG26" s="240">
        <v>0</v>
      </c>
      <c r="AH26" s="240">
        <v>0</v>
      </c>
      <c r="AI26" s="240">
        <v>0</v>
      </c>
      <c r="AJ26" s="240">
        <v>0</v>
      </c>
      <c r="AK26" s="240">
        <v>0</v>
      </c>
      <c r="AL26" s="240">
        <v>0</v>
      </c>
      <c r="AM26" s="240">
        <v>0</v>
      </c>
      <c r="AN26" s="240">
        <v>0</v>
      </c>
      <c r="AO26" s="240">
        <v>0</v>
      </c>
      <c r="AP26" s="240">
        <v>0</v>
      </c>
      <c r="AQ26" s="240">
        <v>0</v>
      </c>
      <c r="AR26" s="240">
        <v>0</v>
      </c>
    </row>
    <row r="27" spans="1:44">
      <c r="A27" s="478" t="s">
        <v>505</v>
      </c>
      <c r="B27" s="478"/>
      <c r="C27" s="230">
        <f t="shared" si="3"/>
        <v>17</v>
      </c>
      <c r="D27" s="245">
        <f>+D28+D29+D30</f>
        <v>2114</v>
      </c>
      <c r="E27" s="245">
        <f t="shared" ref="E27:U27" si="8">+E28+E29+E30</f>
        <v>678</v>
      </c>
      <c r="F27" s="245">
        <f t="shared" si="8"/>
        <v>1436</v>
      </c>
      <c r="G27" s="245">
        <f t="shared" si="8"/>
        <v>0</v>
      </c>
      <c r="H27" s="245">
        <f t="shared" si="8"/>
        <v>0</v>
      </c>
      <c r="I27" s="245">
        <f t="shared" si="8"/>
        <v>0</v>
      </c>
      <c r="J27" s="245">
        <f t="shared" si="8"/>
        <v>1723</v>
      </c>
      <c r="K27" s="245">
        <f t="shared" si="8"/>
        <v>625</v>
      </c>
      <c r="L27" s="245">
        <f t="shared" si="8"/>
        <v>1098</v>
      </c>
      <c r="M27" s="245">
        <f t="shared" si="8"/>
        <v>391</v>
      </c>
      <c r="N27" s="245">
        <f t="shared" si="8"/>
        <v>53</v>
      </c>
      <c r="O27" s="245">
        <f t="shared" si="8"/>
        <v>338</v>
      </c>
      <c r="P27" s="245">
        <f t="shared" si="8"/>
        <v>0</v>
      </c>
      <c r="Q27" s="245">
        <f t="shared" si="8"/>
        <v>0</v>
      </c>
      <c r="R27" s="245">
        <f t="shared" si="8"/>
        <v>0</v>
      </c>
      <c r="S27" s="245">
        <f t="shared" si="8"/>
        <v>4</v>
      </c>
      <c r="T27" s="245">
        <f t="shared" si="8"/>
        <v>2</v>
      </c>
      <c r="U27" s="245">
        <f t="shared" si="8"/>
        <v>2</v>
      </c>
      <c r="V27" s="232" t="s">
        <v>505</v>
      </c>
      <c r="W27" s="264">
        <f t="shared" si="2"/>
        <v>17</v>
      </c>
      <c r="X27" s="235">
        <f>X28+X29+X30</f>
        <v>1</v>
      </c>
      <c r="Y27" s="235">
        <f t="shared" ref="Y27:AR27" si="9">Y28+Y29+Y30</f>
        <v>1</v>
      </c>
      <c r="Z27" s="235">
        <f t="shared" si="9"/>
        <v>0</v>
      </c>
      <c r="AA27" s="235">
        <f t="shared" si="9"/>
        <v>0</v>
      </c>
      <c r="AB27" s="235">
        <f t="shared" si="9"/>
        <v>0</v>
      </c>
      <c r="AC27" s="235">
        <f t="shared" si="9"/>
        <v>0</v>
      </c>
      <c r="AD27" s="235">
        <f t="shared" si="9"/>
        <v>0</v>
      </c>
      <c r="AE27" s="235">
        <f t="shared" si="9"/>
        <v>0</v>
      </c>
      <c r="AF27" s="235">
        <f t="shared" si="9"/>
        <v>0</v>
      </c>
      <c r="AG27" s="235">
        <f t="shared" si="9"/>
        <v>3</v>
      </c>
      <c r="AH27" s="235">
        <f t="shared" si="9"/>
        <v>1</v>
      </c>
      <c r="AI27" s="235">
        <f t="shared" si="9"/>
        <v>2</v>
      </c>
      <c r="AJ27" s="235">
        <f t="shared" si="9"/>
        <v>0</v>
      </c>
      <c r="AK27" s="235">
        <f t="shared" si="9"/>
        <v>0</v>
      </c>
      <c r="AL27" s="235">
        <f t="shared" si="9"/>
        <v>0</v>
      </c>
      <c r="AM27" s="235">
        <f t="shared" si="9"/>
        <v>0</v>
      </c>
      <c r="AN27" s="235">
        <f t="shared" si="9"/>
        <v>0</v>
      </c>
      <c r="AO27" s="235">
        <f t="shared" si="9"/>
        <v>0</v>
      </c>
      <c r="AP27" s="235">
        <f t="shared" si="9"/>
        <v>0</v>
      </c>
      <c r="AQ27" s="235">
        <f t="shared" si="9"/>
        <v>0</v>
      </c>
      <c r="AR27" s="235">
        <f t="shared" si="9"/>
        <v>0</v>
      </c>
    </row>
    <row r="28" spans="1:44">
      <c r="A28" s="480" t="s">
        <v>89</v>
      </c>
      <c r="B28" s="480"/>
      <c r="C28" s="230">
        <f t="shared" si="3"/>
        <v>18</v>
      </c>
      <c r="D28" s="240">
        <v>591</v>
      </c>
      <c r="E28" s="240">
        <v>58</v>
      </c>
      <c r="F28" s="240">
        <v>533</v>
      </c>
      <c r="G28" s="240">
        <v>0</v>
      </c>
      <c r="H28" s="240">
        <v>0</v>
      </c>
      <c r="I28" s="240">
        <v>0</v>
      </c>
      <c r="J28" s="240">
        <v>400</v>
      </c>
      <c r="K28" s="240">
        <v>40</v>
      </c>
      <c r="L28" s="240">
        <v>360</v>
      </c>
      <c r="M28" s="240">
        <v>191</v>
      </c>
      <c r="N28" s="240">
        <v>18</v>
      </c>
      <c r="O28" s="240">
        <v>173</v>
      </c>
      <c r="P28" s="240">
        <v>0</v>
      </c>
      <c r="Q28" s="240">
        <v>0</v>
      </c>
      <c r="R28" s="240">
        <v>0</v>
      </c>
      <c r="S28" s="240">
        <v>0</v>
      </c>
      <c r="T28" s="240">
        <v>0</v>
      </c>
      <c r="U28" s="244">
        <v>0</v>
      </c>
      <c r="V28" s="202" t="s">
        <v>89</v>
      </c>
      <c r="W28" s="264">
        <f t="shared" si="2"/>
        <v>18</v>
      </c>
      <c r="X28" s="240">
        <v>0</v>
      </c>
      <c r="Y28" s="240">
        <v>0</v>
      </c>
      <c r="Z28" s="240">
        <v>0</v>
      </c>
      <c r="AA28" s="240">
        <v>0</v>
      </c>
      <c r="AB28" s="240">
        <v>0</v>
      </c>
      <c r="AC28" s="240">
        <v>0</v>
      </c>
      <c r="AD28" s="240">
        <v>0</v>
      </c>
      <c r="AE28" s="240">
        <v>0</v>
      </c>
      <c r="AF28" s="240">
        <v>0</v>
      </c>
      <c r="AG28" s="240">
        <v>0</v>
      </c>
      <c r="AH28" s="240">
        <v>0</v>
      </c>
      <c r="AI28" s="240">
        <v>0</v>
      </c>
      <c r="AJ28" s="240">
        <v>0</v>
      </c>
      <c r="AK28" s="240">
        <v>0</v>
      </c>
      <c r="AL28" s="240">
        <v>0</v>
      </c>
      <c r="AM28" s="240">
        <v>0</v>
      </c>
      <c r="AN28" s="240">
        <v>0</v>
      </c>
      <c r="AO28" s="240">
        <v>0</v>
      </c>
      <c r="AP28" s="240">
        <v>0</v>
      </c>
      <c r="AQ28" s="240">
        <v>0</v>
      </c>
      <c r="AR28" s="240">
        <v>0</v>
      </c>
    </row>
    <row r="29" spans="1:44">
      <c r="A29" s="480" t="s">
        <v>90</v>
      </c>
      <c r="B29" s="480"/>
      <c r="C29" s="230">
        <f t="shared" si="3"/>
        <v>19</v>
      </c>
      <c r="D29" s="240">
        <v>105</v>
      </c>
      <c r="E29" s="240">
        <v>44</v>
      </c>
      <c r="F29" s="240">
        <v>61</v>
      </c>
      <c r="G29" s="240">
        <v>0</v>
      </c>
      <c r="H29" s="240">
        <v>0</v>
      </c>
      <c r="I29" s="240">
        <v>0</v>
      </c>
      <c r="J29" s="240">
        <v>94</v>
      </c>
      <c r="K29" s="240">
        <v>41</v>
      </c>
      <c r="L29" s="240">
        <v>53</v>
      </c>
      <c r="M29" s="240">
        <v>11</v>
      </c>
      <c r="N29" s="240">
        <v>3</v>
      </c>
      <c r="O29" s="240">
        <v>8</v>
      </c>
      <c r="P29" s="240">
        <v>0</v>
      </c>
      <c r="Q29" s="240">
        <v>0</v>
      </c>
      <c r="R29" s="240">
        <v>0</v>
      </c>
      <c r="S29" s="240">
        <v>0</v>
      </c>
      <c r="T29" s="240">
        <v>0</v>
      </c>
      <c r="U29" s="244">
        <v>0</v>
      </c>
      <c r="V29" s="202" t="s">
        <v>90</v>
      </c>
      <c r="W29" s="264">
        <f t="shared" si="2"/>
        <v>19</v>
      </c>
      <c r="X29" s="240">
        <v>0</v>
      </c>
      <c r="Y29" s="240">
        <v>0</v>
      </c>
      <c r="Z29" s="240">
        <v>0</v>
      </c>
      <c r="AA29" s="240">
        <v>0</v>
      </c>
      <c r="AB29" s="240">
        <v>0</v>
      </c>
      <c r="AC29" s="240">
        <v>0</v>
      </c>
      <c r="AD29" s="240">
        <v>0</v>
      </c>
      <c r="AE29" s="240">
        <v>0</v>
      </c>
      <c r="AF29" s="240">
        <v>0</v>
      </c>
      <c r="AG29" s="240">
        <v>0</v>
      </c>
      <c r="AH29" s="240">
        <v>0</v>
      </c>
      <c r="AI29" s="240">
        <v>0</v>
      </c>
      <c r="AJ29" s="240">
        <v>0</v>
      </c>
      <c r="AK29" s="240">
        <v>0</v>
      </c>
      <c r="AL29" s="240">
        <v>0</v>
      </c>
      <c r="AM29" s="240">
        <v>0</v>
      </c>
      <c r="AN29" s="240">
        <v>0</v>
      </c>
      <c r="AO29" s="240">
        <v>0</v>
      </c>
      <c r="AP29" s="240">
        <v>0</v>
      </c>
      <c r="AQ29" s="240">
        <v>0</v>
      </c>
      <c r="AR29" s="240">
        <v>0</v>
      </c>
    </row>
    <row r="30" spans="1:44">
      <c r="A30" s="480" t="s">
        <v>92</v>
      </c>
      <c r="B30" s="480"/>
      <c r="C30" s="230">
        <f t="shared" si="3"/>
        <v>20</v>
      </c>
      <c r="D30" s="240">
        <v>1418</v>
      </c>
      <c r="E30" s="240">
        <v>576</v>
      </c>
      <c r="F30" s="240">
        <v>842</v>
      </c>
      <c r="G30" s="240">
        <v>0</v>
      </c>
      <c r="H30" s="240">
        <v>0</v>
      </c>
      <c r="I30" s="240">
        <v>0</v>
      </c>
      <c r="J30" s="240">
        <v>1229</v>
      </c>
      <c r="K30" s="240">
        <v>544</v>
      </c>
      <c r="L30" s="240">
        <v>685</v>
      </c>
      <c r="M30" s="240">
        <v>189</v>
      </c>
      <c r="N30" s="240">
        <v>32</v>
      </c>
      <c r="O30" s="240">
        <v>157</v>
      </c>
      <c r="P30" s="240">
        <v>0</v>
      </c>
      <c r="Q30" s="240">
        <v>0</v>
      </c>
      <c r="R30" s="240">
        <v>0</v>
      </c>
      <c r="S30" s="240">
        <v>4</v>
      </c>
      <c r="T30" s="240">
        <v>2</v>
      </c>
      <c r="U30" s="244">
        <v>2</v>
      </c>
      <c r="V30" s="202" t="s">
        <v>92</v>
      </c>
      <c r="W30" s="264">
        <f t="shared" si="2"/>
        <v>20</v>
      </c>
      <c r="X30" s="240">
        <v>1</v>
      </c>
      <c r="Y30" s="240">
        <v>1</v>
      </c>
      <c r="Z30" s="240">
        <v>0</v>
      </c>
      <c r="AA30" s="240">
        <v>0</v>
      </c>
      <c r="AB30" s="240">
        <v>0</v>
      </c>
      <c r="AC30" s="240">
        <v>0</v>
      </c>
      <c r="AD30" s="240">
        <v>0</v>
      </c>
      <c r="AE30" s="240">
        <v>0</v>
      </c>
      <c r="AF30" s="240">
        <v>0</v>
      </c>
      <c r="AG30" s="240">
        <v>3</v>
      </c>
      <c r="AH30" s="240">
        <v>1</v>
      </c>
      <c r="AI30" s="240">
        <v>2</v>
      </c>
      <c r="AJ30" s="240">
        <v>0</v>
      </c>
      <c r="AK30" s="240">
        <v>0</v>
      </c>
      <c r="AL30" s="240">
        <v>0</v>
      </c>
      <c r="AM30" s="240">
        <v>0</v>
      </c>
      <c r="AN30" s="240">
        <v>0</v>
      </c>
      <c r="AO30" s="240">
        <v>0</v>
      </c>
      <c r="AP30" s="240">
        <v>0</v>
      </c>
      <c r="AQ30" s="240">
        <v>0</v>
      </c>
      <c r="AR30" s="240">
        <v>0</v>
      </c>
    </row>
    <row r="31" spans="1:44">
      <c r="A31" s="478" t="s">
        <v>506</v>
      </c>
      <c r="B31" s="478"/>
      <c r="C31" s="230">
        <f t="shared" si="3"/>
        <v>21</v>
      </c>
      <c r="D31" s="245">
        <f>+D32+D33+D34+D35+D36</f>
        <v>2252</v>
      </c>
      <c r="E31" s="245">
        <f t="shared" ref="E31:U31" si="10">+E32+E33+E34+E35+E36</f>
        <v>632</v>
      </c>
      <c r="F31" s="245">
        <f t="shared" si="10"/>
        <v>1620</v>
      </c>
      <c r="G31" s="245">
        <f t="shared" si="10"/>
        <v>276</v>
      </c>
      <c r="H31" s="245">
        <f t="shared" si="10"/>
        <v>30</v>
      </c>
      <c r="I31" s="245">
        <f t="shared" si="10"/>
        <v>246</v>
      </c>
      <c r="J31" s="245">
        <f t="shared" si="10"/>
        <v>1592</v>
      </c>
      <c r="K31" s="245">
        <f t="shared" si="10"/>
        <v>488</v>
      </c>
      <c r="L31" s="245">
        <f t="shared" si="10"/>
        <v>1104</v>
      </c>
      <c r="M31" s="245">
        <f t="shared" si="10"/>
        <v>361</v>
      </c>
      <c r="N31" s="245">
        <f t="shared" si="10"/>
        <v>109</v>
      </c>
      <c r="O31" s="245">
        <f t="shared" si="10"/>
        <v>252</v>
      </c>
      <c r="P31" s="245">
        <f t="shared" si="10"/>
        <v>23</v>
      </c>
      <c r="Q31" s="245">
        <f t="shared" si="10"/>
        <v>5</v>
      </c>
      <c r="R31" s="245">
        <f t="shared" si="10"/>
        <v>18</v>
      </c>
      <c r="S31" s="245">
        <f t="shared" si="10"/>
        <v>3</v>
      </c>
      <c r="T31" s="245">
        <f t="shared" si="10"/>
        <v>1</v>
      </c>
      <c r="U31" s="245">
        <f t="shared" si="10"/>
        <v>2</v>
      </c>
      <c r="V31" s="232" t="s">
        <v>506</v>
      </c>
      <c r="W31" s="264">
        <f t="shared" si="2"/>
        <v>21</v>
      </c>
      <c r="X31" s="235">
        <f>X32+X33+X34+X35+X36</f>
        <v>1</v>
      </c>
      <c r="Y31" s="235">
        <f t="shared" ref="Y31:AR31" si="11">Y32+Y33+Y34+Y35+Y36</f>
        <v>0</v>
      </c>
      <c r="Z31" s="235">
        <f t="shared" si="11"/>
        <v>1</v>
      </c>
      <c r="AA31" s="235">
        <f t="shared" si="11"/>
        <v>0</v>
      </c>
      <c r="AB31" s="235">
        <f t="shared" si="11"/>
        <v>0</v>
      </c>
      <c r="AC31" s="235">
        <f t="shared" si="11"/>
        <v>0</v>
      </c>
      <c r="AD31" s="235">
        <f t="shared" si="11"/>
        <v>0</v>
      </c>
      <c r="AE31" s="235">
        <f t="shared" si="11"/>
        <v>0</v>
      </c>
      <c r="AF31" s="235">
        <f t="shared" si="11"/>
        <v>0</v>
      </c>
      <c r="AG31" s="235">
        <f t="shared" si="11"/>
        <v>1</v>
      </c>
      <c r="AH31" s="235">
        <f t="shared" si="11"/>
        <v>0</v>
      </c>
      <c r="AI31" s="235">
        <f t="shared" si="11"/>
        <v>1</v>
      </c>
      <c r="AJ31" s="235">
        <f t="shared" si="11"/>
        <v>0</v>
      </c>
      <c r="AK31" s="235">
        <f t="shared" si="11"/>
        <v>0</v>
      </c>
      <c r="AL31" s="235">
        <f t="shared" si="11"/>
        <v>0</v>
      </c>
      <c r="AM31" s="235">
        <f t="shared" si="11"/>
        <v>1</v>
      </c>
      <c r="AN31" s="235">
        <f t="shared" si="11"/>
        <v>1</v>
      </c>
      <c r="AO31" s="235">
        <f t="shared" si="11"/>
        <v>0</v>
      </c>
      <c r="AP31" s="235">
        <f t="shared" si="11"/>
        <v>0</v>
      </c>
      <c r="AQ31" s="235">
        <f t="shared" si="11"/>
        <v>0</v>
      </c>
      <c r="AR31" s="235">
        <f t="shared" si="11"/>
        <v>0</v>
      </c>
    </row>
    <row r="32" spans="1:44">
      <c r="A32" s="480" t="s">
        <v>83</v>
      </c>
      <c r="B32" s="480"/>
      <c r="C32" s="230">
        <f t="shared" si="3"/>
        <v>22</v>
      </c>
      <c r="D32" s="240">
        <v>142</v>
      </c>
      <c r="E32" s="240">
        <v>14</v>
      </c>
      <c r="F32" s="240">
        <v>128</v>
      </c>
      <c r="G32" s="240">
        <v>0</v>
      </c>
      <c r="H32" s="240">
        <v>0</v>
      </c>
      <c r="I32" s="240">
        <v>0</v>
      </c>
      <c r="J32" s="240">
        <v>142</v>
      </c>
      <c r="K32" s="240">
        <v>14</v>
      </c>
      <c r="L32" s="240">
        <v>128</v>
      </c>
      <c r="M32" s="240">
        <v>0</v>
      </c>
      <c r="N32" s="240">
        <v>0</v>
      </c>
      <c r="O32" s="240">
        <v>0</v>
      </c>
      <c r="P32" s="240">
        <v>0</v>
      </c>
      <c r="Q32" s="240">
        <v>0</v>
      </c>
      <c r="R32" s="240">
        <v>0</v>
      </c>
      <c r="S32" s="240">
        <v>0</v>
      </c>
      <c r="T32" s="240">
        <v>0</v>
      </c>
      <c r="U32" s="244">
        <v>0</v>
      </c>
      <c r="V32" s="202" t="s">
        <v>83</v>
      </c>
      <c r="W32" s="264">
        <f t="shared" si="2"/>
        <v>22</v>
      </c>
      <c r="X32" s="240">
        <v>0</v>
      </c>
      <c r="Y32" s="240">
        <v>0</v>
      </c>
      <c r="Z32" s="240">
        <v>0</v>
      </c>
      <c r="AA32" s="240">
        <v>0</v>
      </c>
      <c r="AB32" s="240">
        <v>0</v>
      </c>
      <c r="AC32" s="240">
        <v>0</v>
      </c>
      <c r="AD32" s="240">
        <v>0</v>
      </c>
      <c r="AE32" s="240">
        <v>0</v>
      </c>
      <c r="AF32" s="240">
        <v>0</v>
      </c>
      <c r="AG32" s="240">
        <v>0</v>
      </c>
      <c r="AH32" s="240">
        <v>0</v>
      </c>
      <c r="AI32" s="240">
        <v>0</v>
      </c>
      <c r="AJ32" s="240">
        <v>0</v>
      </c>
      <c r="AK32" s="240">
        <v>0</v>
      </c>
      <c r="AL32" s="240">
        <v>0</v>
      </c>
      <c r="AM32" s="240">
        <v>0</v>
      </c>
      <c r="AN32" s="240">
        <v>0</v>
      </c>
      <c r="AO32" s="240">
        <v>0</v>
      </c>
      <c r="AP32" s="240">
        <v>0</v>
      </c>
      <c r="AQ32" s="240">
        <v>0</v>
      </c>
      <c r="AR32" s="240">
        <v>0</v>
      </c>
    </row>
    <row r="33" spans="1:44">
      <c r="A33" s="480" t="s">
        <v>84</v>
      </c>
      <c r="B33" s="480"/>
      <c r="C33" s="230">
        <f t="shared" si="3"/>
        <v>23</v>
      </c>
      <c r="D33" s="240">
        <v>772</v>
      </c>
      <c r="E33" s="240">
        <v>135</v>
      </c>
      <c r="F33" s="240">
        <v>637</v>
      </c>
      <c r="G33" s="240">
        <v>276</v>
      </c>
      <c r="H33" s="240">
        <v>30</v>
      </c>
      <c r="I33" s="240">
        <v>246</v>
      </c>
      <c r="J33" s="240">
        <v>496</v>
      </c>
      <c r="K33" s="240">
        <v>105</v>
      </c>
      <c r="L33" s="240">
        <v>391</v>
      </c>
      <c r="M33" s="240">
        <v>0</v>
      </c>
      <c r="N33" s="240">
        <v>0</v>
      </c>
      <c r="O33" s="240">
        <v>0</v>
      </c>
      <c r="P33" s="240">
        <v>0</v>
      </c>
      <c r="Q33" s="240">
        <v>0</v>
      </c>
      <c r="R33" s="240">
        <v>0</v>
      </c>
      <c r="S33" s="240">
        <v>2</v>
      </c>
      <c r="T33" s="240">
        <v>1</v>
      </c>
      <c r="U33" s="244">
        <v>1</v>
      </c>
      <c r="V33" s="202" t="s">
        <v>84</v>
      </c>
      <c r="W33" s="264">
        <f t="shared" si="2"/>
        <v>23</v>
      </c>
      <c r="X33" s="240">
        <v>1</v>
      </c>
      <c r="Y33" s="240">
        <v>0</v>
      </c>
      <c r="Z33" s="240">
        <v>1</v>
      </c>
      <c r="AA33" s="240">
        <v>0</v>
      </c>
      <c r="AB33" s="240">
        <v>0</v>
      </c>
      <c r="AC33" s="240">
        <v>0</v>
      </c>
      <c r="AD33" s="240">
        <v>0</v>
      </c>
      <c r="AE33" s="240">
        <v>0</v>
      </c>
      <c r="AF33" s="240">
        <v>0</v>
      </c>
      <c r="AG33" s="240">
        <v>0</v>
      </c>
      <c r="AH33" s="240">
        <v>0</v>
      </c>
      <c r="AI33" s="240">
        <v>0</v>
      </c>
      <c r="AJ33" s="240">
        <v>0</v>
      </c>
      <c r="AK33" s="240">
        <v>0</v>
      </c>
      <c r="AL33" s="240">
        <v>0</v>
      </c>
      <c r="AM33" s="240">
        <v>1</v>
      </c>
      <c r="AN33" s="240">
        <v>1</v>
      </c>
      <c r="AO33" s="240">
        <v>0</v>
      </c>
      <c r="AP33" s="240">
        <v>0</v>
      </c>
      <c r="AQ33" s="240">
        <v>0</v>
      </c>
      <c r="AR33" s="240">
        <v>0</v>
      </c>
    </row>
    <row r="34" spans="1:44">
      <c r="A34" s="480" t="s">
        <v>85</v>
      </c>
      <c r="B34" s="480"/>
      <c r="C34" s="230">
        <f t="shared" si="3"/>
        <v>24</v>
      </c>
      <c r="D34" s="240">
        <v>185</v>
      </c>
      <c r="E34" s="240">
        <v>84</v>
      </c>
      <c r="F34" s="240">
        <v>101</v>
      </c>
      <c r="G34" s="240">
        <v>0</v>
      </c>
      <c r="H34" s="240">
        <v>0</v>
      </c>
      <c r="I34" s="240">
        <v>0</v>
      </c>
      <c r="J34" s="240">
        <v>112</v>
      </c>
      <c r="K34" s="240">
        <v>55</v>
      </c>
      <c r="L34" s="240">
        <v>57</v>
      </c>
      <c r="M34" s="240">
        <v>73</v>
      </c>
      <c r="N34" s="240">
        <v>29</v>
      </c>
      <c r="O34" s="240">
        <v>44</v>
      </c>
      <c r="P34" s="240">
        <v>0</v>
      </c>
      <c r="Q34" s="240">
        <v>0</v>
      </c>
      <c r="R34" s="240">
        <v>0</v>
      </c>
      <c r="S34" s="240">
        <v>0</v>
      </c>
      <c r="T34" s="240">
        <v>0</v>
      </c>
      <c r="U34" s="244">
        <v>0</v>
      </c>
      <c r="V34" s="202" t="s">
        <v>85</v>
      </c>
      <c r="W34" s="264">
        <f t="shared" si="2"/>
        <v>24</v>
      </c>
      <c r="X34" s="240">
        <v>0</v>
      </c>
      <c r="Y34" s="240">
        <v>0</v>
      </c>
      <c r="Z34" s="240">
        <v>0</v>
      </c>
      <c r="AA34" s="240">
        <v>0</v>
      </c>
      <c r="AB34" s="240">
        <v>0</v>
      </c>
      <c r="AC34" s="240">
        <v>0</v>
      </c>
      <c r="AD34" s="240">
        <v>0</v>
      </c>
      <c r="AE34" s="240">
        <v>0</v>
      </c>
      <c r="AF34" s="240">
        <v>0</v>
      </c>
      <c r="AG34" s="240">
        <v>0</v>
      </c>
      <c r="AH34" s="240">
        <v>0</v>
      </c>
      <c r="AI34" s="240">
        <v>0</v>
      </c>
      <c r="AJ34" s="240">
        <v>0</v>
      </c>
      <c r="AK34" s="240">
        <v>0</v>
      </c>
      <c r="AL34" s="240">
        <v>0</v>
      </c>
      <c r="AM34" s="240">
        <v>0</v>
      </c>
      <c r="AN34" s="240">
        <v>0</v>
      </c>
      <c r="AO34" s="240">
        <v>0</v>
      </c>
      <c r="AP34" s="240">
        <v>0</v>
      </c>
      <c r="AQ34" s="240">
        <v>0</v>
      </c>
      <c r="AR34" s="240">
        <v>0</v>
      </c>
    </row>
    <row r="35" spans="1:44">
      <c r="A35" s="480" t="s">
        <v>86</v>
      </c>
      <c r="B35" s="480"/>
      <c r="C35" s="230">
        <f t="shared" si="3"/>
        <v>25</v>
      </c>
      <c r="D35" s="240">
        <v>67</v>
      </c>
      <c r="E35" s="240">
        <v>32</v>
      </c>
      <c r="F35" s="240">
        <v>35</v>
      </c>
      <c r="G35" s="240">
        <v>0</v>
      </c>
      <c r="H35" s="240">
        <v>0</v>
      </c>
      <c r="I35" s="240">
        <v>0</v>
      </c>
      <c r="J35" s="240">
        <v>67</v>
      </c>
      <c r="K35" s="240">
        <v>32</v>
      </c>
      <c r="L35" s="240">
        <v>35</v>
      </c>
      <c r="M35" s="240">
        <v>0</v>
      </c>
      <c r="N35" s="240">
        <v>0</v>
      </c>
      <c r="O35" s="240">
        <v>0</v>
      </c>
      <c r="P35" s="240">
        <v>0</v>
      </c>
      <c r="Q35" s="240">
        <v>0</v>
      </c>
      <c r="R35" s="240">
        <v>0</v>
      </c>
      <c r="S35" s="240">
        <v>0</v>
      </c>
      <c r="T35" s="240">
        <v>0</v>
      </c>
      <c r="U35" s="244">
        <v>0</v>
      </c>
      <c r="V35" s="202" t="s">
        <v>86</v>
      </c>
      <c r="W35" s="264">
        <f t="shared" si="2"/>
        <v>25</v>
      </c>
      <c r="X35" s="240">
        <v>0</v>
      </c>
      <c r="Y35" s="240">
        <v>0</v>
      </c>
      <c r="Z35" s="240">
        <v>0</v>
      </c>
      <c r="AA35" s="240">
        <v>0</v>
      </c>
      <c r="AB35" s="240">
        <v>0</v>
      </c>
      <c r="AC35" s="240">
        <v>0</v>
      </c>
      <c r="AD35" s="240">
        <v>0</v>
      </c>
      <c r="AE35" s="240">
        <v>0</v>
      </c>
      <c r="AF35" s="240">
        <v>0</v>
      </c>
      <c r="AG35" s="240">
        <v>0</v>
      </c>
      <c r="AH35" s="240">
        <v>0</v>
      </c>
      <c r="AI35" s="240">
        <v>0</v>
      </c>
      <c r="AJ35" s="240">
        <v>0</v>
      </c>
      <c r="AK35" s="240">
        <v>0</v>
      </c>
      <c r="AL35" s="240">
        <v>0</v>
      </c>
      <c r="AM35" s="240">
        <v>0</v>
      </c>
      <c r="AN35" s="240">
        <v>0</v>
      </c>
      <c r="AO35" s="240">
        <v>0</v>
      </c>
      <c r="AP35" s="240">
        <v>0</v>
      </c>
      <c r="AQ35" s="240">
        <v>0</v>
      </c>
      <c r="AR35" s="240">
        <v>0</v>
      </c>
    </row>
    <row r="36" spans="1:44">
      <c r="A36" s="480" t="s">
        <v>87</v>
      </c>
      <c r="B36" s="480"/>
      <c r="C36" s="230">
        <f t="shared" si="3"/>
        <v>26</v>
      </c>
      <c r="D36" s="240">
        <v>1086</v>
      </c>
      <c r="E36" s="240">
        <v>367</v>
      </c>
      <c r="F36" s="240">
        <v>719</v>
      </c>
      <c r="G36" s="240">
        <v>0</v>
      </c>
      <c r="H36" s="240">
        <v>0</v>
      </c>
      <c r="I36" s="240">
        <v>0</v>
      </c>
      <c r="J36" s="240">
        <v>775</v>
      </c>
      <c r="K36" s="240">
        <v>282</v>
      </c>
      <c r="L36" s="240">
        <v>493</v>
      </c>
      <c r="M36" s="240">
        <v>288</v>
      </c>
      <c r="N36" s="240">
        <v>80</v>
      </c>
      <c r="O36" s="240">
        <v>208</v>
      </c>
      <c r="P36" s="240">
        <v>23</v>
      </c>
      <c r="Q36" s="240">
        <v>5</v>
      </c>
      <c r="R36" s="240">
        <v>18</v>
      </c>
      <c r="S36" s="240">
        <v>1</v>
      </c>
      <c r="T36" s="240">
        <v>0</v>
      </c>
      <c r="U36" s="244">
        <v>1</v>
      </c>
      <c r="V36" s="202" t="s">
        <v>87</v>
      </c>
      <c r="W36" s="264">
        <f t="shared" si="2"/>
        <v>26</v>
      </c>
      <c r="X36" s="240">
        <v>0</v>
      </c>
      <c r="Y36" s="240">
        <v>0</v>
      </c>
      <c r="Z36" s="240">
        <v>0</v>
      </c>
      <c r="AA36" s="240">
        <v>0</v>
      </c>
      <c r="AB36" s="240">
        <v>0</v>
      </c>
      <c r="AC36" s="240">
        <v>0</v>
      </c>
      <c r="AD36" s="240">
        <v>0</v>
      </c>
      <c r="AE36" s="240">
        <v>0</v>
      </c>
      <c r="AF36" s="240">
        <v>0</v>
      </c>
      <c r="AG36" s="240">
        <v>1</v>
      </c>
      <c r="AH36" s="240">
        <v>0</v>
      </c>
      <c r="AI36" s="240">
        <v>1</v>
      </c>
      <c r="AJ36" s="240">
        <v>0</v>
      </c>
      <c r="AK36" s="240">
        <v>0</v>
      </c>
      <c r="AL36" s="240">
        <v>0</v>
      </c>
      <c r="AM36" s="240">
        <v>0</v>
      </c>
      <c r="AN36" s="240">
        <v>0</v>
      </c>
      <c r="AO36" s="240">
        <v>0</v>
      </c>
      <c r="AP36" s="240">
        <v>0</v>
      </c>
      <c r="AQ36" s="240">
        <v>0</v>
      </c>
      <c r="AR36" s="240">
        <v>0</v>
      </c>
    </row>
    <row r="37" spans="1:44">
      <c r="D37" s="263"/>
      <c r="E37" s="263"/>
      <c r="F37" s="263"/>
      <c r="G37" s="263"/>
      <c r="H37" s="263"/>
      <c r="I37" s="263"/>
      <c r="J37" s="263"/>
      <c r="K37" s="263"/>
      <c r="L37" s="263"/>
      <c r="M37" s="263"/>
      <c r="N37" s="263"/>
      <c r="O37" s="263"/>
      <c r="P37" s="263"/>
      <c r="Q37" s="263"/>
      <c r="R37" s="263"/>
      <c r="S37" s="263"/>
      <c r="T37" s="263"/>
      <c r="U37" s="263"/>
      <c r="X37" s="263"/>
      <c r="Y37" s="263"/>
      <c r="Z37" s="263"/>
      <c r="AA37" s="263"/>
      <c r="AB37" s="263"/>
      <c r="AC37" s="263"/>
      <c r="AD37" s="263"/>
      <c r="AE37" s="263"/>
      <c r="AF37" s="263"/>
      <c r="AG37" s="263"/>
      <c r="AH37" s="263"/>
      <c r="AI37" s="263"/>
      <c r="AJ37" s="263"/>
      <c r="AK37" s="263"/>
      <c r="AL37" s="263"/>
      <c r="AM37" s="263"/>
      <c r="AN37" s="263"/>
      <c r="AO37" s="263"/>
      <c r="AP37" s="263"/>
      <c r="AQ37" s="263"/>
      <c r="AR37" s="263"/>
    </row>
  </sheetData>
  <mergeCells count="65">
    <mergeCell ref="AP8:AP9"/>
    <mergeCell ref="T7:U7"/>
    <mergeCell ref="V7:V9"/>
    <mergeCell ref="X7:AR7"/>
    <mergeCell ref="U8:U9"/>
    <mergeCell ref="X8:X9"/>
    <mergeCell ref="AQ8:AR8"/>
    <mergeCell ref="AB8:AC8"/>
    <mergeCell ref="AD8:AD9"/>
    <mergeCell ref="AE8:AF8"/>
    <mergeCell ref="AG8:AG9"/>
    <mergeCell ref="AH8:AI8"/>
    <mergeCell ref="AJ8:AJ9"/>
    <mergeCell ref="AK8:AL8"/>
    <mergeCell ref="AM8:AM9"/>
    <mergeCell ref="AN8:AO8"/>
    <mergeCell ref="A35:B35"/>
    <mergeCell ref="A36:B36"/>
    <mergeCell ref="A31:B31"/>
    <mergeCell ref="A32:B32"/>
    <mergeCell ref="A33:B33"/>
    <mergeCell ref="A34:B34"/>
    <mergeCell ref="A27:B27"/>
    <mergeCell ref="A28:B28"/>
    <mergeCell ref="A29:B29"/>
    <mergeCell ref="A30:B30"/>
    <mergeCell ref="A23:B23"/>
    <mergeCell ref="A24:B24"/>
    <mergeCell ref="A25:B25"/>
    <mergeCell ref="A26:B26"/>
    <mergeCell ref="A19:B19"/>
    <mergeCell ref="A20:B20"/>
    <mergeCell ref="A21:B21"/>
    <mergeCell ref="A22:B22"/>
    <mergeCell ref="A16:B16"/>
    <mergeCell ref="A17:B17"/>
    <mergeCell ref="A18:B18"/>
    <mergeCell ref="A13:B13"/>
    <mergeCell ref="A14:B14"/>
    <mergeCell ref="A15:B15"/>
    <mergeCell ref="A10:B10"/>
    <mergeCell ref="A11:B11"/>
    <mergeCell ref="A12:B12"/>
    <mergeCell ref="Q8:R8"/>
    <mergeCell ref="T8:T9"/>
    <mergeCell ref="Y8:Z8"/>
    <mergeCell ref="AA8:AA9"/>
    <mergeCell ref="W7:W9"/>
    <mergeCell ref="S7:S9"/>
    <mergeCell ref="A4:U4"/>
    <mergeCell ref="T2:U2"/>
    <mergeCell ref="K8:L8"/>
    <mergeCell ref="M8:M9"/>
    <mergeCell ref="A6:B6"/>
    <mergeCell ref="A7:B9"/>
    <mergeCell ref="C7:C9"/>
    <mergeCell ref="D7:D9"/>
    <mergeCell ref="E7:R7"/>
    <mergeCell ref="N8:O8"/>
    <mergeCell ref="E8:E9"/>
    <mergeCell ref="F8:F9"/>
    <mergeCell ref="G8:G9"/>
    <mergeCell ref="H8:I8"/>
    <mergeCell ref="J8:J9"/>
    <mergeCell ref="P8:P9"/>
  </mergeCells>
  <pageMargins left="0.7" right="0.7" top="0.75" bottom="0.75" header="0.3" footer="0.3"/>
  <pageSetup scale="47" orientation="portrait" r:id="rId1"/>
  <colBreaks count="1" manualBreakCount="1">
    <brk id="21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E4130-A4ED-4D1E-B580-BCBDA9A85D37}">
  <sheetPr>
    <tabColor rgb="FF00B0F0"/>
  </sheetPr>
  <dimension ref="A1:AQ64"/>
  <sheetViews>
    <sheetView view="pageBreakPreview" zoomScale="98" zoomScaleNormal="100" zoomScaleSheetLayoutView="98" workbookViewId="0">
      <selection activeCell="AS11" sqref="AS11"/>
    </sheetView>
  </sheetViews>
  <sheetFormatPr defaultColWidth="8.85546875" defaultRowHeight="12.75"/>
  <cols>
    <col min="1" max="1" width="11" style="6" customWidth="1"/>
    <col min="2" max="2" width="4" style="5" customWidth="1"/>
    <col min="3" max="3" width="8.7109375" style="6" customWidth="1"/>
    <col min="4" max="17" width="5.85546875" style="6" customWidth="1"/>
    <col min="18" max="18" width="7.42578125" style="6" customWidth="1"/>
    <col min="19" max="20" width="5.85546875" style="6" customWidth="1"/>
    <col min="21" max="21" width="11.5703125" style="6" customWidth="1"/>
    <col min="22" max="22" width="4" style="5" customWidth="1"/>
    <col min="23" max="43" width="5.140625" style="6" customWidth="1"/>
    <col min="44" max="44" width="6" style="6" customWidth="1"/>
    <col min="45" max="16384" width="8.85546875" style="6"/>
  </cols>
  <sheetData>
    <row r="1" spans="1:43" ht="30.75" customHeight="1">
      <c r="R1" s="49"/>
      <c r="S1" s="483" t="s">
        <v>73</v>
      </c>
      <c r="T1" s="483"/>
      <c r="AM1" s="86"/>
      <c r="AN1" s="86"/>
      <c r="AO1" s="484" t="s">
        <v>159</v>
      </c>
      <c r="AP1" s="484"/>
      <c r="AQ1" s="484"/>
    </row>
    <row r="2" spans="1:43" ht="20.25" customHeight="1">
      <c r="AL2" s="86"/>
      <c r="AM2" s="86"/>
      <c r="AN2" s="86"/>
      <c r="AO2" s="86"/>
      <c r="AP2" s="86"/>
      <c r="AQ2" s="86"/>
    </row>
    <row r="3" spans="1:43" ht="40.5" customHeight="1">
      <c r="A3" s="411" t="s">
        <v>519</v>
      </c>
      <c r="B3" s="411"/>
      <c r="C3" s="411"/>
      <c r="D3" s="411"/>
      <c r="E3" s="411"/>
      <c r="F3" s="411"/>
      <c r="G3" s="411"/>
      <c r="H3" s="411"/>
      <c r="I3" s="411"/>
      <c r="J3" s="411"/>
      <c r="K3" s="411"/>
      <c r="L3" s="411"/>
      <c r="M3" s="411"/>
      <c r="N3" s="411"/>
      <c r="O3" s="411"/>
      <c r="P3" s="411"/>
      <c r="Q3" s="411"/>
      <c r="R3" s="411"/>
      <c r="S3" s="411"/>
      <c r="T3" s="411"/>
      <c r="V3" s="6"/>
    </row>
    <row r="4" spans="1:43" ht="27" customHeight="1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V4" s="6"/>
    </row>
    <row r="5" spans="1:43" ht="19.5" customHeight="1"/>
    <row r="6" spans="1:43" ht="31.5" customHeight="1"/>
    <row r="7" spans="1:43" ht="18" customHeight="1">
      <c r="A7" s="93" t="s">
        <v>80</v>
      </c>
      <c r="S7" s="110"/>
      <c r="T7" s="180" t="s">
        <v>148</v>
      </c>
      <c r="U7" s="48"/>
    </row>
    <row r="8" spans="1:43" ht="19.5" customHeight="1">
      <c r="A8" s="485" t="s">
        <v>12</v>
      </c>
      <c r="B8" s="485" t="s">
        <v>62</v>
      </c>
      <c r="C8" s="488" t="s">
        <v>8</v>
      </c>
      <c r="D8" s="489"/>
      <c r="E8" s="489"/>
      <c r="F8" s="489"/>
      <c r="G8" s="489"/>
      <c r="H8" s="489"/>
      <c r="I8" s="489"/>
      <c r="J8" s="489"/>
      <c r="K8" s="489"/>
      <c r="L8" s="489"/>
      <c r="M8" s="489"/>
      <c r="N8" s="489"/>
      <c r="O8" s="489"/>
      <c r="P8" s="489"/>
      <c r="Q8" s="489"/>
      <c r="R8" s="490" t="s">
        <v>150</v>
      </c>
      <c r="S8" s="316"/>
      <c r="T8" s="317"/>
      <c r="U8" s="485" t="s">
        <v>12</v>
      </c>
      <c r="V8" s="491" t="s">
        <v>62</v>
      </c>
      <c r="W8" s="494" t="s">
        <v>216</v>
      </c>
      <c r="X8" s="494"/>
      <c r="Y8" s="494"/>
      <c r="Z8" s="447"/>
      <c r="AA8" s="447"/>
      <c r="AB8" s="447"/>
      <c r="AC8" s="447"/>
      <c r="AD8" s="447"/>
      <c r="AE8" s="447"/>
      <c r="AF8" s="447"/>
      <c r="AG8" s="447"/>
      <c r="AH8" s="447"/>
      <c r="AI8" s="447"/>
      <c r="AJ8" s="447"/>
      <c r="AK8" s="447"/>
      <c r="AL8" s="447"/>
      <c r="AM8" s="447"/>
      <c r="AN8" s="447"/>
      <c r="AO8" s="447"/>
      <c r="AP8" s="447"/>
      <c r="AQ8" s="447"/>
    </row>
    <row r="9" spans="1:43" ht="18.75" customHeight="1">
      <c r="A9" s="485"/>
      <c r="B9" s="487"/>
      <c r="C9" s="465"/>
      <c r="D9" s="439" t="s">
        <v>134</v>
      </c>
      <c r="E9" s="439" t="s">
        <v>16</v>
      </c>
      <c r="F9" s="495" t="s">
        <v>252</v>
      </c>
      <c r="G9" s="496"/>
      <c r="H9" s="497"/>
      <c r="I9" s="495" t="s">
        <v>253</v>
      </c>
      <c r="J9" s="496"/>
      <c r="K9" s="497"/>
      <c r="L9" s="495" t="s">
        <v>254</v>
      </c>
      <c r="M9" s="496"/>
      <c r="N9" s="497"/>
      <c r="O9" s="495" t="s">
        <v>255</v>
      </c>
      <c r="P9" s="496"/>
      <c r="Q9" s="497"/>
      <c r="R9" s="437"/>
      <c r="S9" s="439" t="s">
        <v>134</v>
      </c>
      <c r="T9" s="439" t="s">
        <v>16</v>
      </c>
      <c r="U9" s="485"/>
      <c r="V9" s="492"/>
      <c r="W9" s="490" t="s">
        <v>63</v>
      </c>
      <c r="X9" s="318"/>
      <c r="Y9" s="318"/>
      <c r="Z9" s="490" t="s">
        <v>64</v>
      </c>
      <c r="AA9" s="318"/>
      <c r="AB9" s="318"/>
      <c r="AC9" s="490" t="s">
        <v>65</v>
      </c>
      <c r="AD9" s="318"/>
      <c r="AE9" s="318"/>
      <c r="AF9" s="490" t="s">
        <v>66</v>
      </c>
      <c r="AG9" s="318"/>
      <c r="AH9" s="318"/>
      <c r="AI9" s="490" t="s">
        <v>67</v>
      </c>
      <c r="AJ9" s="318"/>
      <c r="AK9" s="318"/>
      <c r="AL9" s="490" t="s">
        <v>68</v>
      </c>
      <c r="AM9" s="318"/>
      <c r="AN9" s="318"/>
      <c r="AO9" s="490" t="s">
        <v>14</v>
      </c>
      <c r="AP9" s="318"/>
      <c r="AQ9" s="319"/>
    </row>
    <row r="10" spans="1:43" s="7" customFormat="1" ht="55.5" customHeight="1">
      <c r="A10" s="486"/>
      <c r="B10" s="487"/>
      <c r="C10" s="466"/>
      <c r="D10" s="439"/>
      <c r="E10" s="439"/>
      <c r="F10" s="461"/>
      <c r="G10" s="108" t="s">
        <v>134</v>
      </c>
      <c r="H10" s="108" t="s">
        <v>16</v>
      </c>
      <c r="I10" s="461"/>
      <c r="J10" s="108" t="s">
        <v>134</v>
      </c>
      <c r="K10" s="108" t="s">
        <v>16</v>
      </c>
      <c r="L10" s="461"/>
      <c r="M10" s="108" t="s">
        <v>134</v>
      </c>
      <c r="N10" s="108" t="s">
        <v>16</v>
      </c>
      <c r="O10" s="461"/>
      <c r="P10" s="108" t="s">
        <v>134</v>
      </c>
      <c r="Q10" s="320" t="s">
        <v>16</v>
      </c>
      <c r="R10" s="438"/>
      <c r="S10" s="439"/>
      <c r="T10" s="439"/>
      <c r="U10" s="485"/>
      <c r="V10" s="493"/>
      <c r="W10" s="438"/>
      <c r="X10" s="108" t="s">
        <v>134</v>
      </c>
      <c r="Y10" s="108" t="s">
        <v>16</v>
      </c>
      <c r="Z10" s="438"/>
      <c r="AA10" s="108" t="s">
        <v>134</v>
      </c>
      <c r="AB10" s="108" t="s">
        <v>16</v>
      </c>
      <c r="AC10" s="438"/>
      <c r="AD10" s="108" t="s">
        <v>134</v>
      </c>
      <c r="AE10" s="108" t="s">
        <v>16</v>
      </c>
      <c r="AF10" s="438"/>
      <c r="AG10" s="108" t="s">
        <v>134</v>
      </c>
      <c r="AH10" s="108" t="s">
        <v>16</v>
      </c>
      <c r="AI10" s="438"/>
      <c r="AJ10" s="108" t="s">
        <v>134</v>
      </c>
      <c r="AK10" s="108" t="s">
        <v>16</v>
      </c>
      <c r="AL10" s="438"/>
      <c r="AM10" s="108" t="s">
        <v>134</v>
      </c>
      <c r="AN10" s="108" t="s">
        <v>16</v>
      </c>
      <c r="AO10" s="438"/>
      <c r="AP10" s="108" t="s">
        <v>134</v>
      </c>
      <c r="AQ10" s="108" t="s">
        <v>16</v>
      </c>
    </row>
    <row r="11" spans="1:43" s="5" customFormat="1" ht="18" customHeight="1">
      <c r="A11" s="41" t="s">
        <v>6</v>
      </c>
      <c r="B11" s="41" t="s">
        <v>7</v>
      </c>
      <c r="C11" s="40">
        <v>1</v>
      </c>
      <c r="D11" s="40">
        <v>2</v>
      </c>
      <c r="E11" s="40">
        <v>3</v>
      </c>
      <c r="F11" s="40">
        <v>4</v>
      </c>
      <c r="G11" s="40">
        <v>5</v>
      </c>
      <c r="H11" s="40">
        <v>6</v>
      </c>
      <c r="I11" s="40">
        <v>7</v>
      </c>
      <c r="J11" s="40">
        <v>8</v>
      </c>
      <c r="K11" s="40">
        <v>9</v>
      </c>
      <c r="L11" s="40">
        <v>10</v>
      </c>
      <c r="M11" s="40">
        <v>11</v>
      </c>
      <c r="N11" s="40">
        <v>12</v>
      </c>
      <c r="O11" s="40">
        <v>13</v>
      </c>
      <c r="P11" s="40">
        <v>14</v>
      </c>
      <c r="Q11" s="40">
        <v>15</v>
      </c>
      <c r="R11" s="40">
        <v>16</v>
      </c>
      <c r="S11" s="40">
        <v>17</v>
      </c>
      <c r="T11" s="40">
        <v>18</v>
      </c>
      <c r="U11" s="41" t="s">
        <v>6</v>
      </c>
      <c r="V11" s="41" t="s">
        <v>7</v>
      </c>
      <c r="W11" s="40">
        <v>19</v>
      </c>
      <c r="X11" s="40">
        <v>20</v>
      </c>
      <c r="Y11" s="40">
        <v>21</v>
      </c>
      <c r="Z11" s="40">
        <v>22</v>
      </c>
      <c r="AA11" s="40">
        <v>23</v>
      </c>
      <c r="AB11" s="40">
        <v>24</v>
      </c>
      <c r="AC11" s="40">
        <v>25</v>
      </c>
      <c r="AD11" s="40">
        <v>26</v>
      </c>
      <c r="AE11" s="40">
        <v>27</v>
      </c>
      <c r="AF11" s="40">
        <v>28</v>
      </c>
      <c r="AG11" s="40">
        <v>29</v>
      </c>
      <c r="AH11" s="40">
        <v>30</v>
      </c>
      <c r="AI11" s="40">
        <v>31</v>
      </c>
      <c r="AJ11" s="40">
        <v>32</v>
      </c>
      <c r="AK11" s="40">
        <v>33</v>
      </c>
      <c r="AL11" s="40">
        <v>34</v>
      </c>
      <c r="AM11" s="40">
        <v>35</v>
      </c>
      <c r="AN11" s="40">
        <v>36</v>
      </c>
      <c r="AO11" s="40">
        <v>37</v>
      </c>
      <c r="AP11" s="40">
        <v>38</v>
      </c>
      <c r="AQ11" s="40">
        <v>39</v>
      </c>
    </row>
    <row r="12" spans="1:43" ht="18" customHeight="1">
      <c r="A12" s="74" t="s">
        <v>0</v>
      </c>
      <c r="B12" s="41">
        <v>1</v>
      </c>
      <c r="C12" s="217">
        <f>+D12+E12</f>
        <v>150282</v>
      </c>
      <c r="D12" s="217">
        <f>+G12+J12+M12+P12</f>
        <v>58021</v>
      </c>
      <c r="E12" s="217">
        <f>+H12+K12+N12+Q12</f>
        <v>92261</v>
      </c>
      <c r="F12" s="217">
        <v>2620</v>
      </c>
      <c r="G12" s="217">
        <v>512</v>
      </c>
      <c r="H12" s="217">
        <v>2108</v>
      </c>
      <c r="I12" s="217">
        <v>117344</v>
      </c>
      <c r="J12" s="217">
        <v>46547</v>
      </c>
      <c r="K12" s="217">
        <v>70797</v>
      </c>
      <c r="L12" s="217">
        <v>24830</v>
      </c>
      <c r="M12" s="217">
        <v>8631</v>
      </c>
      <c r="N12" s="217">
        <v>16199</v>
      </c>
      <c r="O12" s="217">
        <v>5488</v>
      </c>
      <c r="P12" s="217">
        <v>2331</v>
      </c>
      <c r="Q12" s="217">
        <v>3157</v>
      </c>
      <c r="R12" s="321">
        <v>436</v>
      </c>
      <c r="S12" s="321">
        <v>192</v>
      </c>
      <c r="T12" s="321">
        <v>244</v>
      </c>
      <c r="U12" s="74" t="s">
        <v>0</v>
      </c>
      <c r="V12" s="41">
        <v>1</v>
      </c>
      <c r="W12" s="8">
        <v>87</v>
      </c>
      <c r="X12" s="8">
        <v>42</v>
      </c>
      <c r="Y12" s="8">
        <v>45</v>
      </c>
      <c r="Z12" s="8">
        <v>37</v>
      </c>
      <c r="AA12" s="8">
        <v>22</v>
      </c>
      <c r="AB12" s="8">
        <v>15</v>
      </c>
      <c r="AC12" s="8">
        <v>8</v>
      </c>
      <c r="AD12" s="8">
        <v>2</v>
      </c>
      <c r="AE12" s="8">
        <v>6</v>
      </c>
      <c r="AF12" s="8">
        <v>267</v>
      </c>
      <c r="AG12" s="8">
        <v>115</v>
      </c>
      <c r="AH12" s="8">
        <v>152</v>
      </c>
      <c r="AI12" s="8">
        <v>7</v>
      </c>
      <c r="AJ12" s="8">
        <v>2</v>
      </c>
      <c r="AK12" s="8">
        <v>5</v>
      </c>
      <c r="AL12" s="8">
        <v>12</v>
      </c>
      <c r="AM12" s="8">
        <v>5</v>
      </c>
      <c r="AN12" s="8">
        <v>7</v>
      </c>
      <c r="AO12" s="8">
        <v>18</v>
      </c>
      <c r="AP12" s="8">
        <v>4</v>
      </c>
      <c r="AQ12" s="8">
        <v>14</v>
      </c>
    </row>
    <row r="13" spans="1:43" ht="18" customHeight="1">
      <c r="A13" s="26" t="s">
        <v>132</v>
      </c>
      <c r="B13" s="41">
        <v>2</v>
      </c>
      <c r="C13" s="217">
        <f t="shared" ref="C13:C39" si="0">+D13+E13</f>
        <v>0</v>
      </c>
      <c r="D13" s="217">
        <f t="shared" ref="D13:D39" si="1">+G13+J13+M13+P13</f>
        <v>0</v>
      </c>
      <c r="E13" s="217">
        <f t="shared" ref="E13:E39" si="2">+H13+K13+N13+Q13</f>
        <v>0</v>
      </c>
      <c r="F13" s="217">
        <v>0</v>
      </c>
      <c r="G13" s="217">
        <v>0</v>
      </c>
      <c r="H13" s="217">
        <v>0</v>
      </c>
      <c r="I13" s="217">
        <v>0</v>
      </c>
      <c r="J13" s="217">
        <v>0</v>
      </c>
      <c r="K13" s="217">
        <v>0</v>
      </c>
      <c r="L13" s="217">
        <v>0</v>
      </c>
      <c r="M13" s="217">
        <v>0</v>
      </c>
      <c r="N13" s="217">
        <v>0</v>
      </c>
      <c r="O13" s="217">
        <v>0</v>
      </c>
      <c r="P13" s="217">
        <v>0</v>
      </c>
      <c r="Q13" s="217">
        <v>0</v>
      </c>
      <c r="R13" s="321">
        <v>0</v>
      </c>
      <c r="S13" s="321">
        <v>0</v>
      </c>
      <c r="T13" s="321">
        <v>0</v>
      </c>
      <c r="U13" s="26" t="s">
        <v>132</v>
      </c>
      <c r="V13" s="41">
        <v>2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  <c r="AG13" s="8">
        <v>0</v>
      </c>
      <c r="AH13" s="8">
        <v>0</v>
      </c>
      <c r="AI13" s="8">
        <v>0</v>
      </c>
      <c r="AJ13" s="8">
        <v>0</v>
      </c>
      <c r="AK13" s="8">
        <v>0</v>
      </c>
      <c r="AL13" s="8">
        <v>0</v>
      </c>
      <c r="AM13" s="8">
        <v>0</v>
      </c>
      <c r="AN13" s="8">
        <v>0</v>
      </c>
      <c r="AO13" s="8">
        <v>0</v>
      </c>
      <c r="AP13" s="8">
        <v>0</v>
      </c>
      <c r="AQ13" s="8">
        <v>0</v>
      </c>
    </row>
    <row r="14" spans="1:43" ht="18" customHeight="1">
      <c r="A14" s="26">
        <v>15</v>
      </c>
      <c r="B14" s="41">
        <v>3</v>
      </c>
      <c r="C14" s="217">
        <f t="shared" si="0"/>
        <v>0</v>
      </c>
      <c r="D14" s="217">
        <f t="shared" si="1"/>
        <v>0</v>
      </c>
      <c r="E14" s="217">
        <f t="shared" si="2"/>
        <v>0</v>
      </c>
      <c r="F14" s="217">
        <v>0</v>
      </c>
      <c r="G14" s="217">
        <v>0</v>
      </c>
      <c r="H14" s="217">
        <v>0</v>
      </c>
      <c r="I14" s="217">
        <v>0</v>
      </c>
      <c r="J14" s="217">
        <v>0</v>
      </c>
      <c r="K14" s="217">
        <v>0</v>
      </c>
      <c r="L14" s="217">
        <v>0</v>
      </c>
      <c r="M14" s="217">
        <v>0</v>
      </c>
      <c r="N14" s="217">
        <v>0</v>
      </c>
      <c r="O14" s="217">
        <v>0</v>
      </c>
      <c r="P14" s="217">
        <v>0</v>
      </c>
      <c r="Q14" s="217">
        <v>0</v>
      </c>
      <c r="R14" s="321">
        <v>0</v>
      </c>
      <c r="S14" s="321">
        <v>0</v>
      </c>
      <c r="T14" s="321">
        <v>0</v>
      </c>
      <c r="U14" s="26">
        <v>15</v>
      </c>
      <c r="V14" s="41">
        <v>3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</row>
    <row r="15" spans="1:43" ht="18" customHeight="1">
      <c r="A15" s="26">
        <v>16</v>
      </c>
      <c r="B15" s="41">
        <v>4</v>
      </c>
      <c r="C15" s="217">
        <f t="shared" si="0"/>
        <v>43</v>
      </c>
      <c r="D15" s="217">
        <f t="shared" si="1"/>
        <v>14</v>
      </c>
      <c r="E15" s="217">
        <f t="shared" si="2"/>
        <v>29</v>
      </c>
      <c r="F15" s="217">
        <v>0</v>
      </c>
      <c r="G15" s="217">
        <v>0</v>
      </c>
      <c r="H15" s="217">
        <v>0</v>
      </c>
      <c r="I15" s="217">
        <v>43</v>
      </c>
      <c r="J15" s="217">
        <v>14</v>
      </c>
      <c r="K15" s="217">
        <v>29</v>
      </c>
      <c r="L15" s="217">
        <v>0</v>
      </c>
      <c r="M15" s="217">
        <v>0</v>
      </c>
      <c r="N15" s="217">
        <v>0</v>
      </c>
      <c r="O15" s="217">
        <v>0</v>
      </c>
      <c r="P15" s="217">
        <v>0</v>
      </c>
      <c r="Q15" s="217">
        <v>0</v>
      </c>
      <c r="R15" s="321">
        <v>0</v>
      </c>
      <c r="S15" s="321">
        <v>0</v>
      </c>
      <c r="T15" s="321">
        <v>0</v>
      </c>
      <c r="U15" s="26">
        <v>16</v>
      </c>
      <c r="V15" s="41">
        <v>4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</row>
    <row r="16" spans="1:43" ht="18" customHeight="1">
      <c r="A16" s="26">
        <v>17</v>
      </c>
      <c r="B16" s="41">
        <v>5</v>
      </c>
      <c r="C16" s="217">
        <f t="shared" si="0"/>
        <v>3733</v>
      </c>
      <c r="D16" s="217">
        <f t="shared" si="1"/>
        <v>1389</v>
      </c>
      <c r="E16" s="217">
        <f t="shared" si="2"/>
        <v>2344</v>
      </c>
      <c r="F16" s="217">
        <v>78</v>
      </c>
      <c r="G16" s="217">
        <v>23</v>
      </c>
      <c r="H16" s="217">
        <v>55</v>
      </c>
      <c r="I16" s="217">
        <v>3655</v>
      </c>
      <c r="J16" s="217">
        <v>1366</v>
      </c>
      <c r="K16" s="217">
        <v>2289</v>
      </c>
      <c r="L16" s="217">
        <v>0</v>
      </c>
      <c r="M16" s="217">
        <v>0</v>
      </c>
      <c r="N16" s="217">
        <v>0</v>
      </c>
      <c r="O16" s="217">
        <v>0</v>
      </c>
      <c r="P16" s="217">
        <v>0</v>
      </c>
      <c r="Q16" s="217">
        <v>0</v>
      </c>
      <c r="R16" s="321">
        <v>2</v>
      </c>
      <c r="S16" s="321">
        <v>1</v>
      </c>
      <c r="T16" s="321">
        <v>1</v>
      </c>
      <c r="U16" s="26">
        <v>17</v>
      </c>
      <c r="V16" s="41">
        <v>5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1</v>
      </c>
      <c r="AG16" s="8">
        <v>0</v>
      </c>
      <c r="AH16" s="8">
        <v>1</v>
      </c>
      <c r="AI16" s="8">
        <v>0</v>
      </c>
      <c r="AJ16" s="8">
        <v>0</v>
      </c>
      <c r="AK16" s="8">
        <v>0</v>
      </c>
      <c r="AL16" s="8">
        <v>1</v>
      </c>
      <c r="AM16" s="8">
        <v>1</v>
      </c>
      <c r="AN16" s="8">
        <v>0</v>
      </c>
      <c r="AO16" s="8">
        <v>0</v>
      </c>
      <c r="AP16" s="8">
        <v>0</v>
      </c>
      <c r="AQ16" s="8">
        <v>0</v>
      </c>
    </row>
    <row r="17" spans="1:43" ht="18" customHeight="1">
      <c r="A17" s="26">
        <v>18</v>
      </c>
      <c r="B17" s="41">
        <v>6</v>
      </c>
      <c r="C17" s="217">
        <f t="shared" si="0"/>
        <v>15424</v>
      </c>
      <c r="D17" s="217">
        <f t="shared" si="1"/>
        <v>6090</v>
      </c>
      <c r="E17" s="217">
        <f t="shared" si="2"/>
        <v>9334</v>
      </c>
      <c r="F17" s="217">
        <v>365</v>
      </c>
      <c r="G17" s="217">
        <v>113</v>
      </c>
      <c r="H17" s="217">
        <v>252</v>
      </c>
      <c r="I17" s="217">
        <v>15059</v>
      </c>
      <c r="J17" s="217">
        <v>5977</v>
      </c>
      <c r="K17" s="217">
        <v>9082</v>
      </c>
      <c r="L17" s="217">
        <v>0</v>
      </c>
      <c r="M17" s="217">
        <v>0</v>
      </c>
      <c r="N17" s="217">
        <v>0</v>
      </c>
      <c r="O17" s="217">
        <v>0</v>
      </c>
      <c r="P17" s="217">
        <v>0</v>
      </c>
      <c r="Q17" s="217">
        <v>0</v>
      </c>
      <c r="R17" s="321">
        <v>8</v>
      </c>
      <c r="S17" s="321">
        <v>3</v>
      </c>
      <c r="T17" s="321">
        <v>5</v>
      </c>
      <c r="U17" s="26">
        <v>18</v>
      </c>
      <c r="V17" s="41">
        <v>6</v>
      </c>
      <c r="W17" s="8">
        <v>4</v>
      </c>
      <c r="X17" s="8">
        <v>2</v>
      </c>
      <c r="Y17" s="8">
        <v>2</v>
      </c>
      <c r="Z17" s="8">
        <v>0</v>
      </c>
      <c r="AA17" s="8">
        <v>0</v>
      </c>
      <c r="AB17" s="8">
        <v>0</v>
      </c>
      <c r="AC17" s="8">
        <v>1</v>
      </c>
      <c r="AD17" s="8">
        <v>0</v>
      </c>
      <c r="AE17" s="8">
        <v>1</v>
      </c>
      <c r="AF17" s="8">
        <v>3</v>
      </c>
      <c r="AG17" s="8">
        <v>1</v>
      </c>
      <c r="AH17" s="8">
        <v>2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</row>
    <row r="18" spans="1:43" ht="18" customHeight="1">
      <c r="A18" s="26">
        <v>19</v>
      </c>
      <c r="B18" s="41">
        <v>7</v>
      </c>
      <c r="C18" s="217">
        <f t="shared" si="0"/>
        <v>16980</v>
      </c>
      <c r="D18" s="217">
        <f t="shared" si="1"/>
        <v>6416</v>
      </c>
      <c r="E18" s="217">
        <f t="shared" si="2"/>
        <v>10564</v>
      </c>
      <c r="F18" s="217">
        <v>551</v>
      </c>
      <c r="G18" s="217">
        <v>152</v>
      </c>
      <c r="H18" s="217">
        <v>399</v>
      </c>
      <c r="I18" s="217">
        <v>16428</v>
      </c>
      <c r="J18" s="217">
        <v>6264</v>
      </c>
      <c r="K18" s="217">
        <v>10164</v>
      </c>
      <c r="L18" s="217">
        <v>1</v>
      </c>
      <c r="M18" s="217">
        <v>0</v>
      </c>
      <c r="N18" s="217">
        <v>1</v>
      </c>
      <c r="O18" s="217">
        <v>0</v>
      </c>
      <c r="P18" s="217">
        <v>0</v>
      </c>
      <c r="Q18" s="217">
        <v>0</v>
      </c>
      <c r="R18" s="321">
        <v>47</v>
      </c>
      <c r="S18" s="321">
        <v>27</v>
      </c>
      <c r="T18" s="321">
        <v>20</v>
      </c>
      <c r="U18" s="26">
        <v>19</v>
      </c>
      <c r="V18" s="41">
        <v>7</v>
      </c>
      <c r="W18" s="8">
        <v>15</v>
      </c>
      <c r="X18" s="8">
        <v>13</v>
      </c>
      <c r="Y18" s="8">
        <v>2</v>
      </c>
      <c r="Z18" s="8">
        <v>5</v>
      </c>
      <c r="AA18" s="8">
        <v>2</v>
      </c>
      <c r="AB18" s="8">
        <v>3</v>
      </c>
      <c r="AC18" s="8">
        <v>0</v>
      </c>
      <c r="AD18" s="8">
        <v>0</v>
      </c>
      <c r="AE18" s="8">
        <v>0</v>
      </c>
      <c r="AF18" s="8">
        <v>23</v>
      </c>
      <c r="AG18" s="8">
        <v>12</v>
      </c>
      <c r="AH18" s="8">
        <v>11</v>
      </c>
      <c r="AI18" s="8">
        <v>1</v>
      </c>
      <c r="AJ18" s="8">
        <v>0</v>
      </c>
      <c r="AK18" s="8">
        <v>1</v>
      </c>
      <c r="AL18" s="8">
        <v>1</v>
      </c>
      <c r="AM18" s="8">
        <v>0</v>
      </c>
      <c r="AN18" s="8">
        <v>1</v>
      </c>
      <c r="AO18" s="8">
        <v>2</v>
      </c>
      <c r="AP18" s="8">
        <v>0</v>
      </c>
      <c r="AQ18" s="8">
        <v>2</v>
      </c>
    </row>
    <row r="19" spans="1:43" ht="18" customHeight="1">
      <c r="A19" s="26">
        <v>20</v>
      </c>
      <c r="B19" s="41">
        <v>8</v>
      </c>
      <c r="C19" s="217">
        <f t="shared" si="0"/>
        <v>17601</v>
      </c>
      <c r="D19" s="217">
        <f t="shared" si="1"/>
        <v>6747</v>
      </c>
      <c r="E19" s="217">
        <f t="shared" si="2"/>
        <v>10854</v>
      </c>
      <c r="F19" s="217">
        <v>487</v>
      </c>
      <c r="G19" s="217">
        <v>71</v>
      </c>
      <c r="H19" s="217">
        <v>416</v>
      </c>
      <c r="I19" s="217">
        <v>17105</v>
      </c>
      <c r="J19" s="217">
        <v>6674</v>
      </c>
      <c r="K19" s="217">
        <v>10431</v>
      </c>
      <c r="L19" s="217">
        <v>3</v>
      </c>
      <c r="M19" s="217">
        <v>1</v>
      </c>
      <c r="N19" s="217">
        <v>2</v>
      </c>
      <c r="O19" s="217">
        <v>6</v>
      </c>
      <c r="P19" s="217">
        <v>1</v>
      </c>
      <c r="Q19" s="217">
        <v>5</v>
      </c>
      <c r="R19" s="321">
        <v>55</v>
      </c>
      <c r="S19" s="321">
        <v>26</v>
      </c>
      <c r="T19" s="321">
        <v>29</v>
      </c>
      <c r="U19" s="26">
        <v>20</v>
      </c>
      <c r="V19" s="41">
        <v>8</v>
      </c>
      <c r="W19" s="8">
        <v>14</v>
      </c>
      <c r="X19" s="8">
        <v>5</v>
      </c>
      <c r="Y19" s="8">
        <v>9</v>
      </c>
      <c r="Z19" s="8">
        <v>6</v>
      </c>
      <c r="AA19" s="8">
        <v>4</v>
      </c>
      <c r="AB19" s="8">
        <v>2</v>
      </c>
      <c r="AC19" s="8">
        <v>1</v>
      </c>
      <c r="AD19" s="8">
        <v>0</v>
      </c>
      <c r="AE19" s="8">
        <v>1</v>
      </c>
      <c r="AF19" s="8">
        <v>32</v>
      </c>
      <c r="AG19" s="8">
        <v>16</v>
      </c>
      <c r="AH19" s="8">
        <v>16</v>
      </c>
      <c r="AI19" s="8">
        <v>1</v>
      </c>
      <c r="AJ19" s="8">
        <v>0</v>
      </c>
      <c r="AK19" s="8">
        <v>1</v>
      </c>
      <c r="AL19" s="8">
        <v>1</v>
      </c>
      <c r="AM19" s="8">
        <v>1</v>
      </c>
      <c r="AN19" s="8">
        <v>0</v>
      </c>
      <c r="AO19" s="8">
        <v>0</v>
      </c>
      <c r="AP19" s="8">
        <v>0</v>
      </c>
      <c r="AQ19" s="8">
        <v>0</v>
      </c>
    </row>
    <row r="20" spans="1:43" ht="18" customHeight="1">
      <c r="A20" s="26">
        <v>21</v>
      </c>
      <c r="B20" s="41">
        <v>9</v>
      </c>
      <c r="C20" s="217">
        <f t="shared" si="0"/>
        <v>17932</v>
      </c>
      <c r="D20" s="217">
        <f t="shared" si="1"/>
        <v>6880</v>
      </c>
      <c r="E20" s="217">
        <f t="shared" si="2"/>
        <v>11052</v>
      </c>
      <c r="F20" s="217">
        <v>265</v>
      </c>
      <c r="G20" s="217">
        <v>48</v>
      </c>
      <c r="H20" s="217">
        <v>217</v>
      </c>
      <c r="I20" s="217">
        <v>17616</v>
      </c>
      <c r="J20" s="217">
        <v>6817</v>
      </c>
      <c r="K20" s="217">
        <v>10799</v>
      </c>
      <c r="L20" s="217">
        <v>51</v>
      </c>
      <c r="M20" s="217">
        <v>15</v>
      </c>
      <c r="N20" s="217">
        <v>36</v>
      </c>
      <c r="O20" s="217">
        <v>0</v>
      </c>
      <c r="P20" s="217">
        <v>0</v>
      </c>
      <c r="Q20" s="217">
        <v>0</v>
      </c>
      <c r="R20" s="321">
        <v>80</v>
      </c>
      <c r="S20" s="321">
        <v>33</v>
      </c>
      <c r="T20" s="321">
        <v>47</v>
      </c>
      <c r="U20" s="26">
        <v>21</v>
      </c>
      <c r="V20" s="41">
        <v>9</v>
      </c>
      <c r="W20" s="8">
        <v>20</v>
      </c>
      <c r="X20" s="8">
        <v>5</v>
      </c>
      <c r="Y20" s="8">
        <v>15</v>
      </c>
      <c r="Z20" s="8">
        <v>6</v>
      </c>
      <c r="AA20" s="8">
        <v>4</v>
      </c>
      <c r="AB20" s="8">
        <v>2</v>
      </c>
      <c r="AC20" s="8">
        <v>0</v>
      </c>
      <c r="AD20" s="8">
        <v>0</v>
      </c>
      <c r="AE20" s="8">
        <v>0</v>
      </c>
      <c r="AF20" s="8">
        <v>47</v>
      </c>
      <c r="AG20" s="8">
        <v>22</v>
      </c>
      <c r="AH20" s="8">
        <v>25</v>
      </c>
      <c r="AI20" s="8">
        <v>0</v>
      </c>
      <c r="AJ20" s="8">
        <v>0</v>
      </c>
      <c r="AK20" s="8">
        <v>0</v>
      </c>
      <c r="AL20" s="8">
        <v>3</v>
      </c>
      <c r="AM20" s="8">
        <v>1</v>
      </c>
      <c r="AN20" s="8">
        <v>2</v>
      </c>
      <c r="AO20" s="8">
        <v>4</v>
      </c>
      <c r="AP20" s="8">
        <v>1</v>
      </c>
      <c r="AQ20" s="8">
        <v>3</v>
      </c>
    </row>
    <row r="21" spans="1:43" ht="18" customHeight="1">
      <c r="A21" s="26">
        <v>22</v>
      </c>
      <c r="B21" s="41">
        <v>10</v>
      </c>
      <c r="C21" s="217">
        <f t="shared" si="0"/>
        <v>10850</v>
      </c>
      <c r="D21" s="217">
        <f t="shared" si="1"/>
        <v>4426</v>
      </c>
      <c r="E21" s="217">
        <f t="shared" si="2"/>
        <v>6424</v>
      </c>
      <c r="F21" s="217">
        <v>123</v>
      </c>
      <c r="G21" s="217">
        <v>23</v>
      </c>
      <c r="H21" s="217">
        <v>100</v>
      </c>
      <c r="I21" s="217">
        <v>10418</v>
      </c>
      <c r="J21" s="217">
        <v>4313</v>
      </c>
      <c r="K21" s="217">
        <v>6105</v>
      </c>
      <c r="L21" s="217">
        <v>306</v>
      </c>
      <c r="M21" s="217">
        <v>90</v>
      </c>
      <c r="N21" s="217">
        <v>216</v>
      </c>
      <c r="O21" s="217">
        <v>3</v>
      </c>
      <c r="P21" s="217">
        <v>0</v>
      </c>
      <c r="Q21" s="217">
        <v>3</v>
      </c>
      <c r="R21" s="321">
        <v>53</v>
      </c>
      <c r="S21" s="321">
        <v>21</v>
      </c>
      <c r="T21" s="321">
        <v>32</v>
      </c>
      <c r="U21" s="26">
        <v>22</v>
      </c>
      <c r="V21" s="41">
        <v>10</v>
      </c>
      <c r="W21" s="8">
        <v>7</v>
      </c>
      <c r="X21" s="8">
        <v>3</v>
      </c>
      <c r="Y21" s="8">
        <v>4</v>
      </c>
      <c r="Z21" s="8">
        <v>5</v>
      </c>
      <c r="AA21" s="8">
        <v>2</v>
      </c>
      <c r="AB21" s="8">
        <v>3</v>
      </c>
      <c r="AC21" s="8">
        <v>3</v>
      </c>
      <c r="AD21" s="8">
        <v>0</v>
      </c>
      <c r="AE21" s="8">
        <v>3</v>
      </c>
      <c r="AF21" s="8">
        <v>35</v>
      </c>
      <c r="AG21" s="8">
        <v>15</v>
      </c>
      <c r="AH21" s="8">
        <v>20</v>
      </c>
      <c r="AI21" s="8">
        <v>1</v>
      </c>
      <c r="AJ21" s="8">
        <v>1</v>
      </c>
      <c r="AK21" s="8">
        <v>0</v>
      </c>
      <c r="AL21" s="8">
        <v>2</v>
      </c>
      <c r="AM21" s="8">
        <v>0</v>
      </c>
      <c r="AN21" s="8">
        <v>2</v>
      </c>
      <c r="AO21" s="8">
        <v>0</v>
      </c>
      <c r="AP21" s="8">
        <v>0</v>
      </c>
      <c r="AQ21" s="8">
        <v>0</v>
      </c>
    </row>
    <row r="22" spans="1:43" ht="18" customHeight="1">
      <c r="A22" s="26">
        <v>23</v>
      </c>
      <c r="B22" s="41">
        <v>11</v>
      </c>
      <c r="C22" s="217">
        <f t="shared" si="0"/>
        <v>6329</v>
      </c>
      <c r="D22" s="217">
        <f t="shared" si="1"/>
        <v>2680</v>
      </c>
      <c r="E22" s="217">
        <f t="shared" si="2"/>
        <v>3649</v>
      </c>
      <c r="F22" s="217">
        <v>78</v>
      </c>
      <c r="G22" s="217">
        <v>10</v>
      </c>
      <c r="H22" s="217">
        <v>68</v>
      </c>
      <c r="I22" s="217">
        <v>5564</v>
      </c>
      <c r="J22" s="217">
        <v>2456</v>
      </c>
      <c r="K22" s="217">
        <v>3108</v>
      </c>
      <c r="L22" s="217">
        <v>682</v>
      </c>
      <c r="M22" s="217">
        <v>212</v>
      </c>
      <c r="N22" s="217">
        <v>470</v>
      </c>
      <c r="O22" s="217">
        <v>5</v>
      </c>
      <c r="P22" s="217">
        <v>2</v>
      </c>
      <c r="Q22" s="217">
        <v>3</v>
      </c>
      <c r="R22" s="321">
        <v>50</v>
      </c>
      <c r="S22" s="321">
        <v>20</v>
      </c>
      <c r="T22" s="321">
        <v>30</v>
      </c>
      <c r="U22" s="26">
        <v>23</v>
      </c>
      <c r="V22" s="41">
        <v>11</v>
      </c>
      <c r="W22" s="8">
        <v>7</v>
      </c>
      <c r="X22" s="8">
        <v>4</v>
      </c>
      <c r="Y22" s="8">
        <v>3</v>
      </c>
      <c r="Z22" s="8">
        <v>7</v>
      </c>
      <c r="AA22" s="8">
        <v>4</v>
      </c>
      <c r="AB22" s="8">
        <v>3</v>
      </c>
      <c r="AC22" s="8">
        <v>0</v>
      </c>
      <c r="AD22" s="8">
        <v>0</v>
      </c>
      <c r="AE22" s="8">
        <v>0</v>
      </c>
      <c r="AF22" s="8">
        <v>34</v>
      </c>
      <c r="AG22" s="8">
        <v>11</v>
      </c>
      <c r="AH22" s="8">
        <v>23</v>
      </c>
      <c r="AI22" s="8">
        <v>0</v>
      </c>
      <c r="AJ22" s="8">
        <v>0</v>
      </c>
      <c r="AK22" s="8">
        <v>0</v>
      </c>
      <c r="AL22" s="8">
        <v>2</v>
      </c>
      <c r="AM22" s="8">
        <v>1</v>
      </c>
      <c r="AN22" s="8">
        <v>1</v>
      </c>
      <c r="AO22" s="8">
        <v>0</v>
      </c>
      <c r="AP22" s="8">
        <v>0</v>
      </c>
      <c r="AQ22" s="8">
        <v>0</v>
      </c>
    </row>
    <row r="23" spans="1:43" ht="18" customHeight="1">
      <c r="A23" s="26">
        <v>24</v>
      </c>
      <c r="B23" s="41">
        <v>12</v>
      </c>
      <c r="C23" s="217">
        <f t="shared" si="0"/>
        <v>4755</v>
      </c>
      <c r="D23" s="217">
        <f t="shared" si="1"/>
        <v>2091</v>
      </c>
      <c r="E23" s="217">
        <f t="shared" si="2"/>
        <v>2664</v>
      </c>
      <c r="F23" s="217">
        <v>49</v>
      </c>
      <c r="G23" s="217">
        <v>8</v>
      </c>
      <c r="H23" s="217">
        <v>41</v>
      </c>
      <c r="I23" s="217">
        <v>3812</v>
      </c>
      <c r="J23" s="217">
        <v>1791</v>
      </c>
      <c r="K23" s="217">
        <v>2021</v>
      </c>
      <c r="L23" s="217">
        <v>885</v>
      </c>
      <c r="M23" s="217">
        <v>288</v>
      </c>
      <c r="N23" s="217">
        <v>597</v>
      </c>
      <c r="O23" s="217">
        <v>9</v>
      </c>
      <c r="P23" s="217">
        <v>4</v>
      </c>
      <c r="Q23" s="217">
        <v>5</v>
      </c>
      <c r="R23" s="321">
        <v>25</v>
      </c>
      <c r="S23" s="321">
        <v>12</v>
      </c>
      <c r="T23" s="321">
        <v>13</v>
      </c>
      <c r="U23" s="26">
        <v>24</v>
      </c>
      <c r="V23" s="41">
        <v>12</v>
      </c>
      <c r="W23" s="8">
        <v>3</v>
      </c>
      <c r="X23" s="8">
        <v>3</v>
      </c>
      <c r="Y23" s="8">
        <v>0</v>
      </c>
      <c r="Z23" s="8">
        <v>1</v>
      </c>
      <c r="AA23" s="8">
        <v>0</v>
      </c>
      <c r="AB23" s="8">
        <v>1</v>
      </c>
      <c r="AC23" s="8">
        <v>1</v>
      </c>
      <c r="AD23" s="8">
        <v>1</v>
      </c>
      <c r="AE23" s="8">
        <v>0</v>
      </c>
      <c r="AF23" s="8">
        <v>19</v>
      </c>
      <c r="AG23" s="8">
        <v>8</v>
      </c>
      <c r="AH23" s="8">
        <v>11</v>
      </c>
      <c r="AI23" s="8">
        <v>1</v>
      </c>
      <c r="AJ23" s="8">
        <v>0</v>
      </c>
      <c r="AK23" s="8">
        <v>1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</row>
    <row r="24" spans="1:43" ht="18" customHeight="1">
      <c r="A24" s="26">
        <v>25</v>
      </c>
      <c r="B24" s="41">
        <v>13</v>
      </c>
      <c r="C24" s="217">
        <f t="shared" si="0"/>
        <v>3969</v>
      </c>
      <c r="D24" s="217">
        <f t="shared" si="1"/>
        <v>1699</v>
      </c>
      <c r="E24" s="217">
        <f t="shared" si="2"/>
        <v>2270</v>
      </c>
      <c r="F24" s="217">
        <v>41</v>
      </c>
      <c r="G24" s="217">
        <v>6</v>
      </c>
      <c r="H24" s="217">
        <v>35</v>
      </c>
      <c r="I24" s="217">
        <v>2932</v>
      </c>
      <c r="J24" s="217">
        <v>1348</v>
      </c>
      <c r="K24" s="217">
        <v>1584</v>
      </c>
      <c r="L24" s="217">
        <v>971</v>
      </c>
      <c r="M24" s="217">
        <v>337</v>
      </c>
      <c r="N24" s="217">
        <v>634</v>
      </c>
      <c r="O24" s="217">
        <v>25</v>
      </c>
      <c r="P24" s="217">
        <v>8</v>
      </c>
      <c r="Q24" s="217">
        <v>17</v>
      </c>
      <c r="R24" s="321">
        <v>17</v>
      </c>
      <c r="S24" s="321">
        <v>13</v>
      </c>
      <c r="T24" s="321">
        <v>4</v>
      </c>
      <c r="U24" s="26">
        <v>25</v>
      </c>
      <c r="V24" s="41">
        <v>13</v>
      </c>
      <c r="W24" s="8">
        <v>2</v>
      </c>
      <c r="X24" s="8">
        <v>0</v>
      </c>
      <c r="Y24" s="8">
        <v>2</v>
      </c>
      <c r="Z24" s="8">
        <v>4</v>
      </c>
      <c r="AA24" s="8">
        <v>4</v>
      </c>
      <c r="AB24" s="8">
        <v>0</v>
      </c>
      <c r="AC24" s="8">
        <v>0</v>
      </c>
      <c r="AD24" s="8">
        <v>0</v>
      </c>
      <c r="AE24" s="8">
        <v>0</v>
      </c>
      <c r="AF24" s="8">
        <v>11</v>
      </c>
      <c r="AG24" s="8">
        <v>9</v>
      </c>
      <c r="AH24" s="8">
        <v>2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</row>
    <row r="25" spans="1:43" ht="18" customHeight="1">
      <c r="A25" s="26">
        <v>26</v>
      </c>
      <c r="B25" s="41">
        <v>14</v>
      </c>
      <c r="C25" s="217">
        <f t="shared" si="0"/>
        <v>3599</v>
      </c>
      <c r="D25" s="217">
        <f t="shared" si="1"/>
        <v>1465</v>
      </c>
      <c r="E25" s="217">
        <f t="shared" si="2"/>
        <v>2134</v>
      </c>
      <c r="F25" s="217">
        <v>28</v>
      </c>
      <c r="G25" s="217">
        <v>6</v>
      </c>
      <c r="H25" s="217">
        <v>22</v>
      </c>
      <c r="I25" s="217">
        <v>2435</v>
      </c>
      <c r="J25" s="217">
        <v>1099</v>
      </c>
      <c r="K25" s="217">
        <v>1336</v>
      </c>
      <c r="L25" s="217">
        <v>1091</v>
      </c>
      <c r="M25" s="217">
        <v>339</v>
      </c>
      <c r="N25" s="217">
        <v>752</v>
      </c>
      <c r="O25" s="217">
        <v>45</v>
      </c>
      <c r="P25" s="217">
        <v>21</v>
      </c>
      <c r="Q25" s="217">
        <v>24</v>
      </c>
      <c r="R25" s="321">
        <v>9</v>
      </c>
      <c r="S25" s="321">
        <v>2</v>
      </c>
      <c r="T25" s="321">
        <v>7</v>
      </c>
      <c r="U25" s="26">
        <v>26</v>
      </c>
      <c r="V25" s="41">
        <v>14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1</v>
      </c>
      <c r="AD25" s="8">
        <v>0</v>
      </c>
      <c r="AE25" s="8">
        <v>1</v>
      </c>
      <c r="AF25" s="8">
        <v>5</v>
      </c>
      <c r="AG25" s="8">
        <v>1</v>
      </c>
      <c r="AH25" s="8">
        <v>4</v>
      </c>
      <c r="AI25" s="8">
        <v>1</v>
      </c>
      <c r="AJ25" s="8">
        <v>0</v>
      </c>
      <c r="AK25" s="8">
        <v>1</v>
      </c>
      <c r="AL25" s="8">
        <v>0</v>
      </c>
      <c r="AM25" s="8">
        <v>0</v>
      </c>
      <c r="AN25" s="8">
        <v>0</v>
      </c>
      <c r="AO25" s="8">
        <v>2</v>
      </c>
      <c r="AP25" s="8">
        <v>1</v>
      </c>
      <c r="AQ25" s="8">
        <v>1</v>
      </c>
    </row>
    <row r="26" spans="1:43" ht="18" customHeight="1">
      <c r="A26" s="26">
        <v>27</v>
      </c>
      <c r="B26" s="41">
        <v>15</v>
      </c>
      <c r="C26" s="217">
        <f t="shared" si="0"/>
        <v>3365</v>
      </c>
      <c r="D26" s="217">
        <f t="shared" si="1"/>
        <v>1343</v>
      </c>
      <c r="E26" s="217">
        <f t="shared" si="2"/>
        <v>2022</v>
      </c>
      <c r="F26" s="217">
        <v>34</v>
      </c>
      <c r="G26" s="217">
        <v>3</v>
      </c>
      <c r="H26" s="217">
        <v>31</v>
      </c>
      <c r="I26" s="217">
        <v>2147</v>
      </c>
      <c r="J26" s="217">
        <v>976</v>
      </c>
      <c r="K26" s="217">
        <v>1171</v>
      </c>
      <c r="L26" s="217">
        <v>1122</v>
      </c>
      <c r="M26" s="217">
        <v>339</v>
      </c>
      <c r="N26" s="217">
        <v>783</v>
      </c>
      <c r="O26" s="217">
        <v>62</v>
      </c>
      <c r="P26" s="217">
        <v>25</v>
      </c>
      <c r="Q26" s="217">
        <v>37</v>
      </c>
      <c r="R26" s="321">
        <v>16</v>
      </c>
      <c r="S26" s="321">
        <v>7</v>
      </c>
      <c r="T26" s="321">
        <v>9</v>
      </c>
      <c r="U26" s="26">
        <v>27</v>
      </c>
      <c r="V26" s="41">
        <v>15</v>
      </c>
      <c r="W26" s="8">
        <v>2</v>
      </c>
      <c r="X26" s="8">
        <v>2</v>
      </c>
      <c r="Y26" s="8">
        <v>0</v>
      </c>
      <c r="Z26" s="8">
        <v>2</v>
      </c>
      <c r="AA26" s="8">
        <v>2</v>
      </c>
      <c r="AB26" s="8">
        <v>0</v>
      </c>
      <c r="AC26" s="8">
        <v>1</v>
      </c>
      <c r="AD26" s="8">
        <v>1</v>
      </c>
      <c r="AE26" s="8">
        <v>0</v>
      </c>
      <c r="AF26" s="8">
        <v>7</v>
      </c>
      <c r="AG26" s="8">
        <v>1</v>
      </c>
      <c r="AH26" s="8">
        <v>6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4</v>
      </c>
      <c r="AP26" s="8">
        <v>1</v>
      </c>
      <c r="AQ26" s="8">
        <v>3</v>
      </c>
    </row>
    <row r="27" spans="1:43" ht="18" customHeight="1">
      <c r="A27" s="26">
        <v>28</v>
      </c>
      <c r="B27" s="41">
        <v>16</v>
      </c>
      <c r="C27" s="217">
        <f t="shared" si="0"/>
        <v>3387</v>
      </c>
      <c r="D27" s="217">
        <f t="shared" si="1"/>
        <v>1424</v>
      </c>
      <c r="E27" s="217">
        <f t="shared" si="2"/>
        <v>1963</v>
      </c>
      <c r="F27" s="217">
        <v>26</v>
      </c>
      <c r="G27" s="217">
        <v>1</v>
      </c>
      <c r="H27" s="217">
        <v>25</v>
      </c>
      <c r="I27" s="217">
        <v>2058</v>
      </c>
      <c r="J27" s="217">
        <v>973</v>
      </c>
      <c r="K27" s="217">
        <v>1085</v>
      </c>
      <c r="L27" s="217">
        <v>1207</v>
      </c>
      <c r="M27" s="217">
        <v>405</v>
      </c>
      <c r="N27" s="217">
        <v>802</v>
      </c>
      <c r="O27" s="217">
        <v>96</v>
      </c>
      <c r="P27" s="217">
        <v>45</v>
      </c>
      <c r="Q27" s="217">
        <v>51</v>
      </c>
      <c r="R27" s="321">
        <v>11</v>
      </c>
      <c r="S27" s="321">
        <v>8</v>
      </c>
      <c r="T27" s="321">
        <v>3</v>
      </c>
      <c r="U27" s="26">
        <v>28</v>
      </c>
      <c r="V27" s="41">
        <v>16</v>
      </c>
      <c r="W27" s="8">
        <v>2</v>
      </c>
      <c r="X27" s="8">
        <v>2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7</v>
      </c>
      <c r="AG27" s="8">
        <v>5</v>
      </c>
      <c r="AH27" s="8">
        <v>2</v>
      </c>
      <c r="AI27" s="8">
        <v>0</v>
      </c>
      <c r="AJ27" s="8">
        <v>0</v>
      </c>
      <c r="AK27" s="8">
        <v>0</v>
      </c>
      <c r="AL27" s="8">
        <v>2</v>
      </c>
      <c r="AM27" s="8">
        <v>1</v>
      </c>
      <c r="AN27" s="8">
        <v>1</v>
      </c>
      <c r="AO27" s="8">
        <v>0</v>
      </c>
      <c r="AP27" s="8">
        <v>0</v>
      </c>
      <c r="AQ27" s="8">
        <v>0</v>
      </c>
    </row>
    <row r="28" spans="1:43" ht="18" customHeight="1">
      <c r="A28" s="26">
        <v>29</v>
      </c>
      <c r="B28" s="41">
        <v>17</v>
      </c>
      <c r="C28" s="217">
        <f t="shared" si="0"/>
        <v>3264</v>
      </c>
      <c r="D28" s="217">
        <f t="shared" si="1"/>
        <v>1271</v>
      </c>
      <c r="E28" s="217">
        <f t="shared" si="2"/>
        <v>1993</v>
      </c>
      <c r="F28" s="217">
        <v>33</v>
      </c>
      <c r="G28" s="217">
        <v>5</v>
      </c>
      <c r="H28" s="217">
        <v>28</v>
      </c>
      <c r="I28" s="217">
        <v>1831</v>
      </c>
      <c r="J28" s="217">
        <v>811</v>
      </c>
      <c r="K28" s="217">
        <v>1020</v>
      </c>
      <c r="L28" s="217">
        <v>1313</v>
      </c>
      <c r="M28" s="217">
        <v>423</v>
      </c>
      <c r="N28" s="217">
        <v>890</v>
      </c>
      <c r="O28" s="217">
        <v>87</v>
      </c>
      <c r="P28" s="217">
        <v>32</v>
      </c>
      <c r="Q28" s="217">
        <v>55</v>
      </c>
      <c r="R28" s="321">
        <v>7</v>
      </c>
      <c r="S28" s="321">
        <v>1</v>
      </c>
      <c r="T28" s="321">
        <v>6</v>
      </c>
      <c r="U28" s="26">
        <v>29</v>
      </c>
      <c r="V28" s="41">
        <v>17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4</v>
      </c>
      <c r="AG28" s="8">
        <v>1</v>
      </c>
      <c r="AH28" s="8">
        <v>3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3</v>
      </c>
      <c r="AP28" s="8">
        <v>0</v>
      </c>
      <c r="AQ28" s="8">
        <v>3</v>
      </c>
    </row>
    <row r="29" spans="1:43" ht="18" customHeight="1">
      <c r="A29" s="26">
        <v>30</v>
      </c>
      <c r="B29" s="41">
        <v>18</v>
      </c>
      <c r="C29" s="217">
        <f t="shared" si="0"/>
        <v>2923</v>
      </c>
      <c r="D29" s="217">
        <f t="shared" si="1"/>
        <v>1143</v>
      </c>
      <c r="E29" s="217">
        <f t="shared" si="2"/>
        <v>1780</v>
      </c>
      <c r="F29" s="217">
        <v>39</v>
      </c>
      <c r="G29" s="217">
        <v>4</v>
      </c>
      <c r="H29" s="217">
        <v>35</v>
      </c>
      <c r="I29" s="217">
        <v>1658</v>
      </c>
      <c r="J29" s="217">
        <v>716</v>
      </c>
      <c r="K29" s="217">
        <v>942</v>
      </c>
      <c r="L29" s="217">
        <v>1104</v>
      </c>
      <c r="M29" s="217">
        <v>364</v>
      </c>
      <c r="N29" s="217">
        <v>740</v>
      </c>
      <c r="O29" s="217">
        <v>122</v>
      </c>
      <c r="P29" s="217">
        <v>59</v>
      </c>
      <c r="Q29" s="217">
        <v>63</v>
      </c>
      <c r="R29" s="321">
        <v>4</v>
      </c>
      <c r="S29" s="321">
        <v>0</v>
      </c>
      <c r="T29" s="321">
        <v>4</v>
      </c>
      <c r="U29" s="26">
        <v>30</v>
      </c>
      <c r="V29" s="41">
        <v>18</v>
      </c>
      <c r="W29" s="8">
        <v>0</v>
      </c>
      <c r="X29" s="8">
        <v>0</v>
      </c>
      <c r="Y29" s="8">
        <v>0</v>
      </c>
      <c r="Z29" s="8">
        <v>1</v>
      </c>
      <c r="AA29" s="8">
        <v>0</v>
      </c>
      <c r="AB29" s="8">
        <v>1</v>
      </c>
      <c r="AC29" s="8">
        <v>0</v>
      </c>
      <c r="AD29" s="8">
        <v>0</v>
      </c>
      <c r="AE29" s="8">
        <v>0</v>
      </c>
      <c r="AF29" s="8">
        <v>3</v>
      </c>
      <c r="AG29" s="8">
        <v>0</v>
      </c>
      <c r="AH29" s="8">
        <v>3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</row>
    <row r="30" spans="1:43" ht="18" customHeight="1">
      <c r="A30" s="26">
        <v>31</v>
      </c>
      <c r="B30" s="41">
        <v>19</v>
      </c>
      <c r="C30" s="217">
        <f t="shared" si="0"/>
        <v>2858</v>
      </c>
      <c r="D30" s="217">
        <f t="shared" si="1"/>
        <v>1084</v>
      </c>
      <c r="E30" s="217">
        <f t="shared" si="2"/>
        <v>1774</v>
      </c>
      <c r="F30" s="217">
        <v>31</v>
      </c>
      <c r="G30" s="217">
        <v>3</v>
      </c>
      <c r="H30" s="217">
        <v>28</v>
      </c>
      <c r="I30" s="217">
        <v>1514</v>
      </c>
      <c r="J30" s="217">
        <v>646</v>
      </c>
      <c r="K30" s="217">
        <v>868</v>
      </c>
      <c r="L30" s="217">
        <v>1181</v>
      </c>
      <c r="M30" s="217">
        <v>386</v>
      </c>
      <c r="N30" s="217">
        <v>795</v>
      </c>
      <c r="O30" s="217">
        <v>132</v>
      </c>
      <c r="P30" s="217">
        <v>49</v>
      </c>
      <c r="Q30" s="217">
        <v>83</v>
      </c>
      <c r="R30" s="321">
        <v>4</v>
      </c>
      <c r="S30" s="321">
        <v>2</v>
      </c>
      <c r="T30" s="321">
        <v>2</v>
      </c>
      <c r="U30" s="26">
        <v>31</v>
      </c>
      <c r="V30" s="41">
        <v>19</v>
      </c>
      <c r="W30" s="8">
        <v>1</v>
      </c>
      <c r="X30" s="8">
        <v>1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1</v>
      </c>
      <c r="AG30" s="8">
        <v>1</v>
      </c>
      <c r="AH30" s="8">
        <v>0</v>
      </c>
      <c r="AI30" s="8">
        <v>1</v>
      </c>
      <c r="AJ30" s="8">
        <v>0</v>
      </c>
      <c r="AK30" s="8">
        <v>1</v>
      </c>
      <c r="AL30" s="8">
        <v>0</v>
      </c>
      <c r="AM30" s="8">
        <v>0</v>
      </c>
      <c r="AN30" s="8">
        <v>0</v>
      </c>
      <c r="AO30" s="8">
        <v>1</v>
      </c>
      <c r="AP30" s="8">
        <v>0</v>
      </c>
      <c r="AQ30" s="8">
        <v>1</v>
      </c>
    </row>
    <row r="31" spans="1:43" ht="18" customHeight="1">
      <c r="A31" s="26">
        <v>32</v>
      </c>
      <c r="B31" s="41">
        <v>20</v>
      </c>
      <c r="C31" s="217">
        <f t="shared" si="0"/>
        <v>3208</v>
      </c>
      <c r="D31" s="217">
        <f t="shared" si="1"/>
        <v>1221</v>
      </c>
      <c r="E31" s="217">
        <f t="shared" si="2"/>
        <v>1987</v>
      </c>
      <c r="F31" s="217">
        <v>36</v>
      </c>
      <c r="G31" s="217">
        <v>4</v>
      </c>
      <c r="H31" s="217">
        <v>32</v>
      </c>
      <c r="I31" s="217">
        <v>1609</v>
      </c>
      <c r="J31" s="217">
        <v>670</v>
      </c>
      <c r="K31" s="217">
        <v>939</v>
      </c>
      <c r="L31" s="217">
        <v>1392</v>
      </c>
      <c r="M31" s="217">
        <v>478</v>
      </c>
      <c r="N31" s="217">
        <v>914</v>
      </c>
      <c r="O31" s="217">
        <v>171</v>
      </c>
      <c r="P31" s="217">
        <v>69</v>
      </c>
      <c r="Q31" s="217">
        <v>102</v>
      </c>
      <c r="R31" s="321">
        <v>7</v>
      </c>
      <c r="S31" s="321">
        <v>2</v>
      </c>
      <c r="T31" s="321">
        <v>5</v>
      </c>
      <c r="U31" s="26">
        <v>32</v>
      </c>
      <c r="V31" s="41">
        <v>20</v>
      </c>
      <c r="W31" s="8">
        <v>2</v>
      </c>
      <c r="X31" s="8">
        <v>0</v>
      </c>
      <c r="Y31" s="8">
        <v>2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4</v>
      </c>
      <c r="AG31" s="8">
        <v>2</v>
      </c>
      <c r="AH31" s="8">
        <v>2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8">
        <v>1</v>
      </c>
      <c r="AP31" s="8">
        <v>0</v>
      </c>
      <c r="AQ31" s="8">
        <v>1</v>
      </c>
    </row>
    <row r="32" spans="1:43" ht="18" customHeight="1">
      <c r="A32" s="26">
        <v>33</v>
      </c>
      <c r="B32" s="41">
        <v>21</v>
      </c>
      <c r="C32" s="217">
        <f t="shared" si="0"/>
        <v>3165</v>
      </c>
      <c r="D32" s="217">
        <f t="shared" si="1"/>
        <v>1078</v>
      </c>
      <c r="E32" s="217">
        <f t="shared" si="2"/>
        <v>2087</v>
      </c>
      <c r="F32" s="217">
        <v>49</v>
      </c>
      <c r="G32" s="217">
        <v>6</v>
      </c>
      <c r="H32" s="217">
        <v>43</v>
      </c>
      <c r="I32" s="217">
        <v>1459</v>
      </c>
      <c r="J32" s="217">
        <v>504</v>
      </c>
      <c r="K32" s="217">
        <v>955</v>
      </c>
      <c r="L32" s="217">
        <v>1447</v>
      </c>
      <c r="M32" s="217">
        <v>489</v>
      </c>
      <c r="N32" s="217">
        <v>958</v>
      </c>
      <c r="O32" s="217">
        <v>210</v>
      </c>
      <c r="P32" s="217">
        <v>79</v>
      </c>
      <c r="Q32" s="217">
        <v>131</v>
      </c>
      <c r="R32" s="217">
        <v>3</v>
      </c>
      <c r="S32" s="217">
        <v>2</v>
      </c>
      <c r="T32" s="217">
        <v>1</v>
      </c>
      <c r="U32" s="26">
        <v>33</v>
      </c>
      <c r="V32" s="41">
        <v>21</v>
      </c>
      <c r="W32" s="8">
        <v>1</v>
      </c>
      <c r="X32" s="8">
        <v>1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2</v>
      </c>
      <c r="AG32" s="8">
        <v>1</v>
      </c>
      <c r="AH32" s="8">
        <v>1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</row>
    <row r="33" spans="1:43" ht="18" customHeight="1">
      <c r="A33" s="26">
        <v>34</v>
      </c>
      <c r="B33" s="41">
        <v>22</v>
      </c>
      <c r="C33" s="217">
        <f t="shared" si="0"/>
        <v>3220</v>
      </c>
      <c r="D33" s="217">
        <f t="shared" si="1"/>
        <v>1165</v>
      </c>
      <c r="E33" s="217">
        <f t="shared" si="2"/>
        <v>2055</v>
      </c>
      <c r="F33" s="217">
        <v>38</v>
      </c>
      <c r="G33" s="217">
        <v>3</v>
      </c>
      <c r="H33" s="217">
        <v>35</v>
      </c>
      <c r="I33" s="217">
        <v>1454</v>
      </c>
      <c r="J33" s="217">
        <v>532</v>
      </c>
      <c r="K33" s="217">
        <v>922</v>
      </c>
      <c r="L33" s="217">
        <v>1451</v>
      </c>
      <c r="M33" s="217">
        <v>523</v>
      </c>
      <c r="N33" s="217">
        <v>928</v>
      </c>
      <c r="O33" s="217">
        <v>277</v>
      </c>
      <c r="P33" s="217">
        <v>107</v>
      </c>
      <c r="Q33" s="217">
        <v>170</v>
      </c>
      <c r="R33" s="217">
        <v>2</v>
      </c>
      <c r="S33" s="217">
        <v>1</v>
      </c>
      <c r="T33" s="217">
        <v>1</v>
      </c>
      <c r="U33" s="26">
        <v>34</v>
      </c>
      <c r="V33" s="41">
        <v>22</v>
      </c>
      <c r="W33" s="8">
        <v>1</v>
      </c>
      <c r="X33" s="8">
        <v>0</v>
      </c>
      <c r="Y33" s="8">
        <v>1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v>1</v>
      </c>
      <c r="AG33" s="8">
        <v>1</v>
      </c>
      <c r="AH33" s="8">
        <v>0</v>
      </c>
      <c r="AI33" s="8">
        <v>0</v>
      </c>
      <c r="AJ33" s="8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</row>
    <row r="34" spans="1:43" ht="18" customHeight="1">
      <c r="A34" s="26" t="s">
        <v>154</v>
      </c>
      <c r="B34" s="41">
        <v>23</v>
      </c>
      <c r="C34" s="217">
        <f t="shared" si="0"/>
        <v>12601</v>
      </c>
      <c r="D34" s="217">
        <f t="shared" si="1"/>
        <v>4511</v>
      </c>
      <c r="E34" s="217">
        <f t="shared" si="2"/>
        <v>8090</v>
      </c>
      <c r="F34" s="217">
        <v>125</v>
      </c>
      <c r="G34" s="217">
        <v>11</v>
      </c>
      <c r="H34" s="217">
        <v>114</v>
      </c>
      <c r="I34" s="217">
        <v>5100</v>
      </c>
      <c r="J34" s="217">
        <v>1675</v>
      </c>
      <c r="K34" s="217">
        <v>3425</v>
      </c>
      <c r="L34" s="217">
        <v>6027</v>
      </c>
      <c r="M34" s="217">
        <v>2272</v>
      </c>
      <c r="N34" s="217">
        <v>3755</v>
      </c>
      <c r="O34" s="217">
        <v>1349</v>
      </c>
      <c r="P34" s="217">
        <v>553</v>
      </c>
      <c r="Q34" s="217">
        <v>796</v>
      </c>
      <c r="R34" s="217">
        <v>14</v>
      </c>
      <c r="S34" s="217">
        <v>4</v>
      </c>
      <c r="T34" s="217">
        <v>10</v>
      </c>
      <c r="U34" s="26" t="s">
        <v>154</v>
      </c>
      <c r="V34" s="41">
        <v>23</v>
      </c>
      <c r="W34" s="8">
        <v>3</v>
      </c>
      <c r="X34" s="8">
        <v>0</v>
      </c>
      <c r="Y34" s="8">
        <v>3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0</v>
      </c>
      <c r="AF34" s="8">
        <v>9</v>
      </c>
      <c r="AG34" s="8">
        <v>2</v>
      </c>
      <c r="AH34" s="8">
        <v>7</v>
      </c>
      <c r="AI34" s="8">
        <v>1</v>
      </c>
      <c r="AJ34" s="8">
        <v>1</v>
      </c>
      <c r="AK34" s="8">
        <v>0</v>
      </c>
      <c r="AL34" s="8">
        <v>0</v>
      </c>
      <c r="AM34" s="8">
        <v>0</v>
      </c>
      <c r="AN34" s="8">
        <v>0</v>
      </c>
      <c r="AO34" s="8">
        <v>1</v>
      </c>
      <c r="AP34" s="8">
        <v>1</v>
      </c>
      <c r="AQ34" s="8">
        <v>0</v>
      </c>
    </row>
    <row r="35" spans="1:43" ht="18" customHeight="1">
      <c r="A35" s="26" t="s">
        <v>155</v>
      </c>
      <c r="B35" s="41">
        <v>24</v>
      </c>
      <c r="C35" s="217">
        <f t="shared" si="0"/>
        <v>6425</v>
      </c>
      <c r="D35" s="217">
        <f t="shared" si="1"/>
        <v>2325</v>
      </c>
      <c r="E35" s="217">
        <f t="shared" si="2"/>
        <v>4100</v>
      </c>
      <c r="F35" s="217">
        <v>84</v>
      </c>
      <c r="G35" s="217">
        <v>10</v>
      </c>
      <c r="H35" s="217">
        <v>74</v>
      </c>
      <c r="I35" s="217">
        <v>2120</v>
      </c>
      <c r="J35" s="217">
        <v>613</v>
      </c>
      <c r="K35" s="217">
        <v>1507</v>
      </c>
      <c r="L35" s="217">
        <v>2889</v>
      </c>
      <c r="M35" s="217">
        <v>1092</v>
      </c>
      <c r="N35" s="217">
        <v>1797</v>
      </c>
      <c r="O35" s="217">
        <v>1332</v>
      </c>
      <c r="P35" s="217">
        <v>610</v>
      </c>
      <c r="Q35" s="217">
        <v>722</v>
      </c>
      <c r="R35" s="217">
        <v>10</v>
      </c>
      <c r="S35" s="217">
        <v>3</v>
      </c>
      <c r="T35" s="217">
        <v>7</v>
      </c>
      <c r="U35" s="26" t="s">
        <v>155</v>
      </c>
      <c r="V35" s="41">
        <v>24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10</v>
      </c>
      <c r="AG35" s="8">
        <v>3</v>
      </c>
      <c r="AH35" s="8">
        <v>7</v>
      </c>
      <c r="AI35" s="8">
        <v>0</v>
      </c>
      <c r="AJ35" s="8">
        <v>0</v>
      </c>
      <c r="AK35" s="8">
        <v>0</v>
      </c>
      <c r="AL35" s="8">
        <v>0</v>
      </c>
      <c r="AM35" s="8">
        <v>0</v>
      </c>
      <c r="AN35" s="8">
        <v>0</v>
      </c>
      <c r="AO35" s="8">
        <v>0</v>
      </c>
      <c r="AP35" s="8">
        <v>0</v>
      </c>
      <c r="AQ35" s="8">
        <v>0</v>
      </c>
    </row>
    <row r="36" spans="1:43" ht="18" customHeight="1">
      <c r="A36" s="26" t="s">
        <v>156</v>
      </c>
      <c r="B36" s="41">
        <v>25</v>
      </c>
      <c r="C36" s="217">
        <f t="shared" si="0"/>
        <v>2986</v>
      </c>
      <c r="D36" s="217">
        <f t="shared" si="1"/>
        <v>985</v>
      </c>
      <c r="E36" s="217">
        <f t="shared" si="2"/>
        <v>2001</v>
      </c>
      <c r="F36" s="217">
        <v>32</v>
      </c>
      <c r="G36" s="217">
        <v>2</v>
      </c>
      <c r="H36" s="217">
        <v>30</v>
      </c>
      <c r="I36" s="217">
        <v>897</v>
      </c>
      <c r="J36" s="217">
        <v>206</v>
      </c>
      <c r="K36" s="217">
        <v>691</v>
      </c>
      <c r="L36" s="217">
        <v>1192</v>
      </c>
      <c r="M36" s="217">
        <v>409</v>
      </c>
      <c r="N36" s="217">
        <v>783</v>
      </c>
      <c r="O36" s="217">
        <v>865</v>
      </c>
      <c r="P36" s="217">
        <v>368</v>
      </c>
      <c r="Q36" s="217">
        <v>497</v>
      </c>
      <c r="R36" s="217">
        <v>9</v>
      </c>
      <c r="S36" s="217">
        <v>4</v>
      </c>
      <c r="T36" s="217">
        <v>5</v>
      </c>
      <c r="U36" s="26" t="s">
        <v>156</v>
      </c>
      <c r="V36" s="41">
        <v>25</v>
      </c>
      <c r="W36" s="8">
        <v>2</v>
      </c>
      <c r="X36" s="8">
        <v>1</v>
      </c>
      <c r="Y36" s="8">
        <v>1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v>7</v>
      </c>
      <c r="AG36" s="8">
        <v>3</v>
      </c>
      <c r="AH36" s="8">
        <v>4</v>
      </c>
      <c r="AI36" s="8">
        <v>0</v>
      </c>
      <c r="AJ36" s="8">
        <v>0</v>
      </c>
      <c r="AK36" s="8">
        <v>0</v>
      </c>
      <c r="AL36" s="8">
        <v>0</v>
      </c>
      <c r="AM36" s="8">
        <v>0</v>
      </c>
      <c r="AN36" s="8">
        <v>0</v>
      </c>
      <c r="AO36" s="8">
        <v>0</v>
      </c>
      <c r="AP36" s="8">
        <v>0</v>
      </c>
      <c r="AQ36" s="8">
        <v>0</v>
      </c>
    </row>
    <row r="37" spans="1:43" ht="18" customHeight="1">
      <c r="A37" s="26" t="s">
        <v>157</v>
      </c>
      <c r="B37" s="41">
        <v>26</v>
      </c>
      <c r="C37" s="217">
        <f t="shared" si="0"/>
        <v>1128</v>
      </c>
      <c r="D37" s="217">
        <f t="shared" si="1"/>
        <v>339</v>
      </c>
      <c r="E37" s="217">
        <f t="shared" si="2"/>
        <v>789</v>
      </c>
      <c r="F37" s="217">
        <v>16</v>
      </c>
      <c r="G37" s="217">
        <v>0</v>
      </c>
      <c r="H37" s="217">
        <v>16</v>
      </c>
      <c r="I37" s="217">
        <v>307</v>
      </c>
      <c r="J37" s="217">
        <v>69</v>
      </c>
      <c r="K37" s="217">
        <v>238</v>
      </c>
      <c r="L37" s="217">
        <v>386</v>
      </c>
      <c r="M37" s="217">
        <v>113</v>
      </c>
      <c r="N37" s="217">
        <v>273</v>
      </c>
      <c r="O37" s="217">
        <v>419</v>
      </c>
      <c r="P37" s="217">
        <v>157</v>
      </c>
      <c r="Q37" s="217">
        <v>262</v>
      </c>
      <c r="R37" s="217">
        <v>2</v>
      </c>
      <c r="S37" s="217">
        <v>0</v>
      </c>
      <c r="T37" s="217">
        <v>2</v>
      </c>
      <c r="U37" s="26" t="s">
        <v>157</v>
      </c>
      <c r="V37" s="41">
        <v>26</v>
      </c>
      <c r="W37" s="8">
        <v>1</v>
      </c>
      <c r="X37" s="8">
        <v>0</v>
      </c>
      <c r="Y37" s="8">
        <v>1</v>
      </c>
      <c r="Z37" s="8">
        <v>0</v>
      </c>
      <c r="AA37" s="8">
        <v>0</v>
      </c>
      <c r="AB37" s="8">
        <v>0</v>
      </c>
      <c r="AC37" s="8">
        <v>0</v>
      </c>
      <c r="AD37" s="8">
        <v>0</v>
      </c>
      <c r="AE37" s="8">
        <v>0</v>
      </c>
      <c r="AF37" s="8">
        <v>1</v>
      </c>
      <c r="AG37" s="8">
        <v>0</v>
      </c>
      <c r="AH37" s="8">
        <v>1</v>
      </c>
      <c r="AI37" s="8">
        <v>0</v>
      </c>
      <c r="AJ37" s="8">
        <v>0</v>
      </c>
      <c r="AK37" s="8">
        <v>0</v>
      </c>
      <c r="AL37" s="8">
        <v>0</v>
      </c>
      <c r="AM37" s="8">
        <v>0</v>
      </c>
      <c r="AN37" s="8">
        <v>0</v>
      </c>
      <c r="AO37" s="8">
        <v>0</v>
      </c>
      <c r="AP37" s="8">
        <v>0</v>
      </c>
      <c r="AQ37" s="8">
        <v>0</v>
      </c>
    </row>
    <row r="38" spans="1:43" ht="18" customHeight="1">
      <c r="A38" s="26" t="s">
        <v>158</v>
      </c>
      <c r="B38" s="41">
        <v>27</v>
      </c>
      <c r="C38" s="217">
        <f t="shared" si="0"/>
        <v>337</v>
      </c>
      <c r="D38" s="217">
        <f t="shared" si="1"/>
        <v>131</v>
      </c>
      <c r="E38" s="217">
        <f t="shared" si="2"/>
        <v>206</v>
      </c>
      <c r="F38" s="217">
        <v>10</v>
      </c>
      <c r="G38" s="217">
        <v>0</v>
      </c>
      <c r="H38" s="217">
        <v>10</v>
      </c>
      <c r="I38" s="217">
        <v>84</v>
      </c>
      <c r="J38" s="217">
        <v>23</v>
      </c>
      <c r="K38" s="217">
        <v>61</v>
      </c>
      <c r="L38" s="217">
        <v>92</v>
      </c>
      <c r="M38" s="217">
        <v>34</v>
      </c>
      <c r="N38" s="217">
        <v>58</v>
      </c>
      <c r="O38" s="217">
        <v>151</v>
      </c>
      <c r="P38" s="217">
        <v>74</v>
      </c>
      <c r="Q38" s="217">
        <v>77</v>
      </c>
      <c r="R38" s="217">
        <v>1</v>
      </c>
      <c r="S38" s="217">
        <v>0</v>
      </c>
      <c r="T38" s="217">
        <v>1</v>
      </c>
      <c r="U38" s="26" t="s">
        <v>158</v>
      </c>
      <c r="V38" s="41">
        <v>27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1</v>
      </c>
      <c r="AG38" s="8">
        <v>0</v>
      </c>
      <c r="AH38" s="8">
        <v>1</v>
      </c>
      <c r="AI38" s="8">
        <v>0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0</v>
      </c>
      <c r="AQ38" s="8">
        <v>0</v>
      </c>
    </row>
    <row r="39" spans="1:43" ht="18" customHeight="1">
      <c r="A39" s="26" t="s">
        <v>133</v>
      </c>
      <c r="B39" s="41">
        <v>28</v>
      </c>
      <c r="C39" s="217">
        <f t="shared" si="0"/>
        <v>200</v>
      </c>
      <c r="D39" s="217">
        <f t="shared" si="1"/>
        <v>104</v>
      </c>
      <c r="E39" s="217">
        <f t="shared" si="2"/>
        <v>96</v>
      </c>
      <c r="F39" s="217">
        <v>2</v>
      </c>
      <c r="G39" s="217">
        <v>0</v>
      </c>
      <c r="H39" s="217">
        <v>2</v>
      </c>
      <c r="I39" s="217">
        <v>39</v>
      </c>
      <c r="J39" s="217">
        <v>14</v>
      </c>
      <c r="K39" s="217">
        <v>25</v>
      </c>
      <c r="L39" s="217">
        <v>37</v>
      </c>
      <c r="M39" s="217">
        <v>22</v>
      </c>
      <c r="N39" s="217">
        <v>15</v>
      </c>
      <c r="O39" s="217">
        <v>122</v>
      </c>
      <c r="P39" s="217">
        <v>68</v>
      </c>
      <c r="Q39" s="217">
        <v>54</v>
      </c>
      <c r="R39" s="321">
        <v>0</v>
      </c>
      <c r="S39" s="321">
        <v>0</v>
      </c>
      <c r="T39" s="321">
        <v>0</v>
      </c>
      <c r="U39" s="26" t="s">
        <v>133</v>
      </c>
      <c r="V39" s="41">
        <v>28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8">
        <v>0</v>
      </c>
      <c r="AE39" s="8">
        <v>0</v>
      </c>
      <c r="AF39" s="8">
        <v>0</v>
      </c>
      <c r="AG39" s="8">
        <v>0</v>
      </c>
      <c r="AH39" s="8">
        <v>0</v>
      </c>
      <c r="AI39" s="8">
        <v>0</v>
      </c>
      <c r="AJ39" s="8">
        <v>0</v>
      </c>
      <c r="AK39" s="8">
        <v>0</v>
      </c>
      <c r="AL39" s="8">
        <v>0</v>
      </c>
      <c r="AM39" s="8">
        <v>0</v>
      </c>
      <c r="AN39" s="8">
        <v>0</v>
      </c>
      <c r="AO39" s="8">
        <v>0</v>
      </c>
      <c r="AP39" s="8">
        <v>0</v>
      </c>
      <c r="AQ39" s="8">
        <v>0</v>
      </c>
    </row>
    <row r="40" spans="1:43" ht="18" customHeight="1">
      <c r="A40" s="85" t="s">
        <v>79</v>
      </c>
      <c r="B40" s="85"/>
      <c r="C40" s="96" t="s">
        <v>246</v>
      </c>
      <c r="E40" s="16"/>
      <c r="F40" s="96"/>
      <c r="G40" s="96"/>
      <c r="H40" s="96"/>
      <c r="I40" s="96"/>
      <c r="J40" s="96"/>
      <c r="K40" s="96"/>
      <c r="L40" s="16"/>
      <c r="U40" s="96"/>
      <c r="V40" s="85"/>
      <c r="AH40" s="16"/>
    </row>
    <row r="41" spans="1:43" ht="18" customHeight="1">
      <c r="A41" s="96"/>
      <c r="B41" s="96"/>
      <c r="C41" s="96" t="s">
        <v>205</v>
      </c>
      <c r="E41" s="16"/>
      <c r="F41" s="96"/>
      <c r="G41" s="96"/>
      <c r="H41" s="96"/>
      <c r="I41" s="96"/>
      <c r="J41" s="96"/>
      <c r="K41" s="96"/>
      <c r="L41" s="16"/>
      <c r="U41" s="96"/>
      <c r="X41" s="96"/>
      <c r="AD41" s="112"/>
      <c r="AE41" s="96"/>
      <c r="AF41" s="16"/>
      <c r="AG41" s="17"/>
      <c r="AH41" s="16"/>
    </row>
    <row r="42" spans="1:43" ht="14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U42" s="16"/>
      <c r="V42" s="16"/>
      <c r="X42" s="68"/>
      <c r="AB42" s="64"/>
      <c r="AC42" s="39"/>
      <c r="AD42" s="39"/>
      <c r="AE42" s="69"/>
      <c r="AF42" s="16"/>
      <c r="AG42" s="16"/>
      <c r="AH42" s="16"/>
    </row>
    <row r="43" spans="1:43" ht="14.25">
      <c r="V43" s="68"/>
      <c r="W43" s="73"/>
      <c r="X43" s="73"/>
      <c r="Z43" s="64"/>
      <c r="AA43" s="64"/>
      <c r="AB43" s="64"/>
      <c r="AC43" s="64"/>
      <c r="AD43" s="64"/>
      <c r="AE43" s="113"/>
      <c r="AF43" s="7"/>
      <c r="AG43" s="39"/>
      <c r="AH43" s="39"/>
      <c r="AI43" s="39"/>
    </row>
    <row r="44" spans="1:43" ht="14.25">
      <c r="V44" s="55"/>
      <c r="W44" s="73"/>
      <c r="X44" s="73"/>
      <c r="Z44" s="66"/>
      <c r="AA44" s="66"/>
      <c r="AB44" s="66"/>
      <c r="AC44" s="66"/>
      <c r="AD44" s="66"/>
      <c r="AE44" s="66"/>
      <c r="AF44" s="64"/>
      <c r="AG44" s="39"/>
      <c r="AH44" s="39"/>
      <c r="AI44" s="39"/>
    </row>
    <row r="45" spans="1:43" ht="14.25">
      <c r="V45" s="64"/>
      <c r="W45" s="73"/>
      <c r="X45" s="73"/>
      <c r="Z45" s="64"/>
      <c r="AA45" s="62"/>
      <c r="AB45" s="62"/>
      <c r="AC45" s="62"/>
      <c r="AD45" s="62"/>
      <c r="AE45" s="62"/>
      <c r="AF45" s="64"/>
      <c r="AG45" s="39"/>
      <c r="AH45" s="39"/>
      <c r="AI45" s="39"/>
    </row>
    <row r="46" spans="1:43" ht="14.25">
      <c r="V46" s="55"/>
      <c r="W46" s="114"/>
      <c r="X46" s="114"/>
      <c r="Z46" s="66"/>
      <c r="AA46" s="66"/>
      <c r="AB46" s="66"/>
      <c r="AC46" s="66"/>
      <c r="AD46" s="66"/>
      <c r="AE46" s="66"/>
      <c r="AF46" s="64"/>
      <c r="AG46" s="39"/>
      <c r="AH46" s="39"/>
      <c r="AI46" s="39"/>
    </row>
    <row r="47" spans="1:43" ht="14.25">
      <c r="V47" s="55"/>
      <c r="W47" s="114"/>
      <c r="X47" s="114"/>
      <c r="Z47" s="64"/>
      <c r="AA47" s="66"/>
      <c r="AB47" s="66"/>
      <c r="AC47" s="66"/>
      <c r="AD47" s="66"/>
      <c r="AE47" s="66"/>
      <c r="AF47" s="64"/>
      <c r="AG47" s="39"/>
      <c r="AH47" s="39"/>
      <c r="AI47" s="39"/>
    </row>
    <row r="48" spans="1:43" ht="14.25">
      <c r="V48" s="70"/>
      <c r="W48" s="114"/>
      <c r="X48" s="114"/>
      <c r="Z48" s="66"/>
      <c r="AA48" s="62"/>
      <c r="AB48" s="62"/>
      <c r="AC48" s="62"/>
      <c r="AD48" s="62"/>
      <c r="AE48" s="62"/>
      <c r="AF48" s="64"/>
      <c r="AG48" s="39"/>
      <c r="AH48" s="39"/>
      <c r="AI48" s="39"/>
    </row>
    <row r="49" spans="3:43" ht="13.5" customHeight="1">
      <c r="W49" s="64"/>
      <c r="X49" s="64"/>
      <c r="Y49" s="64"/>
      <c r="Z49" s="64"/>
      <c r="AA49" s="39"/>
      <c r="AB49" s="64"/>
      <c r="AC49" s="64"/>
    </row>
    <row r="50" spans="3:43">
      <c r="AA50" s="64"/>
    </row>
    <row r="55" spans="3:43">
      <c r="C55" s="6">
        <v>150282</v>
      </c>
      <c r="D55" s="6">
        <v>58021</v>
      </c>
      <c r="E55" s="6">
        <v>92261</v>
      </c>
      <c r="F55" s="6">
        <v>2620</v>
      </c>
      <c r="G55" s="6">
        <v>512</v>
      </c>
      <c r="H55" s="6">
        <v>2108</v>
      </c>
      <c r="I55" s="6">
        <v>117344</v>
      </c>
      <c r="J55" s="6">
        <v>46547</v>
      </c>
      <c r="K55" s="6">
        <v>70797</v>
      </c>
      <c r="L55" s="6">
        <v>24830</v>
      </c>
      <c r="M55" s="6">
        <v>8631</v>
      </c>
      <c r="N55" s="6">
        <v>16199</v>
      </c>
      <c r="O55" s="6">
        <v>5488</v>
      </c>
      <c r="P55" s="6">
        <v>2331</v>
      </c>
      <c r="Q55" s="6">
        <v>3157</v>
      </c>
      <c r="R55" s="6">
        <v>436</v>
      </c>
      <c r="S55" s="6">
        <v>192</v>
      </c>
      <c r="T55" s="6">
        <v>244</v>
      </c>
      <c r="V55" s="6"/>
      <c r="W55" s="6">
        <v>87</v>
      </c>
      <c r="X55" s="6">
        <v>42</v>
      </c>
      <c r="Y55" s="6">
        <v>45</v>
      </c>
      <c r="Z55" s="6">
        <v>37</v>
      </c>
      <c r="AA55" s="6">
        <v>22</v>
      </c>
      <c r="AB55" s="6">
        <v>15</v>
      </c>
      <c r="AC55" s="6">
        <v>8</v>
      </c>
      <c r="AD55" s="6">
        <v>2</v>
      </c>
      <c r="AE55" s="6">
        <v>6</v>
      </c>
      <c r="AF55" s="6">
        <v>267</v>
      </c>
      <c r="AG55" s="6">
        <v>115</v>
      </c>
      <c r="AH55" s="6">
        <v>152</v>
      </c>
      <c r="AI55" s="6">
        <v>7</v>
      </c>
      <c r="AJ55" s="6">
        <v>2</v>
      </c>
      <c r="AK55" s="6">
        <v>5</v>
      </c>
      <c r="AL55" s="6">
        <v>12</v>
      </c>
      <c r="AM55" s="6">
        <v>5</v>
      </c>
      <c r="AN55" s="6">
        <v>7</v>
      </c>
      <c r="AO55" s="6">
        <v>18</v>
      </c>
      <c r="AP55" s="6">
        <v>4</v>
      </c>
      <c r="AQ55" s="6">
        <v>14</v>
      </c>
    </row>
    <row r="56" spans="3:43">
      <c r="C56" s="6">
        <v>150282</v>
      </c>
      <c r="D56" s="6">
        <v>58021</v>
      </c>
      <c r="E56" s="6">
        <v>92261</v>
      </c>
      <c r="R56" s="6">
        <v>436</v>
      </c>
      <c r="S56" s="6">
        <v>192</v>
      </c>
      <c r="T56" s="6">
        <v>244</v>
      </c>
      <c r="V56" s="6"/>
    </row>
    <row r="57" spans="3:43">
      <c r="C57" s="6">
        <v>150282</v>
      </c>
      <c r="D57" s="6">
        <v>58021</v>
      </c>
      <c r="E57" s="6">
        <v>92261</v>
      </c>
      <c r="F57" s="6">
        <v>2620</v>
      </c>
      <c r="G57" s="6">
        <v>512</v>
      </c>
      <c r="H57" s="6">
        <v>2108</v>
      </c>
      <c r="I57" s="6">
        <v>117344</v>
      </c>
      <c r="J57" s="6">
        <v>46547</v>
      </c>
      <c r="K57" s="6">
        <v>70797</v>
      </c>
      <c r="L57" s="6">
        <v>24830</v>
      </c>
      <c r="M57" s="6">
        <v>8631</v>
      </c>
      <c r="N57" s="6">
        <v>16199</v>
      </c>
      <c r="O57" s="6">
        <v>5488</v>
      </c>
      <c r="P57" s="6">
        <v>2331</v>
      </c>
      <c r="Q57" s="6">
        <v>3157</v>
      </c>
      <c r="V57" s="6"/>
    </row>
    <row r="58" spans="3:43">
      <c r="C58" s="6">
        <v>150282</v>
      </c>
      <c r="D58" s="6">
        <v>58021</v>
      </c>
      <c r="E58" s="6">
        <v>92261</v>
      </c>
      <c r="F58" s="6">
        <v>2620</v>
      </c>
      <c r="G58" s="6">
        <v>512</v>
      </c>
      <c r="H58" s="6">
        <v>2108</v>
      </c>
      <c r="I58" s="6">
        <v>117344</v>
      </c>
      <c r="J58" s="6">
        <v>46547</v>
      </c>
      <c r="K58" s="6">
        <v>70797</v>
      </c>
      <c r="L58" s="6">
        <v>24830</v>
      </c>
      <c r="M58" s="6">
        <v>8631</v>
      </c>
      <c r="N58" s="6">
        <v>16199</v>
      </c>
      <c r="O58" s="6">
        <v>5488</v>
      </c>
      <c r="P58" s="6">
        <v>2331</v>
      </c>
      <c r="Q58" s="6">
        <v>3157</v>
      </c>
      <c r="R58" s="6">
        <v>436</v>
      </c>
      <c r="S58" s="6">
        <v>192</v>
      </c>
      <c r="T58" s="6">
        <v>244</v>
      </c>
      <c r="V58" s="6"/>
    </row>
    <row r="59" spans="3:43">
      <c r="C59" s="6">
        <v>150282</v>
      </c>
      <c r="D59" s="6">
        <v>58021</v>
      </c>
      <c r="E59" s="6">
        <v>92261</v>
      </c>
      <c r="F59" s="6">
        <v>2620</v>
      </c>
      <c r="G59" s="6">
        <v>512</v>
      </c>
      <c r="H59" s="6">
        <v>2108</v>
      </c>
      <c r="I59" s="6">
        <v>117344</v>
      </c>
      <c r="J59" s="6">
        <v>46547</v>
      </c>
      <c r="K59" s="6">
        <v>70797</v>
      </c>
      <c r="L59" s="6">
        <v>24830</v>
      </c>
      <c r="M59" s="6">
        <v>8631</v>
      </c>
      <c r="N59" s="6">
        <v>16199</v>
      </c>
      <c r="O59" s="6">
        <v>5488</v>
      </c>
      <c r="P59" s="6">
        <v>2331</v>
      </c>
      <c r="Q59" s="6">
        <v>3157</v>
      </c>
      <c r="V59" s="6"/>
    </row>
    <row r="60" spans="3:43">
      <c r="C60" s="6">
        <f>+C55-C12</f>
        <v>0</v>
      </c>
      <c r="D60" s="6">
        <f t="shared" ref="D60:S60" si="3">+D55-D12</f>
        <v>0</v>
      </c>
      <c r="E60" s="6">
        <f t="shared" si="3"/>
        <v>0</v>
      </c>
      <c r="F60" s="6">
        <f t="shared" si="3"/>
        <v>0</v>
      </c>
      <c r="G60" s="6">
        <f t="shared" si="3"/>
        <v>0</v>
      </c>
      <c r="H60" s="6">
        <f t="shared" si="3"/>
        <v>0</v>
      </c>
      <c r="I60" s="6">
        <f t="shared" si="3"/>
        <v>0</v>
      </c>
      <c r="J60" s="6">
        <f t="shared" si="3"/>
        <v>0</v>
      </c>
      <c r="K60" s="6">
        <f t="shared" si="3"/>
        <v>0</v>
      </c>
      <c r="L60" s="6">
        <f t="shared" si="3"/>
        <v>0</v>
      </c>
      <c r="M60" s="6">
        <f t="shared" si="3"/>
        <v>0</v>
      </c>
      <c r="N60" s="6">
        <f t="shared" si="3"/>
        <v>0</v>
      </c>
      <c r="O60" s="6">
        <f t="shared" si="3"/>
        <v>0</v>
      </c>
      <c r="P60" s="6">
        <f t="shared" si="3"/>
        <v>0</v>
      </c>
      <c r="Q60" s="6">
        <f t="shared" si="3"/>
        <v>0</v>
      </c>
      <c r="R60" s="6">
        <f t="shared" si="3"/>
        <v>0</v>
      </c>
      <c r="S60" s="6">
        <f t="shared" si="3"/>
        <v>0</v>
      </c>
      <c r="T60" s="6">
        <f>+T55-T12</f>
        <v>0</v>
      </c>
      <c r="V60" s="6"/>
      <c r="W60" s="6">
        <f>+W55-W12</f>
        <v>0</v>
      </c>
      <c r="X60" s="6">
        <f t="shared" ref="X60:AQ60" si="4">+X55-X12</f>
        <v>0</v>
      </c>
      <c r="Y60" s="6">
        <f t="shared" si="4"/>
        <v>0</v>
      </c>
      <c r="Z60" s="6">
        <f t="shared" si="4"/>
        <v>0</v>
      </c>
      <c r="AA60" s="6">
        <f t="shared" si="4"/>
        <v>0</v>
      </c>
      <c r="AB60" s="6">
        <f t="shared" si="4"/>
        <v>0</v>
      </c>
      <c r="AC60" s="6">
        <f t="shared" si="4"/>
        <v>0</v>
      </c>
      <c r="AD60" s="6">
        <f t="shared" si="4"/>
        <v>0</v>
      </c>
      <c r="AE60" s="6">
        <f t="shared" si="4"/>
        <v>0</v>
      </c>
      <c r="AF60" s="6">
        <f t="shared" si="4"/>
        <v>0</v>
      </c>
      <c r="AG60" s="6">
        <f t="shared" si="4"/>
        <v>0</v>
      </c>
      <c r="AH60" s="6">
        <f t="shared" si="4"/>
        <v>0</v>
      </c>
      <c r="AI60" s="6">
        <f t="shared" si="4"/>
        <v>0</v>
      </c>
      <c r="AJ60" s="6">
        <f t="shared" si="4"/>
        <v>0</v>
      </c>
      <c r="AK60" s="6">
        <f t="shared" si="4"/>
        <v>0</v>
      </c>
      <c r="AL60" s="6">
        <f t="shared" si="4"/>
        <v>0</v>
      </c>
      <c r="AM60" s="6">
        <f t="shared" si="4"/>
        <v>0</v>
      </c>
      <c r="AN60" s="6">
        <f t="shared" si="4"/>
        <v>0</v>
      </c>
      <c r="AO60" s="6">
        <f>+AO55-AO12</f>
        <v>0</v>
      </c>
      <c r="AP60" s="6">
        <f t="shared" si="4"/>
        <v>0</v>
      </c>
      <c r="AQ60" s="6">
        <f t="shared" si="4"/>
        <v>0</v>
      </c>
    </row>
    <row r="61" spans="3:43">
      <c r="C61" s="6">
        <f>+C56-C12</f>
        <v>0</v>
      </c>
      <c r="D61" s="6">
        <f>+D56-D12</f>
        <v>0</v>
      </c>
      <c r="E61" s="6">
        <f>+E56-E12</f>
        <v>0</v>
      </c>
      <c r="R61" s="6">
        <f>+R56-R12</f>
        <v>0</v>
      </c>
      <c r="S61" s="6">
        <f>+S56-S12</f>
        <v>0</v>
      </c>
      <c r="T61" s="6">
        <f>+T56-T12</f>
        <v>0</v>
      </c>
      <c r="V61" s="6"/>
    </row>
    <row r="62" spans="3:43">
      <c r="C62" s="6">
        <f>+C57-C12</f>
        <v>0</v>
      </c>
      <c r="D62" s="6">
        <f t="shared" ref="D62:Q62" si="5">+D57-D12</f>
        <v>0</v>
      </c>
      <c r="E62" s="6">
        <f t="shared" si="5"/>
        <v>0</v>
      </c>
      <c r="F62" s="6">
        <f t="shared" si="5"/>
        <v>0</v>
      </c>
      <c r="G62" s="6">
        <f t="shared" si="5"/>
        <v>0</v>
      </c>
      <c r="H62" s="6">
        <f t="shared" si="5"/>
        <v>0</v>
      </c>
      <c r="I62" s="6">
        <f t="shared" si="5"/>
        <v>0</v>
      </c>
      <c r="J62" s="6">
        <f t="shared" si="5"/>
        <v>0</v>
      </c>
      <c r="K62" s="6">
        <f t="shared" si="5"/>
        <v>0</v>
      </c>
      <c r="L62" s="6">
        <f t="shared" si="5"/>
        <v>0</v>
      </c>
      <c r="M62" s="6">
        <f t="shared" si="5"/>
        <v>0</v>
      </c>
      <c r="N62" s="6">
        <f t="shared" si="5"/>
        <v>0</v>
      </c>
      <c r="O62" s="6">
        <f t="shared" si="5"/>
        <v>0</v>
      </c>
      <c r="P62" s="6">
        <f t="shared" si="5"/>
        <v>0</v>
      </c>
      <c r="Q62" s="6">
        <f t="shared" si="5"/>
        <v>0</v>
      </c>
      <c r="V62" s="6"/>
    </row>
    <row r="63" spans="3:43">
      <c r="C63" s="6">
        <f>+C58-C12</f>
        <v>0</v>
      </c>
      <c r="D63" s="6">
        <f t="shared" ref="D63:T63" si="6">+D58-D12</f>
        <v>0</v>
      </c>
      <c r="E63" s="6">
        <f t="shared" si="6"/>
        <v>0</v>
      </c>
      <c r="F63" s="6">
        <f t="shared" si="6"/>
        <v>0</v>
      </c>
      <c r="G63" s="6">
        <f t="shared" si="6"/>
        <v>0</v>
      </c>
      <c r="H63" s="6">
        <f t="shared" si="6"/>
        <v>0</v>
      </c>
      <c r="I63" s="6">
        <f t="shared" si="6"/>
        <v>0</v>
      </c>
      <c r="J63" s="6">
        <f t="shared" si="6"/>
        <v>0</v>
      </c>
      <c r="K63" s="6">
        <f t="shared" si="6"/>
        <v>0</v>
      </c>
      <c r="L63" s="6">
        <f t="shared" si="6"/>
        <v>0</v>
      </c>
      <c r="M63" s="6">
        <f t="shared" si="6"/>
        <v>0</v>
      </c>
      <c r="N63" s="6">
        <f t="shared" si="6"/>
        <v>0</v>
      </c>
      <c r="O63" s="6">
        <f t="shared" si="6"/>
        <v>0</v>
      </c>
      <c r="P63" s="6">
        <f t="shared" si="6"/>
        <v>0</v>
      </c>
      <c r="Q63" s="6">
        <f t="shared" si="6"/>
        <v>0</v>
      </c>
      <c r="R63" s="6">
        <f>+R58-R12</f>
        <v>0</v>
      </c>
      <c r="S63" s="6">
        <f t="shared" si="6"/>
        <v>0</v>
      </c>
      <c r="T63" s="6">
        <f t="shared" si="6"/>
        <v>0</v>
      </c>
      <c r="V63" s="6"/>
    </row>
    <row r="64" spans="3:43">
      <c r="C64" s="6">
        <f>+C59-C12</f>
        <v>0</v>
      </c>
      <c r="D64" s="6">
        <f t="shared" ref="D64:Q64" si="7">+D59-D12</f>
        <v>0</v>
      </c>
      <c r="E64" s="6">
        <f t="shared" si="7"/>
        <v>0</v>
      </c>
      <c r="F64" s="6">
        <f t="shared" si="7"/>
        <v>0</v>
      </c>
      <c r="G64" s="6">
        <f t="shared" si="7"/>
        <v>0</v>
      </c>
      <c r="H64" s="6">
        <f t="shared" si="7"/>
        <v>0</v>
      </c>
      <c r="I64" s="6">
        <f t="shared" si="7"/>
        <v>0</v>
      </c>
      <c r="J64" s="6">
        <f t="shared" si="7"/>
        <v>0</v>
      </c>
      <c r="K64" s="6">
        <f t="shared" si="7"/>
        <v>0</v>
      </c>
      <c r="L64" s="6">
        <f t="shared" si="7"/>
        <v>0</v>
      </c>
      <c r="M64" s="6">
        <f t="shared" si="7"/>
        <v>0</v>
      </c>
      <c r="N64" s="6">
        <f t="shared" si="7"/>
        <v>0</v>
      </c>
      <c r="O64" s="6">
        <f t="shared" si="7"/>
        <v>0</v>
      </c>
      <c r="P64" s="6">
        <f t="shared" si="7"/>
        <v>0</v>
      </c>
      <c r="Q64" s="6">
        <f t="shared" si="7"/>
        <v>0</v>
      </c>
    </row>
  </sheetData>
  <mergeCells count="30">
    <mergeCell ref="AI9:AI10"/>
    <mergeCell ref="AL9:AL10"/>
    <mergeCell ref="AO9:AO10"/>
    <mergeCell ref="P9:Q9"/>
    <mergeCell ref="S9:S10"/>
    <mergeCell ref="T9:T10"/>
    <mergeCell ref="W9:W10"/>
    <mergeCell ref="Z9:Z10"/>
    <mergeCell ref="AC9:AC10"/>
    <mergeCell ref="J9:K9"/>
    <mergeCell ref="L9:L10"/>
    <mergeCell ref="M9:N9"/>
    <mergeCell ref="O9:O10"/>
    <mergeCell ref="AF9:AF10"/>
    <mergeCell ref="S1:T1"/>
    <mergeCell ref="AO1:AQ1"/>
    <mergeCell ref="A3:T3"/>
    <mergeCell ref="A8:A10"/>
    <mergeCell ref="B8:B10"/>
    <mergeCell ref="C8:C10"/>
    <mergeCell ref="D8:Q8"/>
    <mergeCell ref="R8:R10"/>
    <mergeCell ref="U8:U10"/>
    <mergeCell ref="V8:V10"/>
    <mergeCell ref="W8:AQ8"/>
    <mergeCell ref="D9:D10"/>
    <mergeCell ref="E9:E10"/>
    <mergeCell ref="F9:F10"/>
    <mergeCell ref="G9:H9"/>
    <mergeCell ref="I9:I10"/>
  </mergeCells>
  <pageMargins left="0.7" right="0.7" top="0.75" bottom="0.75" header="0.3" footer="0.3"/>
  <pageSetup scale="7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AU48"/>
  <sheetViews>
    <sheetView view="pageBreakPreview" topLeftCell="A7" zoomScaleNormal="100" zoomScaleSheetLayoutView="100" workbookViewId="0">
      <selection activeCell="T31" sqref="T31"/>
    </sheetView>
  </sheetViews>
  <sheetFormatPr defaultColWidth="8.85546875" defaultRowHeight="11.25"/>
  <cols>
    <col min="1" max="1" width="4.85546875" style="1" customWidth="1"/>
    <col min="2" max="2" width="3.42578125" style="141" customWidth="1"/>
    <col min="3" max="3" width="5.5703125" style="1" customWidth="1"/>
    <col min="4" max="4" width="3.42578125" style="2" customWidth="1"/>
    <col min="5" max="5" width="3.7109375" style="2" customWidth="1"/>
    <col min="6" max="6" width="8.85546875" style="1" customWidth="1"/>
    <col min="7" max="7" width="8" style="1" customWidth="1"/>
    <col min="8" max="8" width="8.28515625" style="3" customWidth="1"/>
    <col min="9" max="26" width="7.140625" style="3" customWidth="1"/>
    <col min="27" max="28" width="3.7109375" style="154" customWidth="1"/>
    <col min="29" max="29" width="16.140625" style="154" customWidth="1"/>
    <col min="30" max="30" width="7.5703125" style="154" customWidth="1"/>
    <col min="31" max="35" width="3.7109375" style="154" customWidth="1"/>
    <col min="36" max="47" width="8.85546875" style="154"/>
    <col min="48" max="16384" width="8.85546875" style="1"/>
  </cols>
  <sheetData>
    <row r="1" spans="1:47" ht="16.5" customHeight="1">
      <c r="S1" s="1"/>
      <c r="T1" s="1"/>
      <c r="Y1" s="500" t="s">
        <v>202</v>
      </c>
      <c r="Z1" s="500"/>
    </row>
    <row r="2" spans="1:47" ht="16.5" customHeight="1"/>
    <row r="3" spans="1:47" ht="16.5" customHeight="1"/>
    <row r="4" spans="1:47" ht="26.25" customHeight="1">
      <c r="A4" s="51"/>
      <c r="B4" s="411" t="s">
        <v>520</v>
      </c>
      <c r="C4" s="411"/>
      <c r="D4" s="411"/>
      <c r="E4" s="411"/>
      <c r="F4" s="411"/>
      <c r="G4" s="411"/>
      <c r="H4" s="411"/>
      <c r="I4" s="411"/>
      <c r="J4" s="411"/>
      <c r="K4" s="411"/>
      <c r="L4" s="411"/>
      <c r="M4" s="411"/>
      <c r="N4" s="411"/>
      <c r="O4" s="411"/>
      <c r="P4" s="411"/>
      <c r="Q4" s="411"/>
      <c r="R4" s="411"/>
      <c r="S4" s="411"/>
      <c r="T4" s="411"/>
      <c r="U4" s="411"/>
      <c r="V4" s="411"/>
      <c r="W4" s="411"/>
      <c r="X4" s="411"/>
      <c r="Y4" s="51"/>
      <c r="Z4" s="51"/>
    </row>
    <row r="5" spans="1:47" ht="19.5" customHeight="1"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142"/>
      <c r="Z5" s="142"/>
    </row>
    <row r="6" spans="1:47" ht="18">
      <c r="A6" s="113"/>
      <c r="B6" s="113"/>
      <c r="C6" s="113"/>
      <c r="D6" s="113"/>
      <c r="E6" s="155"/>
      <c r="F6" s="100"/>
      <c r="G6" s="100"/>
      <c r="H6" s="100"/>
      <c r="I6" s="100"/>
      <c r="J6" s="100"/>
      <c r="K6" s="100"/>
      <c r="L6" s="100"/>
      <c r="M6" s="100"/>
      <c r="N6" s="100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2"/>
    </row>
    <row r="7" spans="1:47" ht="15" customHeight="1">
      <c r="A7" s="416"/>
      <c r="B7" s="416"/>
      <c r="C7" s="416"/>
      <c r="D7" s="416"/>
      <c r="E7" s="144"/>
      <c r="F7" s="144"/>
      <c r="G7" s="144"/>
      <c r="H7" s="144"/>
      <c r="I7" s="144"/>
      <c r="J7" s="145"/>
      <c r="K7" s="145"/>
      <c r="L7" s="145"/>
      <c r="M7" s="145"/>
      <c r="N7" s="145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98"/>
      <c r="Z7" s="142"/>
    </row>
    <row r="8" spans="1:47" ht="15" customHeight="1">
      <c r="A8" s="416"/>
      <c r="B8" s="416"/>
      <c r="C8" s="416"/>
      <c r="D8" s="416"/>
      <c r="E8" s="417"/>
      <c r="F8" s="417"/>
      <c r="G8" s="417"/>
      <c r="H8" s="417"/>
      <c r="I8" s="144"/>
      <c r="J8" s="144"/>
      <c r="K8" s="144"/>
      <c r="L8" s="144"/>
      <c r="M8" s="144"/>
      <c r="N8" s="144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98"/>
      <c r="Z8" s="142"/>
    </row>
    <row r="9" spans="1:47" ht="15" customHeight="1">
      <c r="A9" s="416"/>
      <c r="B9" s="416"/>
      <c r="C9" s="416"/>
      <c r="D9" s="416"/>
      <c r="E9" s="417"/>
      <c r="F9" s="417"/>
      <c r="G9" s="417"/>
      <c r="H9" s="417"/>
      <c r="I9" s="144"/>
      <c r="J9" s="144"/>
      <c r="K9" s="144"/>
      <c r="L9" s="100"/>
      <c r="M9" s="100"/>
      <c r="N9" s="100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98"/>
      <c r="Z9" s="142"/>
    </row>
    <row r="10" spans="1:47" ht="15">
      <c r="A10" s="93" t="s">
        <v>80</v>
      </c>
      <c r="B10" s="93"/>
      <c r="C10" s="93"/>
      <c r="D10" s="100"/>
      <c r="E10" s="100"/>
      <c r="F10" s="100"/>
      <c r="G10" s="101"/>
      <c r="H10" s="101"/>
      <c r="I10" s="100"/>
      <c r="J10" s="100"/>
      <c r="K10" s="100"/>
      <c r="L10" s="100"/>
      <c r="M10" s="100"/>
      <c r="N10" s="1"/>
      <c r="O10" s="147"/>
      <c r="P10" s="147"/>
      <c r="Q10" s="147"/>
      <c r="R10" s="146"/>
      <c r="S10" s="146"/>
      <c r="T10" s="1"/>
      <c r="U10" s="146"/>
      <c r="V10" s="146"/>
      <c r="W10" s="146"/>
      <c r="X10" s="146"/>
      <c r="Y10" s="98"/>
      <c r="Z10" s="147" t="s">
        <v>148</v>
      </c>
    </row>
    <row r="11" spans="1:47" s="13" customFormat="1" ht="18.75" customHeight="1">
      <c r="A11" s="447" t="s">
        <v>13</v>
      </c>
      <c r="B11" s="447"/>
      <c r="C11" s="447"/>
      <c r="D11" s="447"/>
      <c r="E11" s="443" t="s">
        <v>62</v>
      </c>
      <c r="F11" s="501" t="s">
        <v>8</v>
      </c>
      <c r="G11" s="502" t="s">
        <v>244</v>
      </c>
      <c r="H11" s="502"/>
      <c r="I11" s="502"/>
      <c r="J11" s="502"/>
      <c r="K11" s="502"/>
      <c r="L11" s="502"/>
      <c r="M11" s="502"/>
      <c r="N11" s="502"/>
      <c r="O11" s="502"/>
      <c r="P11" s="502"/>
      <c r="Q11" s="502"/>
      <c r="R11" s="502"/>
      <c r="S11" s="502"/>
      <c r="T11" s="502"/>
      <c r="U11" s="502"/>
      <c r="V11" s="502"/>
      <c r="W11" s="502"/>
      <c r="X11" s="502"/>
      <c r="Y11" s="502"/>
      <c r="Z11" s="503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</row>
    <row r="12" spans="1:47" s="13" customFormat="1" ht="18.75" customHeight="1">
      <c r="A12" s="447"/>
      <c r="B12" s="447"/>
      <c r="C12" s="447"/>
      <c r="D12" s="447"/>
      <c r="E12" s="443"/>
      <c r="F12" s="501"/>
      <c r="G12" s="439" t="s">
        <v>134</v>
      </c>
      <c r="H12" s="439" t="s">
        <v>16</v>
      </c>
      <c r="I12" s="504" t="s">
        <v>238</v>
      </c>
      <c r="J12" s="498"/>
      <c r="K12" s="499"/>
      <c r="L12" s="504" t="s">
        <v>239</v>
      </c>
      <c r="M12" s="498"/>
      <c r="N12" s="499"/>
      <c r="O12" s="504" t="s">
        <v>240</v>
      </c>
      <c r="P12" s="498"/>
      <c r="Q12" s="499"/>
      <c r="R12" s="504" t="s">
        <v>241</v>
      </c>
      <c r="S12" s="498"/>
      <c r="T12" s="498"/>
      <c r="U12" s="504" t="s">
        <v>242</v>
      </c>
      <c r="V12" s="498"/>
      <c r="W12" s="499"/>
      <c r="X12" s="504" t="s">
        <v>243</v>
      </c>
      <c r="Y12" s="498"/>
      <c r="Z12" s="49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</row>
    <row r="13" spans="1:47" s="13" customFormat="1" ht="46.5" customHeight="1">
      <c r="A13" s="447"/>
      <c r="B13" s="447"/>
      <c r="C13" s="447"/>
      <c r="D13" s="447"/>
      <c r="E13" s="443"/>
      <c r="F13" s="501"/>
      <c r="G13" s="439"/>
      <c r="H13" s="439"/>
      <c r="I13" s="451"/>
      <c r="J13" s="108" t="s">
        <v>134</v>
      </c>
      <c r="K13" s="108" t="s">
        <v>16</v>
      </c>
      <c r="L13" s="451"/>
      <c r="M13" s="108" t="s">
        <v>134</v>
      </c>
      <c r="N13" s="108" t="s">
        <v>16</v>
      </c>
      <c r="O13" s="451"/>
      <c r="P13" s="108" t="s">
        <v>134</v>
      </c>
      <c r="Q13" s="148" t="s">
        <v>16</v>
      </c>
      <c r="R13" s="451"/>
      <c r="S13" s="108" t="s">
        <v>134</v>
      </c>
      <c r="T13" s="148" t="s">
        <v>16</v>
      </c>
      <c r="U13" s="451"/>
      <c r="V13" s="108" t="s">
        <v>134</v>
      </c>
      <c r="W13" s="108" t="s">
        <v>16</v>
      </c>
      <c r="X13" s="451"/>
      <c r="Y13" s="108" t="s">
        <v>134</v>
      </c>
      <c r="Z13" s="108" t="s">
        <v>16</v>
      </c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</row>
    <row r="14" spans="1:47" s="13" customFormat="1" ht="15" customHeight="1">
      <c r="A14" s="443" t="s">
        <v>6</v>
      </c>
      <c r="B14" s="444"/>
      <c r="C14" s="444"/>
      <c r="D14" s="444"/>
      <c r="E14" s="32" t="s">
        <v>7</v>
      </c>
      <c r="F14" s="199">
        <v>1</v>
      </c>
      <c r="G14" s="199">
        <v>2</v>
      </c>
      <c r="H14" s="199">
        <v>3</v>
      </c>
      <c r="I14" s="88">
        <v>4</v>
      </c>
      <c r="J14" s="88">
        <v>5</v>
      </c>
      <c r="K14" s="88">
        <v>6</v>
      </c>
      <c r="L14" s="88">
        <v>7</v>
      </c>
      <c r="M14" s="88">
        <v>8</v>
      </c>
      <c r="N14" s="88">
        <v>9</v>
      </c>
      <c r="O14" s="88">
        <v>10</v>
      </c>
      <c r="P14" s="88">
        <v>11</v>
      </c>
      <c r="Q14" s="88">
        <v>12</v>
      </c>
      <c r="R14" s="88">
        <v>13</v>
      </c>
      <c r="S14" s="88">
        <v>14</v>
      </c>
      <c r="T14" s="88">
        <v>15</v>
      </c>
      <c r="U14" s="88">
        <v>16</v>
      </c>
      <c r="V14" s="88">
        <v>17</v>
      </c>
      <c r="W14" s="88">
        <v>18</v>
      </c>
      <c r="X14" s="88">
        <v>19</v>
      </c>
      <c r="Y14" s="88">
        <v>20</v>
      </c>
      <c r="Z14" s="88">
        <v>21</v>
      </c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</row>
    <row r="15" spans="1:47" s="13" customFormat="1" ht="14.25" customHeight="1">
      <c r="A15" s="509" t="s">
        <v>0</v>
      </c>
      <c r="B15" s="510"/>
      <c r="C15" s="510"/>
      <c r="D15" s="510"/>
      <c r="E15" s="118">
        <v>1</v>
      </c>
      <c r="F15" s="212">
        <v>150282</v>
      </c>
      <c r="G15" s="212">
        <v>58021</v>
      </c>
      <c r="H15" s="212">
        <v>92261</v>
      </c>
      <c r="I15" s="213">
        <v>59090</v>
      </c>
      <c r="J15" s="213">
        <v>21762</v>
      </c>
      <c r="K15" s="213">
        <v>37328</v>
      </c>
      <c r="L15" s="213">
        <v>31547</v>
      </c>
      <c r="M15" s="213">
        <v>12716</v>
      </c>
      <c r="N15" s="213">
        <v>18831</v>
      </c>
      <c r="O15" s="213">
        <v>25243</v>
      </c>
      <c r="P15" s="213">
        <v>9788</v>
      </c>
      <c r="Q15" s="213">
        <v>15455</v>
      </c>
      <c r="R15" s="213">
        <v>27778</v>
      </c>
      <c r="S15" s="213">
        <v>11270</v>
      </c>
      <c r="T15" s="213">
        <v>16508</v>
      </c>
      <c r="U15" s="213">
        <v>4391</v>
      </c>
      <c r="V15" s="213">
        <v>1556</v>
      </c>
      <c r="W15" s="213">
        <v>2835</v>
      </c>
      <c r="X15" s="213">
        <v>2233</v>
      </c>
      <c r="Y15" s="213">
        <v>929</v>
      </c>
      <c r="Z15" s="213">
        <v>1304</v>
      </c>
      <c r="AA15" s="59"/>
      <c r="AB15" s="59"/>
      <c r="AC15" s="257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</row>
    <row r="16" spans="1:47" s="13" customFormat="1" ht="14.25" customHeight="1">
      <c r="A16" s="505" t="s">
        <v>199</v>
      </c>
      <c r="B16" s="506"/>
      <c r="C16" s="506"/>
      <c r="D16" s="506"/>
      <c r="E16" s="118">
        <v>2</v>
      </c>
      <c r="F16" s="214">
        <v>142193</v>
      </c>
      <c r="G16" s="214">
        <v>55310</v>
      </c>
      <c r="H16" s="214">
        <v>86883</v>
      </c>
      <c r="I16" s="149">
        <v>55043</v>
      </c>
      <c r="J16" s="149">
        <v>20429</v>
      </c>
      <c r="K16" s="149">
        <v>34614</v>
      </c>
      <c r="L16" s="149">
        <v>29846</v>
      </c>
      <c r="M16" s="149">
        <v>12211</v>
      </c>
      <c r="N16" s="149">
        <v>17635</v>
      </c>
      <c r="O16" s="149">
        <v>24237</v>
      </c>
      <c r="P16" s="149">
        <v>9423</v>
      </c>
      <c r="Q16" s="149">
        <v>14814</v>
      </c>
      <c r="R16" s="149">
        <v>26586</v>
      </c>
      <c r="S16" s="149">
        <v>10841</v>
      </c>
      <c r="T16" s="149">
        <v>15745</v>
      </c>
      <c r="U16" s="149">
        <v>4266</v>
      </c>
      <c r="V16" s="149">
        <v>1483</v>
      </c>
      <c r="W16" s="149">
        <v>2783</v>
      </c>
      <c r="X16" s="149">
        <v>2215</v>
      </c>
      <c r="Y16" s="149">
        <v>923</v>
      </c>
      <c r="Z16" s="149">
        <v>1292</v>
      </c>
      <c r="AA16" s="59"/>
      <c r="AB16" s="59"/>
      <c r="AC16" s="257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</row>
    <row r="17" spans="1:47" s="13" customFormat="1" ht="14.25" customHeight="1">
      <c r="A17" s="505" t="s">
        <v>201</v>
      </c>
      <c r="B17" s="506"/>
      <c r="C17" s="506"/>
      <c r="D17" s="506"/>
      <c r="E17" s="118">
        <v>3</v>
      </c>
      <c r="F17" s="214">
        <v>6690</v>
      </c>
      <c r="G17" s="214">
        <v>2161</v>
      </c>
      <c r="H17" s="214">
        <v>4529</v>
      </c>
      <c r="I17" s="149">
        <v>3476</v>
      </c>
      <c r="J17" s="149">
        <v>1111</v>
      </c>
      <c r="K17" s="149">
        <v>2365</v>
      </c>
      <c r="L17" s="149">
        <v>1344</v>
      </c>
      <c r="M17" s="149">
        <v>371</v>
      </c>
      <c r="N17" s="149">
        <v>973</v>
      </c>
      <c r="O17" s="149">
        <v>755</v>
      </c>
      <c r="P17" s="149">
        <v>260</v>
      </c>
      <c r="Q17" s="149">
        <v>495</v>
      </c>
      <c r="R17" s="149">
        <v>972</v>
      </c>
      <c r="S17" s="149">
        <v>340</v>
      </c>
      <c r="T17" s="149">
        <v>632</v>
      </c>
      <c r="U17" s="149">
        <v>125</v>
      </c>
      <c r="V17" s="149">
        <v>73</v>
      </c>
      <c r="W17" s="149">
        <v>52</v>
      </c>
      <c r="X17" s="149">
        <v>18</v>
      </c>
      <c r="Y17" s="149">
        <v>6</v>
      </c>
      <c r="Z17" s="149">
        <v>12</v>
      </c>
      <c r="AA17" s="59"/>
      <c r="AB17" s="59"/>
      <c r="AC17" s="257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</row>
    <row r="18" spans="1:47" s="13" customFormat="1" ht="14.25" customHeight="1">
      <c r="A18" s="505" t="s">
        <v>200</v>
      </c>
      <c r="B18" s="506"/>
      <c r="C18" s="506"/>
      <c r="D18" s="506"/>
      <c r="E18" s="118">
        <v>4</v>
      </c>
      <c r="F18" s="214">
        <v>1399</v>
      </c>
      <c r="G18" s="214">
        <v>550</v>
      </c>
      <c r="H18" s="214">
        <v>849</v>
      </c>
      <c r="I18" s="149">
        <v>571</v>
      </c>
      <c r="J18" s="149">
        <v>222</v>
      </c>
      <c r="K18" s="149">
        <v>349</v>
      </c>
      <c r="L18" s="149">
        <v>357</v>
      </c>
      <c r="M18" s="149">
        <v>134</v>
      </c>
      <c r="N18" s="149">
        <v>223</v>
      </c>
      <c r="O18" s="149">
        <v>251</v>
      </c>
      <c r="P18" s="149">
        <v>105</v>
      </c>
      <c r="Q18" s="149">
        <v>146</v>
      </c>
      <c r="R18" s="149">
        <v>220</v>
      </c>
      <c r="S18" s="149">
        <v>89</v>
      </c>
      <c r="T18" s="149">
        <v>131</v>
      </c>
      <c r="U18" s="149">
        <v>0</v>
      </c>
      <c r="V18" s="149">
        <v>0</v>
      </c>
      <c r="W18" s="149">
        <v>0</v>
      </c>
      <c r="X18" s="149">
        <v>0</v>
      </c>
      <c r="Y18" s="149">
        <v>0</v>
      </c>
      <c r="Z18" s="149">
        <v>0</v>
      </c>
      <c r="AA18" s="59"/>
      <c r="AB18" s="59"/>
      <c r="AC18" s="257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</row>
    <row r="19" spans="1:47" s="13" customFormat="1" ht="14.25" customHeight="1">
      <c r="A19" s="507" t="s">
        <v>1</v>
      </c>
      <c r="B19" s="508"/>
      <c r="C19" s="508"/>
      <c r="D19" s="508"/>
      <c r="E19" s="118">
        <v>5</v>
      </c>
      <c r="F19" s="212">
        <f>F20+F21+F22</f>
        <v>2620</v>
      </c>
      <c r="G19" s="212">
        <f t="shared" ref="G19:Z19" si="0">G20+G21+G22</f>
        <v>512</v>
      </c>
      <c r="H19" s="212">
        <f t="shared" si="0"/>
        <v>2108</v>
      </c>
      <c r="I19" s="212">
        <f t="shared" si="0"/>
        <v>1254</v>
      </c>
      <c r="J19" s="212">
        <f t="shared" si="0"/>
        <v>268</v>
      </c>
      <c r="K19" s="212">
        <f t="shared" si="0"/>
        <v>986</v>
      </c>
      <c r="L19" s="212">
        <f t="shared" si="0"/>
        <v>761</v>
      </c>
      <c r="M19" s="212">
        <f t="shared" si="0"/>
        <v>141</v>
      </c>
      <c r="N19" s="212">
        <f t="shared" si="0"/>
        <v>620</v>
      </c>
      <c r="O19" s="212">
        <f t="shared" si="0"/>
        <v>598</v>
      </c>
      <c r="P19" s="212">
        <f t="shared" si="0"/>
        <v>96</v>
      </c>
      <c r="Q19" s="212">
        <f t="shared" si="0"/>
        <v>502</v>
      </c>
      <c r="R19" s="212">
        <f t="shared" si="0"/>
        <v>7</v>
      </c>
      <c r="S19" s="212">
        <f t="shared" si="0"/>
        <v>7</v>
      </c>
      <c r="T19" s="212">
        <f t="shared" si="0"/>
        <v>0</v>
      </c>
      <c r="U19" s="212">
        <f t="shared" si="0"/>
        <v>0</v>
      </c>
      <c r="V19" s="212">
        <f t="shared" si="0"/>
        <v>0</v>
      </c>
      <c r="W19" s="212">
        <f t="shared" si="0"/>
        <v>0</v>
      </c>
      <c r="X19" s="212">
        <f t="shared" si="0"/>
        <v>0</v>
      </c>
      <c r="Y19" s="212">
        <f t="shared" si="0"/>
        <v>0</v>
      </c>
      <c r="Z19" s="212">
        <f t="shared" si="0"/>
        <v>0</v>
      </c>
      <c r="AA19" s="59"/>
      <c r="AB19" s="59"/>
      <c r="AC19" s="257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</row>
    <row r="20" spans="1:47" s="13" customFormat="1" ht="14.25" customHeight="1">
      <c r="A20" s="505" t="s">
        <v>199</v>
      </c>
      <c r="B20" s="506"/>
      <c r="C20" s="506"/>
      <c r="D20" s="506"/>
      <c r="E20" s="118">
        <v>6</v>
      </c>
      <c r="F20" s="214">
        <v>2620</v>
      </c>
      <c r="G20" s="214">
        <v>512</v>
      </c>
      <c r="H20" s="214">
        <v>2108</v>
      </c>
      <c r="I20" s="149">
        <v>1254</v>
      </c>
      <c r="J20" s="149">
        <v>268</v>
      </c>
      <c r="K20" s="149">
        <v>986</v>
      </c>
      <c r="L20" s="149">
        <v>761</v>
      </c>
      <c r="M20" s="149">
        <v>141</v>
      </c>
      <c r="N20" s="149">
        <v>620</v>
      </c>
      <c r="O20" s="149">
        <v>598</v>
      </c>
      <c r="P20" s="149">
        <v>96</v>
      </c>
      <c r="Q20" s="149">
        <v>502</v>
      </c>
      <c r="R20" s="149">
        <v>7</v>
      </c>
      <c r="S20" s="149">
        <v>7</v>
      </c>
      <c r="T20" s="149">
        <v>0</v>
      </c>
      <c r="U20" s="149">
        <v>0</v>
      </c>
      <c r="V20" s="149">
        <v>0</v>
      </c>
      <c r="W20" s="149">
        <v>0</v>
      </c>
      <c r="X20" s="149">
        <v>0</v>
      </c>
      <c r="Y20" s="149">
        <v>0</v>
      </c>
      <c r="Z20" s="149">
        <v>0</v>
      </c>
      <c r="AA20" s="59"/>
      <c r="AB20" s="59"/>
      <c r="AC20" s="257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</row>
    <row r="21" spans="1:47" s="13" customFormat="1" ht="14.25" customHeight="1">
      <c r="A21" s="505" t="s">
        <v>201</v>
      </c>
      <c r="B21" s="506"/>
      <c r="C21" s="506"/>
      <c r="D21" s="506"/>
      <c r="E21" s="118">
        <v>7</v>
      </c>
      <c r="F21" s="214">
        <v>0</v>
      </c>
      <c r="G21" s="214">
        <v>0</v>
      </c>
      <c r="H21" s="214">
        <v>0</v>
      </c>
      <c r="I21" s="149">
        <v>0</v>
      </c>
      <c r="J21" s="149">
        <v>0</v>
      </c>
      <c r="K21" s="149">
        <v>0</v>
      </c>
      <c r="L21" s="149">
        <v>0</v>
      </c>
      <c r="M21" s="149">
        <v>0</v>
      </c>
      <c r="N21" s="149">
        <v>0</v>
      </c>
      <c r="O21" s="149">
        <v>0</v>
      </c>
      <c r="P21" s="149">
        <v>0</v>
      </c>
      <c r="Q21" s="149">
        <v>0</v>
      </c>
      <c r="R21" s="149">
        <v>0</v>
      </c>
      <c r="S21" s="149">
        <v>0</v>
      </c>
      <c r="T21" s="149">
        <v>0</v>
      </c>
      <c r="U21" s="149">
        <v>0</v>
      </c>
      <c r="V21" s="149">
        <v>0</v>
      </c>
      <c r="W21" s="149">
        <v>0</v>
      </c>
      <c r="X21" s="149">
        <v>0</v>
      </c>
      <c r="Y21" s="149">
        <v>0</v>
      </c>
      <c r="Z21" s="149">
        <v>0</v>
      </c>
      <c r="AA21" s="59"/>
      <c r="AB21" s="59"/>
      <c r="AC21" s="257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</row>
    <row r="22" spans="1:47" s="13" customFormat="1" ht="14.25" customHeight="1">
      <c r="A22" s="505" t="s">
        <v>200</v>
      </c>
      <c r="B22" s="506"/>
      <c r="C22" s="506"/>
      <c r="D22" s="506"/>
      <c r="E22" s="118">
        <v>8</v>
      </c>
      <c r="F22" s="214">
        <v>0</v>
      </c>
      <c r="G22" s="214">
        <v>0</v>
      </c>
      <c r="H22" s="214">
        <v>0</v>
      </c>
      <c r="I22" s="149">
        <v>0</v>
      </c>
      <c r="J22" s="149">
        <v>0</v>
      </c>
      <c r="K22" s="149">
        <v>0</v>
      </c>
      <c r="L22" s="149">
        <v>0</v>
      </c>
      <c r="M22" s="149">
        <v>0</v>
      </c>
      <c r="N22" s="149">
        <v>0</v>
      </c>
      <c r="O22" s="149">
        <v>0</v>
      </c>
      <c r="P22" s="149">
        <v>0</v>
      </c>
      <c r="Q22" s="149">
        <v>0</v>
      </c>
      <c r="R22" s="149">
        <v>0</v>
      </c>
      <c r="S22" s="149">
        <v>0</v>
      </c>
      <c r="T22" s="149">
        <v>0</v>
      </c>
      <c r="U22" s="149">
        <v>0</v>
      </c>
      <c r="V22" s="149">
        <v>0</v>
      </c>
      <c r="W22" s="149">
        <v>0</v>
      </c>
      <c r="X22" s="149">
        <v>0</v>
      </c>
      <c r="Y22" s="149">
        <v>0</v>
      </c>
      <c r="Z22" s="149">
        <v>0</v>
      </c>
      <c r="AA22" s="59"/>
      <c r="AB22" s="59"/>
      <c r="AC22" s="257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</row>
    <row r="23" spans="1:47" ht="14.25" customHeight="1">
      <c r="A23" s="507" t="s">
        <v>2</v>
      </c>
      <c r="B23" s="508"/>
      <c r="C23" s="508"/>
      <c r="D23" s="508"/>
      <c r="E23" s="118">
        <v>9</v>
      </c>
      <c r="F23" s="215">
        <f>F24+F25+F26</f>
        <v>117344</v>
      </c>
      <c r="G23" s="215">
        <f t="shared" ref="G23:Z23" si="1">G24+G25+G26</f>
        <v>46547</v>
      </c>
      <c r="H23" s="215">
        <f t="shared" si="1"/>
        <v>70797</v>
      </c>
      <c r="I23" s="215">
        <f t="shared" si="1"/>
        <v>40414</v>
      </c>
      <c r="J23" s="215">
        <f t="shared" si="1"/>
        <v>15652</v>
      </c>
      <c r="K23" s="215">
        <f t="shared" si="1"/>
        <v>24762</v>
      </c>
      <c r="L23" s="215">
        <f t="shared" si="1"/>
        <v>22440</v>
      </c>
      <c r="M23" s="215">
        <f t="shared" si="1"/>
        <v>9391</v>
      </c>
      <c r="N23" s="215">
        <f t="shared" si="1"/>
        <v>13049</v>
      </c>
      <c r="O23" s="215">
        <f t="shared" si="1"/>
        <v>21872</v>
      </c>
      <c r="P23" s="215">
        <f t="shared" si="1"/>
        <v>8471</v>
      </c>
      <c r="Q23" s="215">
        <f t="shared" si="1"/>
        <v>13401</v>
      </c>
      <c r="R23" s="215">
        <f t="shared" si="1"/>
        <v>26420</v>
      </c>
      <c r="S23" s="215">
        <f t="shared" si="1"/>
        <v>10731</v>
      </c>
      <c r="T23" s="215">
        <f t="shared" si="1"/>
        <v>15689</v>
      </c>
      <c r="U23" s="215">
        <f t="shared" si="1"/>
        <v>4185</v>
      </c>
      <c r="V23" s="215">
        <f t="shared" si="1"/>
        <v>1470</v>
      </c>
      <c r="W23" s="215">
        <f t="shared" si="1"/>
        <v>2715</v>
      </c>
      <c r="X23" s="215">
        <f t="shared" si="1"/>
        <v>2013</v>
      </c>
      <c r="Y23" s="215">
        <f t="shared" si="1"/>
        <v>832</v>
      </c>
      <c r="Z23" s="215">
        <f t="shared" si="1"/>
        <v>1181</v>
      </c>
      <c r="AC23" s="257"/>
      <c r="AD23" s="59"/>
    </row>
    <row r="24" spans="1:47" ht="14.25" customHeight="1">
      <c r="A24" s="505" t="s">
        <v>199</v>
      </c>
      <c r="B24" s="506"/>
      <c r="C24" s="506"/>
      <c r="D24" s="506"/>
      <c r="E24" s="118">
        <v>10</v>
      </c>
      <c r="F24" s="214">
        <v>112003</v>
      </c>
      <c r="G24" s="214">
        <v>44714</v>
      </c>
      <c r="H24" s="214">
        <v>67289</v>
      </c>
      <c r="I24" s="63">
        <v>37545</v>
      </c>
      <c r="J24" s="63">
        <v>14737</v>
      </c>
      <c r="K24" s="63">
        <v>22808</v>
      </c>
      <c r="L24" s="63">
        <v>21481</v>
      </c>
      <c r="M24" s="63">
        <v>9066</v>
      </c>
      <c r="N24" s="63">
        <v>12415</v>
      </c>
      <c r="O24" s="63">
        <v>21078</v>
      </c>
      <c r="P24" s="63">
        <v>8178</v>
      </c>
      <c r="Q24" s="63">
        <v>12900</v>
      </c>
      <c r="R24" s="63">
        <v>25769</v>
      </c>
      <c r="S24" s="63">
        <v>10478</v>
      </c>
      <c r="T24" s="63">
        <v>15291</v>
      </c>
      <c r="U24" s="63">
        <v>4121</v>
      </c>
      <c r="V24" s="63">
        <v>1424</v>
      </c>
      <c r="W24" s="63">
        <v>2697</v>
      </c>
      <c r="X24" s="150">
        <v>2009</v>
      </c>
      <c r="Y24" s="150">
        <v>831</v>
      </c>
      <c r="Z24" s="150">
        <v>1178</v>
      </c>
      <c r="AC24" s="257"/>
      <c r="AD24" s="59"/>
    </row>
    <row r="25" spans="1:47" ht="14.25" customHeight="1">
      <c r="A25" s="505" t="s">
        <v>201</v>
      </c>
      <c r="B25" s="506"/>
      <c r="C25" s="506"/>
      <c r="D25" s="506"/>
      <c r="E25" s="118">
        <v>11</v>
      </c>
      <c r="F25" s="214">
        <v>3952</v>
      </c>
      <c r="G25" s="214">
        <v>1286</v>
      </c>
      <c r="H25" s="214">
        <v>2666</v>
      </c>
      <c r="I25" s="63">
        <v>2306</v>
      </c>
      <c r="J25" s="63">
        <v>696</v>
      </c>
      <c r="K25" s="63">
        <v>1610</v>
      </c>
      <c r="L25" s="63">
        <v>604</v>
      </c>
      <c r="M25" s="63">
        <v>191</v>
      </c>
      <c r="N25" s="63">
        <v>413</v>
      </c>
      <c r="O25" s="63">
        <v>543</v>
      </c>
      <c r="P25" s="63">
        <v>188</v>
      </c>
      <c r="Q25" s="63">
        <v>355</v>
      </c>
      <c r="R25" s="63">
        <v>431</v>
      </c>
      <c r="S25" s="63">
        <v>164</v>
      </c>
      <c r="T25" s="63">
        <v>267</v>
      </c>
      <c r="U25" s="63">
        <v>64</v>
      </c>
      <c r="V25" s="63">
        <v>46</v>
      </c>
      <c r="W25" s="63">
        <v>18</v>
      </c>
      <c r="X25" s="216">
        <v>4</v>
      </c>
      <c r="Y25" s="216">
        <v>1</v>
      </c>
      <c r="Z25" s="216">
        <v>3</v>
      </c>
      <c r="AC25" s="257"/>
      <c r="AD25" s="59"/>
    </row>
    <row r="26" spans="1:47" s="95" customFormat="1" ht="14.25" customHeight="1">
      <c r="A26" s="505" t="s">
        <v>200</v>
      </c>
      <c r="B26" s="506"/>
      <c r="C26" s="506"/>
      <c r="D26" s="506"/>
      <c r="E26" s="118">
        <v>12</v>
      </c>
      <c r="F26" s="214">
        <v>1389</v>
      </c>
      <c r="G26" s="214">
        <v>547</v>
      </c>
      <c r="H26" s="214">
        <v>842</v>
      </c>
      <c r="I26" s="216">
        <v>563</v>
      </c>
      <c r="J26" s="216">
        <v>219</v>
      </c>
      <c r="K26" s="216">
        <v>344</v>
      </c>
      <c r="L26" s="216">
        <v>355</v>
      </c>
      <c r="M26" s="216">
        <v>134</v>
      </c>
      <c r="N26" s="216">
        <v>221</v>
      </c>
      <c r="O26" s="216">
        <v>251</v>
      </c>
      <c r="P26" s="216">
        <v>105</v>
      </c>
      <c r="Q26" s="216">
        <v>146</v>
      </c>
      <c r="R26" s="216">
        <v>220</v>
      </c>
      <c r="S26" s="216">
        <v>89</v>
      </c>
      <c r="T26" s="216">
        <v>131</v>
      </c>
      <c r="U26" s="216">
        <v>0</v>
      </c>
      <c r="V26" s="216">
        <v>0</v>
      </c>
      <c r="W26" s="216">
        <v>0</v>
      </c>
      <c r="X26" s="216">
        <v>0</v>
      </c>
      <c r="Y26" s="216">
        <v>0</v>
      </c>
      <c r="Z26" s="216">
        <v>0</v>
      </c>
      <c r="AC26" s="257"/>
      <c r="AD26" s="59"/>
    </row>
    <row r="27" spans="1:47" s="95" customFormat="1" ht="14.25" customHeight="1">
      <c r="A27" s="507" t="s">
        <v>3</v>
      </c>
      <c r="B27" s="508"/>
      <c r="C27" s="508"/>
      <c r="D27" s="508"/>
      <c r="E27" s="118">
        <v>13</v>
      </c>
      <c r="F27" s="215">
        <f>F28+F29+F30</f>
        <v>24830</v>
      </c>
      <c r="G27" s="215">
        <f t="shared" ref="G27:Z27" si="2">G28+G29+G30</f>
        <v>8631</v>
      </c>
      <c r="H27" s="215">
        <f t="shared" si="2"/>
        <v>16199</v>
      </c>
      <c r="I27" s="215">
        <f t="shared" si="2"/>
        <v>15001</v>
      </c>
      <c r="J27" s="215">
        <f t="shared" si="2"/>
        <v>4801</v>
      </c>
      <c r="K27" s="215">
        <f t="shared" si="2"/>
        <v>10200</v>
      </c>
      <c r="L27" s="215">
        <f t="shared" si="2"/>
        <v>7648</v>
      </c>
      <c r="M27" s="215">
        <f t="shared" si="2"/>
        <v>2871</v>
      </c>
      <c r="N27" s="215">
        <f t="shared" si="2"/>
        <v>4777</v>
      </c>
      <c r="O27" s="215">
        <f t="shared" si="2"/>
        <v>1515</v>
      </c>
      <c r="P27" s="215">
        <f t="shared" si="2"/>
        <v>687</v>
      </c>
      <c r="Q27" s="215">
        <f t="shared" si="2"/>
        <v>828</v>
      </c>
      <c r="R27" s="215">
        <f t="shared" si="2"/>
        <v>442</v>
      </c>
      <c r="S27" s="215">
        <f t="shared" si="2"/>
        <v>183</v>
      </c>
      <c r="T27" s="215">
        <f t="shared" si="2"/>
        <v>259</v>
      </c>
      <c r="U27" s="215">
        <f t="shared" si="2"/>
        <v>117</v>
      </c>
      <c r="V27" s="215">
        <f t="shared" si="2"/>
        <v>47</v>
      </c>
      <c r="W27" s="215">
        <f t="shared" si="2"/>
        <v>70</v>
      </c>
      <c r="X27" s="215">
        <f t="shared" si="2"/>
        <v>107</v>
      </c>
      <c r="Y27" s="215">
        <f t="shared" si="2"/>
        <v>42</v>
      </c>
      <c r="Z27" s="215">
        <f t="shared" si="2"/>
        <v>65</v>
      </c>
      <c r="AC27" s="257"/>
      <c r="AD27" s="59"/>
    </row>
    <row r="28" spans="1:47" s="95" customFormat="1" ht="14.25" customHeight="1">
      <c r="A28" s="505" t="s">
        <v>199</v>
      </c>
      <c r="B28" s="506"/>
      <c r="C28" s="506"/>
      <c r="D28" s="506"/>
      <c r="E28" s="118">
        <v>14</v>
      </c>
      <c r="F28" s="214">
        <v>22784</v>
      </c>
      <c r="G28" s="214">
        <v>7994</v>
      </c>
      <c r="H28" s="214">
        <v>14790</v>
      </c>
      <c r="I28" s="216">
        <v>13896</v>
      </c>
      <c r="J28" s="216">
        <v>4417</v>
      </c>
      <c r="K28" s="216">
        <v>9479</v>
      </c>
      <c r="L28" s="216">
        <v>7008</v>
      </c>
      <c r="M28" s="216">
        <v>2729</v>
      </c>
      <c r="N28" s="216">
        <v>4279</v>
      </c>
      <c r="O28" s="216">
        <v>1349</v>
      </c>
      <c r="P28" s="216">
        <v>629</v>
      </c>
      <c r="Q28" s="216">
        <v>720</v>
      </c>
      <c r="R28" s="216">
        <v>372</v>
      </c>
      <c r="S28" s="216">
        <v>157</v>
      </c>
      <c r="T28" s="216">
        <v>215</v>
      </c>
      <c r="U28" s="216">
        <v>59</v>
      </c>
      <c r="V28" s="216">
        <v>22</v>
      </c>
      <c r="W28" s="216">
        <v>37</v>
      </c>
      <c r="X28" s="216">
        <v>100</v>
      </c>
      <c r="Y28" s="216">
        <v>40</v>
      </c>
      <c r="Z28" s="216">
        <v>60</v>
      </c>
      <c r="AC28" s="257"/>
      <c r="AD28" s="59"/>
    </row>
    <row r="29" spans="1:47" s="95" customFormat="1" ht="14.25" customHeight="1">
      <c r="A29" s="505" t="s">
        <v>201</v>
      </c>
      <c r="B29" s="506"/>
      <c r="C29" s="506"/>
      <c r="D29" s="506"/>
      <c r="E29" s="118">
        <v>15</v>
      </c>
      <c r="F29" s="214">
        <v>2036</v>
      </c>
      <c r="G29" s="214">
        <v>634</v>
      </c>
      <c r="H29" s="214">
        <v>1402</v>
      </c>
      <c r="I29" s="216">
        <v>1097</v>
      </c>
      <c r="J29" s="216">
        <v>381</v>
      </c>
      <c r="K29" s="216">
        <v>716</v>
      </c>
      <c r="L29" s="216">
        <v>638</v>
      </c>
      <c r="M29" s="216">
        <v>142</v>
      </c>
      <c r="N29" s="216">
        <v>496</v>
      </c>
      <c r="O29" s="216">
        <v>166</v>
      </c>
      <c r="P29" s="216">
        <v>58</v>
      </c>
      <c r="Q29" s="216">
        <v>108</v>
      </c>
      <c r="R29" s="216">
        <v>70</v>
      </c>
      <c r="S29" s="216">
        <v>26</v>
      </c>
      <c r="T29" s="216">
        <v>44</v>
      </c>
      <c r="U29" s="216">
        <v>58</v>
      </c>
      <c r="V29" s="216">
        <v>25</v>
      </c>
      <c r="W29" s="216">
        <v>33</v>
      </c>
      <c r="X29" s="216">
        <v>7</v>
      </c>
      <c r="Y29" s="216">
        <v>2</v>
      </c>
      <c r="Z29" s="216">
        <v>5</v>
      </c>
      <c r="AC29" s="257"/>
      <c r="AD29" s="59"/>
    </row>
    <row r="30" spans="1:47" s="95" customFormat="1" ht="14.25" customHeight="1">
      <c r="A30" s="505" t="s">
        <v>200</v>
      </c>
      <c r="B30" s="506"/>
      <c r="C30" s="506"/>
      <c r="D30" s="506"/>
      <c r="E30" s="118">
        <v>16</v>
      </c>
      <c r="F30" s="214">
        <v>10</v>
      </c>
      <c r="G30" s="214">
        <v>3</v>
      </c>
      <c r="H30" s="214">
        <v>7</v>
      </c>
      <c r="I30" s="216">
        <v>8</v>
      </c>
      <c r="J30" s="216">
        <v>3</v>
      </c>
      <c r="K30" s="216">
        <v>5</v>
      </c>
      <c r="L30" s="216">
        <v>2</v>
      </c>
      <c r="M30" s="216">
        <v>0</v>
      </c>
      <c r="N30" s="216">
        <v>2</v>
      </c>
      <c r="O30" s="216">
        <v>0</v>
      </c>
      <c r="P30" s="216">
        <v>0</v>
      </c>
      <c r="Q30" s="216">
        <v>0</v>
      </c>
      <c r="R30" s="216">
        <v>0</v>
      </c>
      <c r="S30" s="216">
        <v>0</v>
      </c>
      <c r="T30" s="216">
        <v>0</v>
      </c>
      <c r="U30" s="216">
        <v>0</v>
      </c>
      <c r="V30" s="216">
        <v>0</v>
      </c>
      <c r="W30" s="216">
        <v>0</v>
      </c>
      <c r="X30" s="216">
        <v>0</v>
      </c>
      <c r="Y30" s="216">
        <v>0</v>
      </c>
      <c r="Z30" s="216">
        <v>0</v>
      </c>
      <c r="AC30" s="257"/>
      <c r="AD30" s="59"/>
    </row>
    <row r="31" spans="1:47" s="95" customFormat="1" ht="14.25" customHeight="1">
      <c r="A31" s="507" t="s">
        <v>4</v>
      </c>
      <c r="B31" s="508"/>
      <c r="C31" s="508"/>
      <c r="D31" s="508"/>
      <c r="E31" s="118">
        <v>17</v>
      </c>
      <c r="F31" s="212">
        <f>F32+F33+F34</f>
        <v>5488</v>
      </c>
      <c r="G31" s="212">
        <f t="shared" ref="G31:Z31" si="3">G32+G33+G34</f>
        <v>2331</v>
      </c>
      <c r="H31" s="212">
        <f t="shared" si="3"/>
        <v>3157</v>
      </c>
      <c r="I31" s="212">
        <f t="shared" si="3"/>
        <v>2421</v>
      </c>
      <c r="J31" s="212">
        <f t="shared" si="3"/>
        <v>1041</v>
      </c>
      <c r="K31" s="212">
        <f t="shared" si="3"/>
        <v>1380</v>
      </c>
      <c r="L31" s="212">
        <f t="shared" si="3"/>
        <v>698</v>
      </c>
      <c r="M31" s="212">
        <f t="shared" si="3"/>
        <v>313</v>
      </c>
      <c r="N31" s="212">
        <f t="shared" si="3"/>
        <v>385</v>
      </c>
      <c r="O31" s="212">
        <f t="shared" si="3"/>
        <v>1258</v>
      </c>
      <c r="P31" s="212">
        <f t="shared" si="3"/>
        <v>534</v>
      </c>
      <c r="Q31" s="212">
        <f t="shared" si="3"/>
        <v>724</v>
      </c>
      <c r="R31" s="212">
        <f t="shared" si="3"/>
        <v>909</v>
      </c>
      <c r="S31" s="212">
        <f t="shared" si="3"/>
        <v>349</v>
      </c>
      <c r="T31" s="212">
        <f t="shared" si="3"/>
        <v>560</v>
      </c>
      <c r="U31" s="212">
        <f t="shared" si="3"/>
        <v>89</v>
      </c>
      <c r="V31" s="212">
        <f t="shared" si="3"/>
        <v>39</v>
      </c>
      <c r="W31" s="212">
        <f t="shared" si="3"/>
        <v>50</v>
      </c>
      <c r="X31" s="212">
        <f t="shared" si="3"/>
        <v>113</v>
      </c>
      <c r="Y31" s="212">
        <f t="shared" si="3"/>
        <v>55</v>
      </c>
      <c r="Z31" s="215">
        <f t="shared" si="3"/>
        <v>58</v>
      </c>
      <c r="AC31" s="257"/>
      <c r="AD31" s="59"/>
    </row>
    <row r="32" spans="1:47" s="95" customFormat="1" ht="14.25" customHeight="1">
      <c r="A32" s="505" t="s">
        <v>199</v>
      </c>
      <c r="B32" s="506"/>
      <c r="C32" s="506"/>
      <c r="D32" s="506"/>
      <c r="E32" s="118">
        <v>18</v>
      </c>
      <c r="F32" s="214">
        <v>4786</v>
      </c>
      <c r="G32" s="214">
        <v>2090</v>
      </c>
      <c r="H32" s="214">
        <v>2696</v>
      </c>
      <c r="I32" s="216">
        <v>2348</v>
      </c>
      <c r="J32" s="216">
        <v>1007</v>
      </c>
      <c r="K32" s="216">
        <v>1341</v>
      </c>
      <c r="L32" s="216">
        <v>596</v>
      </c>
      <c r="M32" s="216">
        <v>275</v>
      </c>
      <c r="N32" s="216">
        <v>321</v>
      </c>
      <c r="O32" s="216">
        <v>1212</v>
      </c>
      <c r="P32" s="216">
        <v>520</v>
      </c>
      <c r="Q32" s="216">
        <v>692</v>
      </c>
      <c r="R32" s="216">
        <v>438</v>
      </c>
      <c r="S32" s="216">
        <v>199</v>
      </c>
      <c r="T32" s="216">
        <v>239</v>
      </c>
      <c r="U32" s="216">
        <v>86</v>
      </c>
      <c r="V32" s="216">
        <v>37</v>
      </c>
      <c r="W32" s="216">
        <v>49</v>
      </c>
      <c r="X32" s="216">
        <v>106</v>
      </c>
      <c r="Y32" s="216">
        <v>52</v>
      </c>
      <c r="Z32" s="216">
        <v>54</v>
      </c>
      <c r="AC32" s="257"/>
      <c r="AD32" s="59"/>
    </row>
    <row r="33" spans="1:30" ht="14.25" customHeight="1">
      <c r="A33" s="505" t="s">
        <v>201</v>
      </c>
      <c r="B33" s="506"/>
      <c r="C33" s="506"/>
      <c r="D33" s="506"/>
      <c r="E33" s="118">
        <v>19</v>
      </c>
      <c r="F33" s="214">
        <v>702</v>
      </c>
      <c r="G33" s="214">
        <v>241</v>
      </c>
      <c r="H33" s="214">
        <v>461</v>
      </c>
      <c r="I33" s="216">
        <v>73</v>
      </c>
      <c r="J33" s="216">
        <v>34</v>
      </c>
      <c r="K33" s="216">
        <v>39</v>
      </c>
      <c r="L33" s="216">
        <v>102</v>
      </c>
      <c r="M33" s="216">
        <v>38</v>
      </c>
      <c r="N33" s="216">
        <v>64</v>
      </c>
      <c r="O33" s="216">
        <v>46</v>
      </c>
      <c r="P33" s="216">
        <v>14</v>
      </c>
      <c r="Q33" s="216">
        <v>32</v>
      </c>
      <c r="R33" s="216">
        <v>471</v>
      </c>
      <c r="S33" s="216">
        <v>150</v>
      </c>
      <c r="T33" s="216">
        <v>321</v>
      </c>
      <c r="U33" s="216">
        <v>3</v>
      </c>
      <c r="V33" s="216">
        <v>2</v>
      </c>
      <c r="W33" s="216">
        <v>1</v>
      </c>
      <c r="X33" s="216">
        <v>7</v>
      </c>
      <c r="Y33" s="216">
        <v>3</v>
      </c>
      <c r="Z33" s="216">
        <v>4</v>
      </c>
      <c r="AC33" s="257"/>
      <c r="AD33" s="59"/>
    </row>
    <row r="34" spans="1:30" ht="14.25" customHeight="1">
      <c r="A34" s="505" t="s">
        <v>200</v>
      </c>
      <c r="B34" s="506"/>
      <c r="C34" s="506"/>
      <c r="D34" s="506"/>
      <c r="E34" s="118">
        <v>20</v>
      </c>
      <c r="F34" s="214">
        <v>0</v>
      </c>
      <c r="G34" s="214">
        <v>0</v>
      </c>
      <c r="H34" s="214">
        <v>0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0</v>
      </c>
      <c r="U34" s="63">
        <v>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C34" s="257"/>
      <c r="AD34" s="59"/>
    </row>
    <row r="35" spans="1:30" ht="12.75">
      <c r="A35" s="151" t="s">
        <v>79</v>
      </c>
      <c r="B35" s="58"/>
      <c r="C35" s="13"/>
      <c r="D35" s="62"/>
      <c r="E35" s="62"/>
      <c r="F35" s="152" t="s">
        <v>247</v>
      </c>
      <c r="G35" s="96"/>
      <c r="H35" s="152"/>
      <c r="I35" s="152"/>
      <c r="J35" s="96"/>
      <c r="K35" s="96"/>
      <c r="L35" s="85"/>
      <c r="M35" s="85"/>
      <c r="N35" s="85"/>
      <c r="O35" s="13"/>
      <c r="P35" s="13"/>
      <c r="Q35" s="13"/>
      <c r="R35" s="1"/>
      <c r="S35" s="1"/>
      <c r="T35" s="1"/>
      <c r="U35" s="1"/>
      <c r="V35" s="1"/>
      <c r="W35" s="1"/>
    </row>
    <row r="36" spans="1:30" ht="12.75">
      <c r="A36" s="151"/>
      <c r="B36" s="58"/>
      <c r="C36" s="13"/>
      <c r="D36" s="62"/>
      <c r="E36" s="62"/>
      <c r="F36" s="152" t="s">
        <v>248</v>
      </c>
      <c r="G36" s="153"/>
      <c r="H36" s="153"/>
      <c r="I36" s="152"/>
      <c r="J36" s="96"/>
      <c r="K36" s="96"/>
      <c r="L36" s="85"/>
      <c r="M36" s="85"/>
      <c r="N36" s="85"/>
      <c r="O36" s="13"/>
      <c r="P36" s="13"/>
      <c r="Q36" s="13"/>
      <c r="R36" s="1"/>
      <c r="S36" s="1"/>
      <c r="T36" s="1"/>
      <c r="U36" s="1"/>
      <c r="V36" s="1"/>
      <c r="W36" s="1"/>
    </row>
    <row r="37" spans="1:30" ht="24.75" customHeight="1">
      <c r="A37" s="13"/>
      <c r="B37" s="58"/>
      <c r="C37" s="13"/>
      <c r="D37" s="62"/>
      <c r="E37" s="60"/>
      <c r="F37" s="152"/>
      <c r="G37" s="153"/>
      <c r="H37" s="153"/>
      <c r="I37" s="152"/>
      <c r="J37" s="96"/>
      <c r="K37" s="96"/>
      <c r="L37" s="85"/>
      <c r="M37" s="85"/>
      <c r="N37" s="85"/>
      <c r="O37" s="13"/>
      <c r="P37" s="13"/>
      <c r="Q37" s="13"/>
      <c r="R37" s="1"/>
      <c r="S37" s="1"/>
      <c r="T37" s="1"/>
      <c r="U37" s="1"/>
      <c r="V37" s="1"/>
      <c r="W37" s="1"/>
    </row>
    <row r="38" spans="1:30" ht="15" customHeight="1">
      <c r="A38" s="151"/>
      <c r="B38" s="58"/>
      <c r="C38" s="13"/>
      <c r="D38" s="62"/>
      <c r="E38" s="62"/>
      <c r="F38" s="152"/>
      <c r="G38" s="68"/>
      <c r="H38" s="1"/>
      <c r="I38" s="6"/>
      <c r="J38" s="64"/>
      <c r="K38" s="64"/>
      <c r="L38" s="64"/>
      <c r="M38" s="64"/>
      <c r="N38" s="7"/>
      <c r="O38" s="7"/>
      <c r="P38" s="7"/>
      <c r="S38" s="1"/>
      <c r="T38" s="1"/>
      <c r="U38" s="1"/>
      <c r="V38" s="1"/>
      <c r="W38" s="1"/>
      <c r="X38" s="1"/>
      <c r="Y38" s="1"/>
      <c r="Z38" s="1"/>
    </row>
    <row r="39" spans="1:30" ht="15" customHeight="1">
      <c r="A39" s="13"/>
      <c r="B39" s="58"/>
      <c r="C39" s="13"/>
      <c r="D39" s="62"/>
      <c r="E39" s="60"/>
      <c r="F39" s="152"/>
      <c r="G39" s="55"/>
      <c r="H39" s="1"/>
      <c r="I39" s="6"/>
      <c r="J39" s="66"/>
      <c r="K39" s="66"/>
      <c r="L39" s="66"/>
      <c r="M39" s="66"/>
      <c r="N39" s="64"/>
      <c r="O39" s="64"/>
      <c r="P39" s="64"/>
      <c r="S39" s="1"/>
      <c r="T39" s="1"/>
      <c r="U39" s="1"/>
      <c r="V39" s="1"/>
      <c r="W39" s="1"/>
      <c r="X39" s="1"/>
      <c r="Y39" s="1"/>
      <c r="Z39" s="1"/>
    </row>
    <row r="40" spans="1:30" ht="15" customHeight="1">
      <c r="A40" s="13"/>
      <c r="B40" s="58"/>
      <c r="C40" s="13"/>
      <c r="D40" s="62"/>
      <c r="E40" s="60"/>
      <c r="F40" s="152"/>
      <c r="G40" s="64"/>
      <c r="H40" s="1"/>
      <c r="I40" s="6"/>
      <c r="J40" s="64"/>
      <c r="K40" s="62"/>
      <c r="L40" s="62"/>
      <c r="M40" s="62"/>
      <c r="N40" s="64"/>
      <c r="O40" s="64"/>
      <c r="P40" s="64"/>
      <c r="S40" s="1"/>
      <c r="T40" s="1"/>
      <c r="U40" s="1"/>
      <c r="V40" s="1"/>
      <c r="W40" s="1"/>
      <c r="X40" s="1"/>
      <c r="Y40" s="1"/>
      <c r="Z40" s="1"/>
    </row>
    <row r="41" spans="1:30" ht="15" customHeight="1">
      <c r="A41" s="13"/>
      <c r="B41" s="58"/>
      <c r="C41" s="13"/>
      <c r="D41" s="62"/>
      <c r="E41" s="60"/>
      <c r="G41" s="55"/>
      <c r="H41" s="1"/>
      <c r="I41" s="6"/>
      <c r="J41" s="66"/>
      <c r="K41" s="66"/>
      <c r="L41" s="66"/>
      <c r="M41" s="66"/>
      <c r="N41" s="64"/>
      <c r="O41" s="64"/>
      <c r="P41" s="64"/>
      <c r="Q41" s="6"/>
      <c r="R41" s="6"/>
      <c r="S41" s="1"/>
      <c r="T41" s="1"/>
      <c r="U41" s="1"/>
      <c r="V41" s="1"/>
      <c r="W41" s="1"/>
      <c r="X41" s="1"/>
      <c r="Y41" s="1"/>
      <c r="Z41" s="1"/>
    </row>
    <row r="42" spans="1:30" ht="15" customHeight="1">
      <c r="B42" s="1"/>
      <c r="D42" s="1"/>
      <c r="E42" s="1"/>
      <c r="G42" s="55"/>
      <c r="H42" s="1"/>
      <c r="I42" s="6"/>
      <c r="J42" s="64"/>
      <c r="K42" s="66"/>
      <c r="L42" s="66"/>
      <c r="M42" s="66"/>
      <c r="N42" s="64"/>
      <c r="O42" s="64"/>
      <c r="P42" s="64"/>
      <c r="Q42" s="6"/>
      <c r="R42" s="6"/>
      <c r="S42" s="1"/>
      <c r="T42" s="1"/>
      <c r="U42" s="1"/>
      <c r="V42" s="1"/>
      <c r="W42" s="1"/>
      <c r="X42" s="1"/>
      <c r="Y42" s="1"/>
      <c r="Z42" s="1"/>
    </row>
    <row r="43" spans="1:30" ht="15" customHeight="1">
      <c r="B43" s="1"/>
      <c r="D43" s="1"/>
      <c r="E43" s="1"/>
      <c r="H43" s="70"/>
      <c r="I43" s="6"/>
      <c r="J43" s="66"/>
      <c r="K43" s="62"/>
      <c r="L43" s="62"/>
      <c r="M43" s="62"/>
      <c r="N43" s="64"/>
      <c r="O43" s="64"/>
      <c r="P43" s="64"/>
      <c r="Q43" s="6"/>
      <c r="R43" s="6"/>
      <c r="S43" s="1"/>
      <c r="T43" s="1"/>
      <c r="U43" s="1"/>
      <c r="V43" s="1"/>
      <c r="W43" s="1"/>
      <c r="X43" s="1"/>
      <c r="Y43" s="1"/>
      <c r="Z43" s="1"/>
    </row>
    <row r="44" spans="1:30" ht="10.5" customHeight="1">
      <c r="B44" s="1"/>
      <c r="D44" s="1"/>
      <c r="E44" s="1"/>
      <c r="H44" s="5"/>
      <c r="I44" s="64"/>
      <c r="J44" s="64"/>
      <c r="K44" s="39"/>
      <c r="L44" s="64"/>
      <c r="M44" s="64"/>
      <c r="N44" s="6"/>
      <c r="O44" s="6"/>
      <c r="P44" s="6"/>
      <c r="Q44" s="6"/>
      <c r="R44" s="6"/>
      <c r="S44" s="1"/>
      <c r="T44" s="1"/>
      <c r="U44" s="1"/>
      <c r="V44" s="1"/>
      <c r="W44" s="1"/>
      <c r="X44" s="1"/>
      <c r="Y44" s="1"/>
      <c r="Z44" s="1"/>
    </row>
    <row r="45" spans="1:30" ht="11.25" customHeight="1">
      <c r="B45" s="1"/>
      <c r="D45" s="1"/>
      <c r="E45" s="1"/>
      <c r="H45" s="5"/>
      <c r="I45" s="6"/>
      <c r="J45" s="6"/>
      <c r="K45" s="64"/>
      <c r="L45" s="6"/>
      <c r="M45" s="6"/>
      <c r="N45" s="6"/>
      <c r="O45" s="6"/>
      <c r="P45" s="6"/>
      <c r="Q45" s="6"/>
      <c r="R45" s="6"/>
      <c r="S45" s="1"/>
      <c r="T45" s="1"/>
      <c r="U45" s="1"/>
      <c r="V45" s="1"/>
      <c r="W45" s="1"/>
      <c r="X45" s="1"/>
      <c r="Y45" s="1"/>
      <c r="Z45" s="1"/>
    </row>
    <row r="46" spans="1:30" ht="14.25">
      <c r="B46" s="1"/>
      <c r="D46" s="1"/>
      <c r="E46" s="1"/>
      <c r="H46" s="1"/>
      <c r="I46" s="1"/>
      <c r="J46" s="1"/>
      <c r="K46" s="1"/>
      <c r="L46" s="1"/>
      <c r="M46" s="1"/>
      <c r="N46" s="1"/>
      <c r="O46" s="1"/>
      <c r="P46" s="64"/>
      <c r="Q46" s="64"/>
      <c r="R46" s="39"/>
      <c r="S46" s="39"/>
      <c r="T46" s="39"/>
      <c r="U46" s="6"/>
      <c r="V46" s="6"/>
      <c r="W46" s="6"/>
      <c r="X46" s="6"/>
      <c r="Y46" s="6"/>
      <c r="Z46" s="6"/>
    </row>
    <row r="47" spans="1:30" ht="12.75"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30" ht="12.75"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</sheetData>
  <mergeCells count="46">
    <mergeCell ref="E8:H8"/>
    <mergeCell ref="E9:H9"/>
    <mergeCell ref="A33:D33"/>
    <mergeCell ref="A34:D34"/>
    <mergeCell ref="A31:D31"/>
    <mergeCell ref="A32:D32"/>
    <mergeCell ref="A29:D29"/>
    <mergeCell ref="A30:D30"/>
    <mergeCell ref="A27:D27"/>
    <mergeCell ref="A28:D28"/>
    <mergeCell ref="A25:D25"/>
    <mergeCell ref="A26:D26"/>
    <mergeCell ref="A23:D23"/>
    <mergeCell ref="A24:D24"/>
    <mergeCell ref="A22:D22"/>
    <mergeCell ref="S12:T12"/>
    <mergeCell ref="U12:U13"/>
    <mergeCell ref="V12:W12"/>
    <mergeCell ref="X12:X13"/>
    <mergeCell ref="A21:D21"/>
    <mergeCell ref="A19:D19"/>
    <mergeCell ref="A20:D20"/>
    <mergeCell ref="A17:D17"/>
    <mergeCell ref="A18:D18"/>
    <mergeCell ref="A15:D15"/>
    <mergeCell ref="A16:D16"/>
    <mergeCell ref="A14:D14"/>
    <mergeCell ref="O12:O13"/>
    <mergeCell ref="P12:Q12"/>
    <mergeCell ref="R12:R13"/>
    <mergeCell ref="Y12:Z12"/>
    <mergeCell ref="A8:D8"/>
    <mergeCell ref="A9:D9"/>
    <mergeCell ref="E11:E13"/>
    <mergeCell ref="Y1:Z1"/>
    <mergeCell ref="A7:D7"/>
    <mergeCell ref="A11:D13"/>
    <mergeCell ref="F11:F13"/>
    <mergeCell ref="B4:X4"/>
    <mergeCell ref="G11:Z11"/>
    <mergeCell ref="G12:G13"/>
    <mergeCell ref="H12:H13"/>
    <mergeCell ref="I12:I13"/>
    <mergeCell ref="J12:K12"/>
    <mergeCell ref="L12:L13"/>
    <mergeCell ref="M12:N12"/>
  </mergeCells>
  <pageMargins left="0.7" right="0.7" top="0.75" bottom="0.75" header="0.3" footer="0.3"/>
  <pageSetup scale="6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70005-6E1B-484C-A777-1144F8DD050D}">
  <sheetPr>
    <tabColor rgb="FF00B0F0"/>
  </sheetPr>
  <dimension ref="A1:AD122"/>
  <sheetViews>
    <sheetView workbookViewId="0">
      <selection activeCell="E10" sqref="E10:S10"/>
    </sheetView>
  </sheetViews>
  <sheetFormatPr defaultColWidth="8.85546875" defaultRowHeight="12.75"/>
  <cols>
    <col min="1" max="1" width="6.7109375" style="266" customWidth="1"/>
    <col min="2" max="2" width="23.28515625" style="11" customWidth="1"/>
    <col min="3" max="3" width="30" style="11" customWidth="1"/>
    <col min="4" max="4" width="5.85546875" style="11" customWidth="1"/>
    <col min="5" max="7" width="7" style="11" customWidth="1"/>
    <col min="8" max="8" width="5.140625" style="11" customWidth="1"/>
    <col min="9" max="9" width="4.5703125" style="11" customWidth="1"/>
    <col min="10" max="10" width="5.140625" style="11" customWidth="1"/>
    <col min="11" max="14" width="7" style="11" customWidth="1"/>
    <col min="15" max="15" width="5.28515625" style="11" customWidth="1"/>
    <col min="16" max="16" width="5.140625" style="11" customWidth="1"/>
    <col min="17" max="17" width="7" style="11" customWidth="1"/>
    <col min="18" max="18" width="5.85546875" style="11" customWidth="1"/>
    <col min="19" max="19" width="7" style="11" customWidth="1"/>
    <col min="20" max="229" width="8.85546875" style="11"/>
    <col min="230" max="230" width="10.85546875" style="11" customWidth="1"/>
    <col min="231" max="231" width="47.85546875" style="11" customWidth="1"/>
    <col min="232" max="239" width="11.140625" style="11" customWidth="1"/>
    <col min="240" max="254" width="0" style="11" hidden="1" customWidth="1"/>
    <col min="255" max="485" width="8.85546875" style="11"/>
    <col min="486" max="486" width="10.85546875" style="11" customWidth="1"/>
    <col min="487" max="487" width="47.85546875" style="11" customWidth="1"/>
    <col min="488" max="495" width="11.140625" style="11" customWidth="1"/>
    <col min="496" max="510" width="0" style="11" hidden="1" customWidth="1"/>
    <col min="511" max="741" width="8.85546875" style="11"/>
    <col min="742" max="742" width="10.85546875" style="11" customWidth="1"/>
    <col min="743" max="743" width="47.85546875" style="11" customWidth="1"/>
    <col min="744" max="751" width="11.140625" style="11" customWidth="1"/>
    <col min="752" max="766" width="0" style="11" hidden="1" customWidth="1"/>
    <col min="767" max="997" width="8.85546875" style="11"/>
    <col min="998" max="998" width="10.85546875" style="11" customWidth="1"/>
    <col min="999" max="999" width="47.85546875" style="11" customWidth="1"/>
    <col min="1000" max="1007" width="11.140625" style="11" customWidth="1"/>
    <col min="1008" max="1022" width="0" style="11" hidden="1" customWidth="1"/>
    <col min="1023" max="1253" width="8.85546875" style="11"/>
    <col min="1254" max="1254" width="10.85546875" style="11" customWidth="1"/>
    <col min="1255" max="1255" width="47.85546875" style="11" customWidth="1"/>
    <col min="1256" max="1263" width="11.140625" style="11" customWidth="1"/>
    <col min="1264" max="1278" width="0" style="11" hidden="1" customWidth="1"/>
    <col min="1279" max="1509" width="8.85546875" style="11"/>
    <col min="1510" max="1510" width="10.85546875" style="11" customWidth="1"/>
    <col min="1511" max="1511" width="47.85546875" style="11" customWidth="1"/>
    <col min="1512" max="1519" width="11.140625" style="11" customWidth="1"/>
    <col min="1520" max="1534" width="0" style="11" hidden="1" customWidth="1"/>
    <col min="1535" max="1765" width="8.85546875" style="11"/>
    <col min="1766" max="1766" width="10.85546875" style="11" customWidth="1"/>
    <col min="1767" max="1767" width="47.85546875" style="11" customWidth="1"/>
    <col min="1768" max="1775" width="11.140625" style="11" customWidth="1"/>
    <col min="1776" max="1790" width="0" style="11" hidden="1" customWidth="1"/>
    <col min="1791" max="2021" width="8.85546875" style="11"/>
    <col min="2022" max="2022" width="10.85546875" style="11" customWidth="1"/>
    <col min="2023" max="2023" width="47.85546875" style="11" customWidth="1"/>
    <col min="2024" max="2031" width="11.140625" style="11" customWidth="1"/>
    <col min="2032" max="2046" width="0" style="11" hidden="1" customWidth="1"/>
    <col min="2047" max="2277" width="8.85546875" style="11"/>
    <col min="2278" max="2278" width="10.85546875" style="11" customWidth="1"/>
    <col min="2279" max="2279" width="47.85546875" style="11" customWidth="1"/>
    <col min="2280" max="2287" width="11.140625" style="11" customWidth="1"/>
    <col min="2288" max="2302" width="0" style="11" hidden="1" customWidth="1"/>
    <col min="2303" max="2533" width="8.85546875" style="11"/>
    <col min="2534" max="2534" width="10.85546875" style="11" customWidth="1"/>
    <col min="2535" max="2535" width="47.85546875" style="11" customWidth="1"/>
    <col min="2536" max="2543" width="11.140625" style="11" customWidth="1"/>
    <col min="2544" max="2558" width="0" style="11" hidden="1" customWidth="1"/>
    <col min="2559" max="2789" width="8.85546875" style="11"/>
    <col min="2790" max="2790" width="10.85546875" style="11" customWidth="1"/>
    <col min="2791" max="2791" width="47.85546875" style="11" customWidth="1"/>
    <col min="2792" max="2799" width="11.140625" style="11" customWidth="1"/>
    <col min="2800" max="2814" width="0" style="11" hidden="1" customWidth="1"/>
    <col min="2815" max="3045" width="8.85546875" style="11"/>
    <col min="3046" max="3046" width="10.85546875" style="11" customWidth="1"/>
    <col min="3047" max="3047" width="47.85546875" style="11" customWidth="1"/>
    <col min="3048" max="3055" width="11.140625" style="11" customWidth="1"/>
    <col min="3056" max="3070" width="0" style="11" hidden="1" customWidth="1"/>
    <col min="3071" max="3301" width="8.85546875" style="11"/>
    <col min="3302" max="3302" width="10.85546875" style="11" customWidth="1"/>
    <col min="3303" max="3303" width="47.85546875" style="11" customWidth="1"/>
    <col min="3304" max="3311" width="11.140625" style="11" customWidth="1"/>
    <col min="3312" max="3326" width="0" style="11" hidden="1" customWidth="1"/>
    <col min="3327" max="3557" width="8.85546875" style="11"/>
    <col min="3558" max="3558" width="10.85546875" style="11" customWidth="1"/>
    <col min="3559" max="3559" width="47.85546875" style="11" customWidth="1"/>
    <col min="3560" max="3567" width="11.140625" style="11" customWidth="1"/>
    <col min="3568" max="3582" width="0" style="11" hidden="1" customWidth="1"/>
    <col min="3583" max="3813" width="8.85546875" style="11"/>
    <col min="3814" max="3814" width="10.85546875" style="11" customWidth="1"/>
    <col min="3815" max="3815" width="47.85546875" style="11" customWidth="1"/>
    <col min="3816" max="3823" width="11.140625" style="11" customWidth="1"/>
    <col min="3824" max="3838" width="0" style="11" hidden="1" customWidth="1"/>
    <col min="3839" max="4069" width="8.85546875" style="11"/>
    <col min="4070" max="4070" width="10.85546875" style="11" customWidth="1"/>
    <col min="4071" max="4071" width="47.85546875" style="11" customWidth="1"/>
    <col min="4072" max="4079" width="11.140625" style="11" customWidth="1"/>
    <col min="4080" max="4094" width="0" style="11" hidden="1" customWidth="1"/>
    <col min="4095" max="4325" width="8.85546875" style="11"/>
    <col min="4326" max="4326" width="10.85546875" style="11" customWidth="1"/>
    <col min="4327" max="4327" width="47.85546875" style="11" customWidth="1"/>
    <col min="4328" max="4335" width="11.140625" style="11" customWidth="1"/>
    <col min="4336" max="4350" width="0" style="11" hidden="1" customWidth="1"/>
    <col min="4351" max="4581" width="8.85546875" style="11"/>
    <col min="4582" max="4582" width="10.85546875" style="11" customWidth="1"/>
    <col min="4583" max="4583" width="47.85546875" style="11" customWidth="1"/>
    <col min="4584" max="4591" width="11.140625" style="11" customWidth="1"/>
    <col min="4592" max="4606" width="0" style="11" hidden="1" customWidth="1"/>
    <col min="4607" max="4837" width="8.85546875" style="11"/>
    <col min="4838" max="4838" width="10.85546875" style="11" customWidth="1"/>
    <col min="4839" max="4839" width="47.85546875" style="11" customWidth="1"/>
    <col min="4840" max="4847" width="11.140625" style="11" customWidth="1"/>
    <col min="4848" max="4862" width="0" style="11" hidden="1" customWidth="1"/>
    <col min="4863" max="5093" width="8.85546875" style="11"/>
    <col min="5094" max="5094" width="10.85546875" style="11" customWidth="1"/>
    <col min="5095" max="5095" width="47.85546875" style="11" customWidth="1"/>
    <col min="5096" max="5103" width="11.140625" style="11" customWidth="1"/>
    <col min="5104" max="5118" width="0" style="11" hidden="1" customWidth="1"/>
    <col min="5119" max="5349" width="8.85546875" style="11"/>
    <col min="5350" max="5350" width="10.85546875" style="11" customWidth="1"/>
    <col min="5351" max="5351" width="47.85546875" style="11" customWidth="1"/>
    <col min="5352" max="5359" width="11.140625" style="11" customWidth="1"/>
    <col min="5360" max="5374" width="0" style="11" hidden="1" customWidth="1"/>
    <col min="5375" max="5605" width="8.85546875" style="11"/>
    <col min="5606" max="5606" width="10.85546875" style="11" customWidth="1"/>
    <col min="5607" max="5607" width="47.85546875" style="11" customWidth="1"/>
    <col min="5608" max="5615" width="11.140625" style="11" customWidth="1"/>
    <col min="5616" max="5630" width="0" style="11" hidden="1" customWidth="1"/>
    <col min="5631" max="5861" width="8.85546875" style="11"/>
    <col min="5862" max="5862" width="10.85546875" style="11" customWidth="1"/>
    <col min="5863" max="5863" width="47.85546875" style="11" customWidth="1"/>
    <col min="5864" max="5871" width="11.140625" style="11" customWidth="1"/>
    <col min="5872" max="5886" width="0" style="11" hidden="1" customWidth="1"/>
    <col min="5887" max="6117" width="8.85546875" style="11"/>
    <col min="6118" max="6118" width="10.85546875" style="11" customWidth="1"/>
    <col min="6119" max="6119" width="47.85546875" style="11" customWidth="1"/>
    <col min="6120" max="6127" width="11.140625" style="11" customWidth="1"/>
    <col min="6128" max="6142" width="0" style="11" hidden="1" customWidth="1"/>
    <col min="6143" max="6373" width="8.85546875" style="11"/>
    <col min="6374" max="6374" width="10.85546875" style="11" customWidth="1"/>
    <col min="6375" max="6375" width="47.85546875" style="11" customWidth="1"/>
    <col min="6376" max="6383" width="11.140625" style="11" customWidth="1"/>
    <col min="6384" max="6398" width="0" style="11" hidden="1" customWidth="1"/>
    <col min="6399" max="6629" width="8.85546875" style="11"/>
    <col min="6630" max="6630" width="10.85546875" style="11" customWidth="1"/>
    <col min="6631" max="6631" width="47.85546875" style="11" customWidth="1"/>
    <col min="6632" max="6639" width="11.140625" style="11" customWidth="1"/>
    <col min="6640" max="6654" width="0" style="11" hidden="1" customWidth="1"/>
    <col min="6655" max="6885" width="8.85546875" style="11"/>
    <col min="6886" max="6886" width="10.85546875" style="11" customWidth="1"/>
    <col min="6887" max="6887" width="47.85546875" style="11" customWidth="1"/>
    <col min="6888" max="6895" width="11.140625" style="11" customWidth="1"/>
    <col min="6896" max="6910" width="0" style="11" hidden="1" customWidth="1"/>
    <col min="6911" max="7141" width="8.85546875" style="11"/>
    <col min="7142" max="7142" width="10.85546875" style="11" customWidth="1"/>
    <col min="7143" max="7143" width="47.85546875" style="11" customWidth="1"/>
    <col min="7144" max="7151" width="11.140625" style="11" customWidth="1"/>
    <col min="7152" max="7166" width="0" style="11" hidden="1" customWidth="1"/>
    <col min="7167" max="7397" width="8.85546875" style="11"/>
    <col min="7398" max="7398" width="10.85546875" style="11" customWidth="1"/>
    <col min="7399" max="7399" width="47.85546875" style="11" customWidth="1"/>
    <col min="7400" max="7407" width="11.140625" style="11" customWidth="1"/>
    <col min="7408" max="7422" width="0" style="11" hidden="1" customWidth="1"/>
    <col min="7423" max="7653" width="8.85546875" style="11"/>
    <col min="7654" max="7654" width="10.85546875" style="11" customWidth="1"/>
    <col min="7655" max="7655" width="47.85546875" style="11" customWidth="1"/>
    <col min="7656" max="7663" width="11.140625" style="11" customWidth="1"/>
    <col min="7664" max="7678" width="0" style="11" hidden="1" customWidth="1"/>
    <col min="7679" max="7909" width="8.85546875" style="11"/>
    <col min="7910" max="7910" width="10.85546875" style="11" customWidth="1"/>
    <col min="7911" max="7911" width="47.85546875" style="11" customWidth="1"/>
    <col min="7912" max="7919" width="11.140625" style="11" customWidth="1"/>
    <col min="7920" max="7934" width="0" style="11" hidden="1" customWidth="1"/>
    <col min="7935" max="8165" width="8.85546875" style="11"/>
    <col min="8166" max="8166" width="10.85546875" style="11" customWidth="1"/>
    <col min="8167" max="8167" width="47.85546875" style="11" customWidth="1"/>
    <col min="8168" max="8175" width="11.140625" style="11" customWidth="1"/>
    <col min="8176" max="8190" width="0" style="11" hidden="1" customWidth="1"/>
    <col min="8191" max="8421" width="8.85546875" style="11"/>
    <col min="8422" max="8422" width="10.85546875" style="11" customWidth="1"/>
    <col min="8423" max="8423" width="47.85546875" style="11" customWidth="1"/>
    <col min="8424" max="8431" width="11.140625" style="11" customWidth="1"/>
    <col min="8432" max="8446" width="0" style="11" hidden="1" customWidth="1"/>
    <col min="8447" max="8677" width="8.85546875" style="11"/>
    <col min="8678" max="8678" width="10.85546875" style="11" customWidth="1"/>
    <col min="8679" max="8679" width="47.85546875" style="11" customWidth="1"/>
    <col min="8680" max="8687" width="11.140625" style="11" customWidth="1"/>
    <col min="8688" max="8702" width="0" style="11" hidden="1" customWidth="1"/>
    <col min="8703" max="8933" width="8.85546875" style="11"/>
    <col min="8934" max="8934" width="10.85546875" style="11" customWidth="1"/>
    <col min="8935" max="8935" width="47.85546875" style="11" customWidth="1"/>
    <col min="8936" max="8943" width="11.140625" style="11" customWidth="1"/>
    <col min="8944" max="8958" width="0" style="11" hidden="1" customWidth="1"/>
    <col min="8959" max="9189" width="8.85546875" style="11"/>
    <col min="9190" max="9190" width="10.85546875" style="11" customWidth="1"/>
    <col min="9191" max="9191" width="47.85546875" style="11" customWidth="1"/>
    <col min="9192" max="9199" width="11.140625" style="11" customWidth="1"/>
    <col min="9200" max="9214" width="0" style="11" hidden="1" customWidth="1"/>
    <col min="9215" max="9445" width="8.85546875" style="11"/>
    <col min="9446" max="9446" width="10.85546875" style="11" customWidth="1"/>
    <col min="9447" max="9447" width="47.85546875" style="11" customWidth="1"/>
    <col min="9448" max="9455" width="11.140625" style="11" customWidth="1"/>
    <col min="9456" max="9470" width="0" style="11" hidden="1" customWidth="1"/>
    <col min="9471" max="9701" width="8.85546875" style="11"/>
    <col min="9702" max="9702" width="10.85546875" style="11" customWidth="1"/>
    <col min="9703" max="9703" width="47.85546875" style="11" customWidth="1"/>
    <col min="9704" max="9711" width="11.140625" style="11" customWidth="1"/>
    <col min="9712" max="9726" width="0" style="11" hidden="1" customWidth="1"/>
    <col min="9727" max="9957" width="8.85546875" style="11"/>
    <col min="9958" max="9958" width="10.85546875" style="11" customWidth="1"/>
    <col min="9959" max="9959" width="47.85546875" style="11" customWidth="1"/>
    <col min="9960" max="9967" width="11.140625" style="11" customWidth="1"/>
    <col min="9968" max="9982" width="0" style="11" hidden="1" customWidth="1"/>
    <col min="9983" max="10213" width="8.85546875" style="11"/>
    <col min="10214" max="10214" width="10.85546875" style="11" customWidth="1"/>
    <col min="10215" max="10215" width="47.85546875" style="11" customWidth="1"/>
    <col min="10216" max="10223" width="11.140625" style="11" customWidth="1"/>
    <col min="10224" max="10238" width="0" style="11" hidden="1" customWidth="1"/>
    <col min="10239" max="10469" width="8.85546875" style="11"/>
    <col min="10470" max="10470" width="10.85546875" style="11" customWidth="1"/>
    <col min="10471" max="10471" width="47.85546875" style="11" customWidth="1"/>
    <col min="10472" max="10479" width="11.140625" style="11" customWidth="1"/>
    <col min="10480" max="10494" width="0" style="11" hidden="1" customWidth="1"/>
    <col min="10495" max="10725" width="8.85546875" style="11"/>
    <col min="10726" max="10726" width="10.85546875" style="11" customWidth="1"/>
    <col min="10727" max="10727" width="47.85546875" style="11" customWidth="1"/>
    <col min="10728" max="10735" width="11.140625" style="11" customWidth="1"/>
    <col min="10736" max="10750" width="0" style="11" hidden="1" customWidth="1"/>
    <col min="10751" max="10981" width="8.85546875" style="11"/>
    <col min="10982" max="10982" width="10.85546875" style="11" customWidth="1"/>
    <col min="10983" max="10983" width="47.85546875" style="11" customWidth="1"/>
    <col min="10984" max="10991" width="11.140625" style="11" customWidth="1"/>
    <col min="10992" max="11006" width="0" style="11" hidden="1" customWidth="1"/>
    <col min="11007" max="11237" width="8.85546875" style="11"/>
    <col min="11238" max="11238" width="10.85546875" style="11" customWidth="1"/>
    <col min="11239" max="11239" width="47.85546875" style="11" customWidth="1"/>
    <col min="11240" max="11247" width="11.140625" style="11" customWidth="1"/>
    <col min="11248" max="11262" width="0" style="11" hidden="1" customWidth="1"/>
    <col min="11263" max="11493" width="8.85546875" style="11"/>
    <col min="11494" max="11494" width="10.85546875" style="11" customWidth="1"/>
    <col min="11495" max="11495" width="47.85546875" style="11" customWidth="1"/>
    <col min="11496" max="11503" width="11.140625" style="11" customWidth="1"/>
    <col min="11504" max="11518" width="0" style="11" hidden="1" customWidth="1"/>
    <col min="11519" max="11749" width="8.85546875" style="11"/>
    <col min="11750" max="11750" width="10.85546875" style="11" customWidth="1"/>
    <col min="11751" max="11751" width="47.85546875" style="11" customWidth="1"/>
    <col min="11752" max="11759" width="11.140625" style="11" customWidth="1"/>
    <col min="11760" max="11774" width="0" style="11" hidden="1" customWidth="1"/>
    <col min="11775" max="12005" width="8.85546875" style="11"/>
    <col min="12006" max="12006" width="10.85546875" style="11" customWidth="1"/>
    <col min="12007" max="12007" width="47.85546875" style="11" customWidth="1"/>
    <col min="12008" max="12015" width="11.140625" style="11" customWidth="1"/>
    <col min="12016" max="12030" width="0" style="11" hidden="1" customWidth="1"/>
    <col min="12031" max="12261" width="8.85546875" style="11"/>
    <col min="12262" max="12262" width="10.85546875" style="11" customWidth="1"/>
    <col min="12263" max="12263" width="47.85546875" style="11" customWidth="1"/>
    <col min="12264" max="12271" width="11.140625" style="11" customWidth="1"/>
    <col min="12272" max="12286" width="0" style="11" hidden="1" customWidth="1"/>
    <col min="12287" max="12517" width="8.85546875" style="11"/>
    <col min="12518" max="12518" width="10.85546875" style="11" customWidth="1"/>
    <col min="12519" max="12519" width="47.85546875" style="11" customWidth="1"/>
    <col min="12520" max="12527" width="11.140625" style="11" customWidth="1"/>
    <col min="12528" max="12542" width="0" style="11" hidden="1" customWidth="1"/>
    <col min="12543" max="12773" width="8.85546875" style="11"/>
    <col min="12774" max="12774" width="10.85546875" style="11" customWidth="1"/>
    <col min="12775" max="12775" width="47.85546875" style="11" customWidth="1"/>
    <col min="12776" max="12783" width="11.140625" style="11" customWidth="1"/>
    <col min="12784" max="12798" width="0" style="11" hidden="1" customWidth="1"/>
    <col min="12799" max="13029" width="8.85546875" style="11"/>
    <col min="13030" max="13030" width="10.85546875" style="11" customWidth="1"/>
    <col min="13031" max="13031" width="47.85546875" style="11" customWidth="1"/>
    <col min="13032" max="13039" width="11.140625" style="11" customWidth="1"/>
    <col min="13040" max="13054" width="0" style="11" hidden="1" customWidth="1"/>
    <col min="13055" max="13285" width="8.85546875" style="11"/>
    <col min="13286" max="13286" width="10.85546875" style="11" customWidth="1"/>
    <col min="13287" max="13287" width="47.85546875" style="11" customWidth="1"/>
    <col min="13288" max="13295" width="11.140625" style="11" customWidth="1"/>
    <col min="13296" max="13310" width="0" style="11" hidden="1" customWidth="1"/>
    <col min="13311" max="13541" width="8.85546875" style="11"/>
    <col min="13542" max="13542" width="10.85546875" style="11" customWidth="1"/>
    <col min="13543" max="13543" width="47.85546875" style="11" customWidth="1"/>
    <col min="13544" max="13551" width="11.140625" style="11" customWidth="1"/>
    <col min="13552" max="13566" width="0" style="11" hidden="1" customWidth="1"/>
    <col min="13567" max="13797" width="8.85546875" style="11"/>
    <col min="13798" max="13798" width="10.85546875" style="11" customWidth="1"/>
    <col min="13799" max="13799" width="47.85546875" style="11" customWidth="1"/>
    <col min="13800" max="13807" width="11.140625" style="11" customWidth="1"/>
    <col min="13808" max="13822" width="0" style="11" hidden="1" customWidth="1"/>
    <col min="13823" max="14053" width="8.85546875" style="11"/>
    <col min="14054" max="14054" width="10.85546875" style="11" customWidth="1"/>
    <col min="14055" max="14055" width="47.85546875" style="11" customWidth="1"/>
    <col min="14056" max="14063" width="11.140625" style="11" customWidth="1"/>
    <col min="14064" max="14078" width="0" style="11" hidden="1" customWidth="1"/>
    <col min="14079" max="14309" width="8.85546875" style="11"/>
    <col min="14310" max="14310" width="10.85546875" style="11" customWidth="1"/>
    <col min="14311" max="14311" width="47.85546875" style="11" customWidth="1"/>
    <col min="14312" max="14319" width="11.140625" style="11" customWidth="1"/>
    <col min="14320" max="14334" width="0" style="11" hidden="1" customWidth="1"/>
    <col min="14335" max="14565" width="8.85546875" style="11"/>
    <col min="14566" max="14566" width="10.85546875" style="11" customWidth="1"/>
    <col min="14567" max="14567" width="47.85546875" style="11" customWidth="1"/>
    <col min="14568" max="14575" width="11.140625" style="11" customWidth="1"/>
    <col min="14576" max="14590" width="0" style="11" hidden="1" customWidth="1"/>
    <col min="14591" max="14821" width="8.85546875" style="11"/>
    <col min="14822" max="14822" width="10.85546875" style="11" customWidth="1"/>
    <col min="14823" max="14823" width="47.85546875" style="11" customWidth="1"/>
    <col min="14824" max="14831" width="11.140625" style="11" customWidth="1"/>
    <col min="14832" max="14846" width="0" style="11" hidden="1" customWidth="1"/>
    <col min="14847" max="15077" width="8.85546875" style="11"/>
    <col min="15078" max="15078" width="10.85546875" style="11" customWidth="1"/>
    <col min="15079" max="15079" width="47.85546875" style="11" customWidth="1"/>
    <col min="15080" max="15087" width="11.140625" style="11" customWidth="1"/>
    <col min="15088" max="15102" width="0" style="11" hidden="1" customWidth="1"/>
    <col min="15103" max="15333" width="8.85546875" style="11"/>
    <col min="15334" max="15334" width="10.85546875" style="11" customWidth="1"/>
    <col min="15335" max="15335" width="47.85546875" style="11" customWidth="1"/>
    <col min="15336" max="15343" width="11.140625" style="11" customWidth="1"/>
    <col min="15344" max="15358" width="0" style="11" hidden="1" customWidth="1"/>
    <col min="15359" max="15589" width="8.85546875" style="11"/>
    <col min="15590" max="15590" width="10.85546875" style="11" customWidth="1"/>
    <col min="15591" max="15591" width="47.85546875" style="11" customWidth="1"/>
    <col min="15592" max="15599" width="11.140625" style="11" customWidth="1"/>
    <col min="15600" max="15614" width="0" style="11" hidden="1" customWidth="1"/>
    <col min="15615" max="15845" width="8.85546875" style="11"/>
    <col min="15846" max="15846" width="10.85546875" style="11" customWidth="1"/>
    <col min="15847" max="15847" width="47.85546875" style="11" customWidth="1"/>
    <col min="15848" max="15855" width="11.140625" style="11" customWidth="1"/>
    <col min="15856" max="15870" width="0" style="11" hidden="1" customWidth="1"/>
    <col min="15871" max="16101" width="8.85546875" style="11"/>
    <col min="16102" max="16102" width="10.85546875" style="11" customWidth="1"/>
    <col min="16103" max="16103" width="47.85546875" style="11" customWidth="1"/>
    <col min="16104" max="16111" width="11.140625" style="11" customWidth="1"/>
    <col min="16112" max="16126" width="0" style="11" hidden="1" customWidth="1"/>
    <col min="16127" max="16384" width="8.85546875" style="11"/>
  </cols>
  <sheetData>
    <row r="1" spans="1:30" ht="31.5" customHeight="1">
      <c r="A1" s="265"/>
      <c r="B1" s="6"/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274" t="s">
        <v>74</v>
      </c>
      <c r="T1" s="6"/>
    </row>
    <row r="2" spans="1:30" ht="45" customHeight="1">
      <c r="A2" s="418" t="s">
        <v>521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  <c r="R2" s="418"/>
      <c r="S2" s="418"/>
      <c r="T2" s="6"/>
    </row>
    <row r="3" spans="1:30" ht="34.5" customHeight="1"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</row>
    <row r="4" spans="1:30" ht="28.5" customHeight="1">
      <c r="A4" s="267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</row>
    <row r="5" spans="1:30" ht="17.25" customHeight="1">
      <c r="A5" s="302" t="s">
        <v>80</v>
      </c>
      <c r="B5" s="303"/>
      <c r="C5" s="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304" t="s">
        <v>148</v>
      </c>
      <c r="T5" s="6"/>
    </row>
    <row r="6" spans="1:30" s="14" customFormat="1" ht="18" customHeight="1">
      <c r="A6" s="511" t="s">
        <v>217</v>
      </c>
      <c r="B6" s="514" t="s">
        <v>233</v>
      </c>
      <c r="C6" s="514" t="s">
        <v>234</v>
      </c>
      <c r="D6" s="517" t="s">
        <v>62</v>
      </c>
      <c r="E6" s="520" t="s">
        <v>8</v>
      </c>
      <c r="F6" s="523"/>
      <c r="G6" s="523"/>
      <c r="H6" s="523"/>
      <c r="I6" s="523"/>
      <c r="J6" s="523"/>
      <c r="K6" s="523"/>
      <c r="L6" s="523"/>
      <c r="M6" s="523"/>
      <c r="N6" s="523"/>
      <c r="O6" s="523"/>
      <c r="P6" s="523"/>
      <c r="Q6" s="523"/>
      <c r="R6" s="523"/>
      <c r="S6" s="524"/>
    </row>
    <row r="7" spans="1:30" s="14" customFormat="1" ht="22.5" customHeight="1">
      <c r="A7" s="512"/>
      <c r="B7" s="515"/>
      <c r="C7" s="515"/>
      <c r="D7" s="518"/>
      <c r="E7" s="521"/>
      <c r="F7" s="525" t="s">
        <v>134</v>
      </c>
      <c r="G7" s="525" t="s">
        <v>16</v>
      </c>
      <c r="H7" s="520" t="s">
        <v>252</v>
      </c>
      <c r="I7" s="527"/>
      <c r="J7" s="528"/>
      <c r="K7" s="520" t="s">
        <v>253</v>
      </c>
      <c r="L7" s="527"/>
      <c r="M7" s="528"/>
      <c r="N7" s="520" t="s">
        <v>254</v>
      </c>
      <c r="O7" s="527"/>
      <c r="P7" s="528"/>
      <c r="Q7" s="520" t="s">
        <v>255</v>
      </c>
      <c r="R7" s="527"/>
      <c r="S7" s="528"/>
    </row>
    <row r="8" spans="1:30" s="15" customFormat="1" ht="52.5" customHeight="1">
      <c r="A8" s="513"/>
      <c r="B8" s="516"/>
      <c r="C8" s="516"/>
      <c r="D8" s="519"/>
      <c r="E8" s="522"/>
      <c r="F8" s="526"/>
      <c r="G8" s="526"/>
      <c r="H8" s="522"/>
      <c r="I8" s="206" t="s">
        <v>134</v>
      </c>
      <c r="J8" s="206" t="s">
        <v>16</v>
      </c>
      <c r="K8" s="522"/>
      <c r="L8" s="206" t="s">
        <v>134</v>
      </c>
      <c r="M8" s="206" t="s">
        <v>16</v>
      </c>
      <c r="N8" s="522"/>
      <c r="O8" s="206" t="s">
        <v>134</v>
      </c>
      <c r="P8" s="206" t="s">
        <v>16</v>
      </c>
      <c r="Q8" s="522"/>
      <c r="R8" s="206" t="s">
        <v>134</v>
      </c>
      <c r="S8" s="206" t="s">
        <v>16</v>
      </c>
    </row>
    <row r="9" spans="1:30" s="15" customFormat="1" ht="18" customHeight="1">
      <c r="A9" s="532" t="s">
        <v>6</v>
      </c>
      <c r="B9" s="533"/>
      <c r="C9" s="534"/>
      <c r="D9" s="207" t="s">
        <v>7</v>
      </c>
      <c r="E9" s="208">
        <v>1</v>
      </c>
      <c r="F9" s="208">
        <v>2</v>
      </c>
      <c r="G9" s="208">
        <v>3</v>
      </c>
      <c r="H9" s="208">
        <v>4</v>
      </c>
      <c r="I9" s="208">
        <v>5</v>
      </c>
      <c r="J9" s="208">
        <v>6</v>
      </c>
      <c r="K9" s="208">
        <v>7</v>
      </c>
      <c r="L9" s="208">
        <v>8</v>
      </c>
      <c r="M9" s="208">
        <v>9</v>
      </c>
      <c r="N9" s="208">
        <v>10</v>
      </c>
      <c r="O9" s="208">
        <v>11</v>
      </c>
      <c r="P9" s="208">
        <v>12</v>
      </c>
      <c r="Q9" s="208">
        <v>13</v>
      </c>
      <c r="R9" s="208">
        <v>14</v>
      </c>
      <c r="S9" s="208">
        <v>15</v>
      </c>
    </row>
    <row r="10" spans="1:30" s="15" customFormat="1" ht="18" customHeight="1">
      <c r="A10" s="268" t="s">
        <v>0</v>
      </c>
      <c r="B10" s="268" t="s">
        <v>313</v>
      </c>
      <c r="C10" s="268" t="s">
        <v>313</v>
      </c>
      <c r="D10" s="271">
        <v>1</v>
      </c>
      <c r="E10" s="259">
        <f t="shared" ref="E10:J10" si="0">SUM(E11:E105)</f>
        <v>150282</v>
      </c>
      <c r="F10" s="259">
        <f t="shared" si="0"/>
        <v>58021</v>
      </c>
      <c r="G10" s="259">
        <f t="shared" si="0"/>
        <v>92261</v>
      </c>
      <c r="H10" s="259">
        <f t="shared" si="0"/>
        <v>2620</v>
      </c>
      <c r="I10" s="259">
        <f t="shared" si="0"/>
        <v>512</v>
      </c>
      <c r="J10" s="259">
        <f t="shared" si="0"/>
        <v>2108</v>
      </c>
      <c r="K10" s="259">
        <f>+L10+M10</f>
        <v>117344</v>
      </c>
      <c r="L10" s="259">
        <f>SUM(L11:L105)</f>
        <v>46547</v>
      </c>
      <c r="M10" s="259">
        <f>SUM(M11:M105)</f>
        <v>70797</v>
      </c>
      <c r="N10" s="259">
        <f>+O10+P10</f>
        <v>24830</v>
      </c>
      <c r="O10" s="259">
        <f>SUM(O11:O105)</f>
        <v>8631</v>
      </c>
      <c r="P10" s="259">
        <f>SUM(P11:P105)</f>
        <v>16199</v>
      </c>
      <c r="Q10" s="259">
        <f>SUM(Q11:Q105)</f>
        <v>5488</v>
      </c>
      <c r="R10" s="259">
        <f>SUM(R11:R105)</f>
        <v>2331</v>
      </c>
      <c r="S10" s="259">
        <f>SUM(S11:S105)</f>
        <v>3157</v>
      </c>
    </row>
    <row r="11" spans="1:30" s="15" customFormat="1" ht="25.5" customHeight="1">
      <c r="A11" s="535" t="s">
        <v>221</v>
      </c>
      <c r="B11" s="305" t="s">
        <v>314</v>
      </c>
      <c r="C11" s="209" t="s">
        <v>315</v>
      </c>
      <c r="D11" s="207">
        <v>2</v>
      </c>
      <c r="E11" s="259">
        <f t="shared" ref="E11:E74" si="1">+H11+K11+N11+Q11</f>
        <v>5160</v>
      </c>
      <c r="F11" s="259">
        <f t="shared" ref="F11:F74" si="2">+I11+L11+O11+R11</f>
        <v>961</v>
      </c>
      <c r="G11" s="259">
        <f t="shared" ref="G11:G74" si="3">+J11+M11+P11+S11</f>
        <v>4199</v>
      </c>
      <c r="H11" s="259">
        <f t="shared" ref="H11:H74" si="4">+I11+J11</f>
        <v>0</v>
      </c>
      <c r="I11" s="258">
        <v>0</v>
      </c>
      <c r="J11" s="258">
        <v>0</v>
      </c>
      <c r="K11" s="259">
        <f t="shared" ref="K11:K74" si="5">+L11+M11</f>
        <v>106</v>
      </c>
      <c r="L11" s="258">
        <v>14</v>
      </c>
      <c r="M11" s="258">
        <v>92</v>
      </c>
      <c r="N11" s="259">
        <f t="shared" ref="N11:N74" si="6">+O11+P11</f>
        <v>3957</v>
      </c>
      <c r="O11" s="258">
        <v>608</v>
      </c>
      <c r="P11" s="258">
        <v>3349</v>
      </c>
      <c r="Q11" s="259">
        <f>+R11+S11</f>
        <v>1097</v>
      </c>
      <c r="R11" s="258">
        <v>339</v>
      </c>
      <c r="S11" s="258">
        <v>758</v>
      </c>
    </row>
    <row r="12" spans="1:30" s="15" customFormat="1" ht="22.5" customHeight="1">
      <c r="A12" s="536"/>
      <c r="B12" s="305" t="s">
        <v>314</v>
      </c>
      <c r="C12" s="209" t="s">
        <v>316</v>
      </c>
      <c r="D12" s="207">
        <v>3</v>
      </c>
      <c r="E12" s="259">
        <f t="shared" si="1"/>
        <v>3163</v>
      </c>
      <c r="F12" s="259">
        <f t="shared" si="2"/>
        <v>81</v>
      </c>
      <c r="G12" s="259">
        <f t="shared" si="3"/>
        <v>3082</v>
      </c>
      <c r="H12" s="259">
        <f t="shared" si="4"/>
        <v>0</v>
      </c>
      <c r="I12" s="258">
        <v>0</v>
      </c>
      <c r="J12" s="258">
        <v>0</v>
      </c>
      <c r="K12" s="259">
        <f t="shared" si="5"/>
        <v>3082</v>
      </c>
      <c r="L12" s="258">
        <v>79</v>
      </c>
      <c r="M12" s="258">
        <v>3003</v>
      </c>
      <c r="N12" s="259">
        <f t="shared" si="6"/>
        <v>81</v>
      </c>
      <c r="O12" s="258">
        <v>2</v>
      </c>
      <c r="P12" s="258">
        <v>79</v>
      </c>
      <c r="Q12" s="259">
        <f t="shared" ref="Q12:Q74" si="7">+R12+S12</f>
        <v>0</v>
      </c>
      <c r="R12" s="258">
        <v>0</v>
      </c>
      <c r="S12" s="258">
        <v>0</v>
      </c>
    </row>
    <row r="13" spans="1:30" s="15" customFormat="1" ht="18" customHeight="1">
      <c r="A13" s="536"/>
      <c r="B13" s="305" t="s">
        <v>314</v>
      </c>
      <c r="C13" s="209" t="s">
        <v>318</v>
      </c>
      <c r="D13" s="207">
        <v>4</v>
      </c>
      <c r="E13" s="259">
        <f t="shared" si="1"/>
        <v>2684</v>
      </c>
      <c r="F13" s="259">
        <f t="shared" si="2"/>
        <v>123</v>
      </c>
      <c r="G13" s="259">
        <f t="shared" si="3"/>
        <v>2561</v>
      </c>
      <c r="H13" s="259">
        <f t="shared" si="4"/>
        <v>0</v>
      </c>
      <c r="I13" s="258">
        <v>0</v>
      </c>
      <c r="J13" s="258">
        <v>0</v>
      </c>
      <c r="K13" s="259">
        <f t="shared" si="5"/>
        <v>2530</v>
      </c>
      <c r="L13" s="258">
        <v>112</v>
      </c>
      <c r="M13" s="258">
        <v>2418</v>
      </c>
      <c r="N13" s="259">
        <f t="shared" si="6"/>
        <v>154</v>
      </c>
      <c r="O13" s="258">
        <v>11</v>
      </c>
      <c r="P13" s="258">
        <v>143</v>
      </c>
      <c r="Q13" s="259">
        <f t="shared" si="7"/>
        <v>0</v>
      </c>
      <c r="R13" s="258">
        <v>0</v>
      </c>
      <c r="S13" s="258">
        <v>0</v>
      </c>
    </row>
    <row r="14" spans="1:30" s="15" customFormat="1" ht="18" customHeight="1">
      <c r="A14" s="537"/>
      <c r="B14" s="305" t="s">
        <v>314</v>
      </c>
      <c r="C14" s="209" t="s">
        <v>319</v>
      </c>
      <c r="D14" s="207">
        <v>5</v>
      </c>
      <c r="E14" s="259">
        <f t="shared" si="1"/>
        <v>8926</v>
      </c>
      <c r="F14" s="259">
        <f t="shared" si="2"/>
        <v>2422</v>
      </c>
      <c r="G14" s="259">
        <f t="shared" si="3"/>
        <v>6504</v>
      </c>
      <c r="H14" s="259">
        <f t="shared" si="4"/>
        <v>0</v>
      </c>
      <c r="I14" s="258">
        <v>0</v>
      </c>
      <c r="J14" s="258">
        <v>0</v>
      </c>
      <c r="K14" s="259">
        <f t="shared" si="5"/>
        <v>8179</v>
      </c>
      <c r="L14" s="258">
        <v>2135</v>
      </c>
      <c r="M14" s="258">
        <v>6044</v>
      </c>
      <c r="N14" s="259">
        <f t="shared" si="6"/>
        <v>747</v>
      </c>
      <c r="O14" s="258">
        <v>287</v>
      </c>
      <c r="P14" s="258">
        <v>460</v>
      </c>
      <c r="Q14" s="259">
        <f t="shared" si="7"/>
        <v>0</v>
      </c>
      <c r="R14" s="258">
        <v>0</v>
      </c>
      <c r="S14" s="258">
        <v>0</v>
      </c>
    </row>
    <row r="15" spans="1:30" ht="32.25" customHeight="1">
      <c r="A15" s="538" t="s">
        <v>222</v>
      </c>
      <c r="B15" s="306" t="s">
        <v>320</v>
      </c>
      <c r="C15" s="306" t="s">
        <v>322</v>
      </c>
      <c r="D15" s="207">
        <v>6</v>
      </c>
      <c r="E15" s="259">
        <f t="shared" si="1"/>
        <v>950</v>
      </c>
      <c r="F15" s="259">
        <f t="shared" si="2"/>
        <v>498</v>
      </c>
      <c r="G15" s="259">
        <f t="shared" si="3"/>
        <v>452</v>
      </c>
      <c r="H15" s="259">
        <f t="shared" si="4"/>
        <v>0</v>
      </c>
      <c r="I15" s="47">
        <v>0</v>
      </c>
      <c r="J15" s="47">
        <v>0</v>
      </c>
      <c r="K15" s="259">
        <f t="shared" si="5"/>
        <v>937</v>
      </c>
      <c r="L15" s="47">
        <v>488</v>
      </c>
      <c r="M15" s="47">
        <v>449</v>
      </c>
      <c r="N15" s="259">
        <f t="shared" si="6"/>
        <v>13</v>
      </c>
      <c r="O15" s="47">
        <v>10</v>
      </c>
      <c r="P15" s="47">
        <v>3</v>
      </c>
      <c r="Q15" s="259">
        <f t="shared" si="7"/>
        <v>0</v>
      </c>
      <c r="R15" s="47">
        <v>0</v>
      </c>
      <c r="S15" s="47">
        <v>0</v>
      </c>
      <c r="T15" s="15"/>
      <c r="U15" s="15"/>
      <c r="V15" s="15"/>
      <c r="W15" s="15"/>
      <c r="X15" s="15"/>
      <c r="Y15" s="15"/>
      <c r="Z15" s="15"/>
      <c r="AD15" s="15"/>
    </row>
    <row r="16" spans="1:30" ht="31.5" customHeight="1">
      <c r="A16" s="539"/>
      <c r="B16" s="306" t="s">
        <v>320</v>
      </c>
      <c r="C16" s="306" t="s">
        <v>324</v>
      </c>
      <c r="D16" s="207">
        <v>7</v>
      </c>
      <c r="E16" s="259">
        <f t="shared" si="1"/>
        <v>1843</v>
      </c>
      <c r="F16" s="259">
        <f t="shared" si="2"/>
        <v>554</v>
      </c>
      <c r="G16" s="259">
        <f t="shared" si="3"/>
        <v>1289</v>
      </c>
      <c r="H16" s="259">
        <f t="shared" si="4"/>
        <v>0</v>
      </c>
      <c r="I16" s="47">
        <v>0</v>
      </c>
      <c r="J16" s="47">
        <v>0</v>
      </c>
      <c r="K16" s="259">
        <f t="shared" si="5"/>
        <v>1789</v>
      </c>
      <c r="L16" s="47">
        <v>541</v>
      </c>
      <c r="M16" s="47">
        <v>1248</v>
      </c>
      <c r="N16" s="259">
        <f t="shared" si="6"/>
        <v>46</v>
      </c>
      <c r="O16" s="47">
        <v>12</v>
      </c>
      <c r="P16" s="47">
        <v>34</v>
      </c>
      <c r="Q16" s="259">
        <f t="shared" si="7"/>
        <v>8</v>
      </c>
      <c r="R16" s="47">
        <v>1</v>
      </c>
      <c r="S16" s="47">
        <v>7</v>
      </c>
      <c r="T16" s="15"/>
      <c r="U16" s="15"/>
      <c r="V16" s="15"/>
      <c r="W16" s="15"/>
      <c r="X16" s="15"/>
      <c r="Y16" s="15"/>
      <c r="Z16" s="15"/>
      <c r="AD16" s="15"/>
    </row>
    <row r="17" spans="1:30" ht="18" customHeight="1">
      <c r="A17" s="539"/>
      <c r="B17" s="306" t="s">
        <v>320</v>
      </c>
      <c r="C17" s="306" t="s">
        <v>325</v>
      </c>
      <c r="D17" s="207">
        <v>8</v>
      </c>
      <c r="E17" s="259">
        <f t="shared" si="1"/>
        <v>252</v>
      </c>
      <c r="F17" s="259">
        <f t="shared" si="2"/>
        <v>94</v>
      </c>
      <c r="G17" s="259">
        <f t="shared" si="3"/>
        <v>158</v>
      </c>
      <c r="H17" s="259">
        <f t="shared" si="4"/>
        <v>0</v>
      </c>
      <c r="I17" s="47">
        <v>0</v>
      </c>
      <c r="J17" s="47">
        <v>0</v>
      </c>
      <c r="K17" s="259">
        <f t="shared" si="5"/>
        <v>244</v>
      </c>
      <c r="L17" s="47">
        <v>89</v>
      </c>
      <c r="M17" s="47">
        <v>155</v>
      </c>
      <c r="N17" s="259">
        <f t="shared" si="6"/>
        <v>8</v>
      </c>
      <c r="O17" s="47">
        <v>5</v>
      </c>
      <c r="P17" s="47">
        <v>3</v>
      </c>
      <c r="Q17" s="259">
        <f t="shared" si="7"/>
        <v>0</v>
      </c>
      <c r="R17" s="47">
        <v>0</v>
      </c>
      <c r="S17" s="47">
        <v>0</v>
      </c>
      <c r="T17" s="15"/>
      <c r="U17" s="15"/>
      <c r="V17" s="15"/>
      <c r="W17" s="15"/>
      <c r="X17" s="15"/>
      <c r="Y17" s="15"/>
      <c r="Z17" s="15"/>
      <c r="AD17" s="15"/>
    </row>
    <row r="18" spans="1:30" ht="24" customHeight="1">
      <c r="A18" s="539"/>
      <c r="B18" s="306" t="s">
        <v>320</v>
      </c>
      <c r="C18" s="306" t="s">
        <v>326</v>
      </c>
      <c r="D18" s="207">
        <v>9</v>
      </c>
      <c r="E18" s="259">
        <f t="shared" si="1"/>
        <v>1734</v>
      </c>
      <c r="F18" s="259">
        <f t="shared" si="2"/>
        <v>881</v>
      </c>
      <c r="G18" s="259">
        <f t="shared" si="3"/>
        <v>853</v>
      </c>
      <c r="H18" s="259">
        <f t="shared" si="4"/>
        <v>0</v>
      </c>
      <c r="I18" s="47">
        <v>0</v>
      </c>
      <c r="J18" s="47">
        <v>0</v>
      </c>
      <c r="K18" s="259">
        <f t="shared" si="5"/>
        <v>1634</v>
      </c>
      <c r="L18" s="47">
        <v>824</v>
      </c>
      <c r="M18" s="47">
        <v>810</v>
      </c>
      <c r="N18" s="259">
        <f t="shared" si="6"/>
        <v>100</v>
      </c>
      <c r="O18" s="47">
        <v>57</v>
      </c>
      <c r="P18" s="47">
        <v>43</v>
      </c>
      <c r="Q18" s="259">
        <f t="shared" si="7"/>
        <v>0</v>
      </c>
      <c r="R18" s="47">
        <v>0</v>
      </c>
      <c r="S18" s="47">
        <v>0</v>
      </c>
      <c r="T18" s="15"/>
      <c r="U18" s="15"/>
      <c r="V18" s="15"/>
      <c r="W18" s="15"/>
      <c r="X18" s="15"/>
      <c r="Y18" s="15"/>
      <c r="Z18" s="15"/>
      <c r="AD18" s="15"/>
    </row>
    <row r="19" spans="1:30" ht="31.5" customHeight="1">
      <c r="A19" s="539"/>
      <c r="B19" s="306" t="s">
        <v>320</v>
      </c>
      <c r="C19" s="306" t="s">
        <v>327</v>
      </c>
      <c r="D19" s="207">
        <v>10</v>
      </c>
      <c r="E19" s="259">
        <f t="shared" si="1"/>
        <v>629</v>
      </c>
      <c r="F19" s="259">
        <f t="shared" si="2"/>
        <v>181</v>
      </c>
      <c r="G19" s="259">
        <f t="shared" si="3"/>
        <v>448</v>
      </c>
      <c r="H19" s="259">
        <f t="shared" si="4"/>
        <v>0</v>
      </c>
      <c r="I19" s="47">
        <v>0</v>
      </c>
      <c r="J19" s="47">
        <v>0</v>
      </c>
      <c r="K19" s="259">
        <f t="shared" si="5"/>
        <v>214</v>
      </c>
      <c r="L19" s="47">
        <v>14</v>
      </c>
      <c r="M19" s="47">
        <v>200</v>
      </c>
      <c r="N19" s="259">
        <f t="shared" si="6"/>
        <v>155</v>
      </c>
      <c r="O19" s="47">
        <v>65</v>
      </c>
      <c r="P19" s="47">
        <v>90</v>
      </c>
      <c r="Q19" s="259">
        <f t="shared" si="7"/>
        <v>260</v>
      </c>
      <c r="R19" s="47">
        <v>102</v>
      </c>
      <c r="S19" s="47">
        <v>158</v>
      </c>
      <c r="T19" s="15"/>
      <c r="U19" s="15"/>
      <c r="V19" s="15"/>
      <c r="W19" s="15"/>
      <c r="X19" s="15"/>
      <c r="Y19" s="15"/>
      <c r="Z19" s="15"/>
      <c r="AD19" s="15"/>
    </row>
    <row r="20" spans="1:30" ht="31.5" customHeight="1">
      <c r="A20" s="539"/>
      <c r="B20" s="306" t="s">
        <v>332</v>
      </c>
      <c r="C20" s="306" t="s">
        <v>329</v>
      </c>
      <c r="D20" s="207">
        <v>11</v>
      </c>
      <c r="E20" s="259">
        <f t="shared" si="1"/>
        <v>58</v>
      </c>
      <c r="F20" s="259">
        <f t="shared" si="2"/>
        <v>25</v>
      </c>
      <c r="G20" s="259">
        <f t="shared" si="3"/>
        <v>33</v>
      </c>
      <c r="H20" s="259">
        <f t="shared" si="4"/>
        <v>0</v>
      </c>
      <c r="I20" s="47">
        <v>0</v>
      </c>
      <c r="J20" s="47">
        <v>0</v>
      </c>
      <c r="K20" s="259">
        <f t="shared" si="5"/>
        <v>27</v>
      </c>
      <c r="L20" s="47">
        <v>8</v>
      </c>
      <c r="M20" s="47">
        <v>19</v>
      </c>
      <c r="N20" s="259">
        <f t="shared" si="6"/>
        <v>9</v>
      </c>
      <c r="O20" s="47">
        <v>7</v>
      </c>
      <c r="P20" s="47">
        <v>2</v>
      </c>
      <c r="Q20" s="259">
        <f t="shared" si="7"/>
        <v>22</v>
      </c>
      <c r="R20" s="47">
        <v>10</v>
      </c>
      <c r="S20" s="47">
        <v>12</v>
      </c>
      <c r="T20" s="15"/>
      <c r="U20" s="15"/>
      <c r="V20" s="15"/>
      <c r="W20" s="15"/>
      <c r="X20" s="15"/>
      <c r="Y20" s="15"/>
      <c r="Z20" s="15"/>
      <c r="AD20" s="15"/>
    </row>
    <row r="21" spans="1:30" ht="29.25" customHeight="1">
      <c r="A21" s="539"/>
      <c r="B21" s="306" t="s">
        <v>328</v>
      </c>
      <c r="C21" s="306" t="s">
        <v>331</v>
      </c>
      <c r="D21" s="207">
        <v>12</v>
      </c>
      <c r="E21" s="259">
        <f t="shared" si="1"/>
        <v>1816</v>
      </c>
      <c r="F21" s="259">
        <f t="shared" si="2"/>
        <v>667</v>
      </c>
      <c r="G21" s="259">
        <f t="shared" si="3"/>
        <v>1149</v>
      </c>
      <c r="H21" s="259">
        <f t="shared" si="4"/>
        <v>0</v>
      </c>
      <c r="I21" s="47">
        <v>0</v>
      </c>
      <c r="J21" s="47">
        <v>0</v>
      </c>
      <c r="K21" s="259">
        <f t="shared" si="5"/>
        <v>1374</v>
      </c>
      <c r="L21" s="47">
        <v>443</v>
      </c>
      <c r="M21" s="47">
        <v>931</v>
      </c>
      <c r="N21" s="259">
        <f t="shared" si="6"/>
        <v>252</v>
      </c>
      <c r="O21" s="47">
        <v>119</v>
      </c>
      <c r="P21" s="47">
        <v>133</v>
      </c>
      <c r="Q21" s="259">
        <f t="shared" si="7"/>
        <v>190</v>
      </c>
      <c r="R21" s="47">
        <v>105</v>
      </c>
      <c r="S21" s="47">
        <v>85</v>
      </c>
      <c r="T21" s="15"/>
      <c r="U21" s="15"/>
      <c r="V21" s="15"/>
      <c r="W21" s="15"/>
      <c r="X21" s="15"/>
      <c r="Y21" s="15"/>
      <c r="Z21" s="15"/>
      <c r="AD21" s="15"/>
    </row>
    <row r="22" spans="1:30" ht="28.5" customHeight="1">
      <c r="A22" s="539"/>
      <c r="B22" s="306" t="s">
        <v>328</v>
      </c>
      <c r="C22" s="306" t="s">
        <v>333</v>
      </c>
      <c r="D22" s="207">
        <v>13</v>
      </c>
      <c r="E22" s="259">
        <f t="shared" si="1"/>
        <v>237</v>
      </c>
      <c r="F22" s="259">
        <f t="shared" si="2"/>
        <v>110</v>
      </c>
      <c r="G22" s="259">
        <f t="shared" si="3"/>
        <v>127</v>
      </c>
      <c r="H22" s="259">
        <f t="shared" si="4"/>
        <v>0</v>
      </c>
      <c r="I22" s="47">
        <v>0</v>
      </c>
      <c r="J22" s="47">
        <v>0</v>
      </c>
      <c r="K22" s="259">
        <f t="shared" si="5"/>
        <v>184</v>
      </c>
      <c r="L22" s="47">
        <v>85</v>
      </c>
      <c r="M22" s="47">
        <v>99</v>
      </c>
      <c r="N22" s="259">
        <f t="shared" si="6"/>
        <v>33</v>
      </c>
      <c r="O22" s="47">
        <v>14</v>
      </c>
      <c r="P22" s="47">
        <v>19</v>
      </c>
      <c r="Q22" s="259">
        <f t="shared" si="7"/>
        <v>20</v>
      </c>
      <c r="R22" s="47">
        <v>11</v>
      </c>
      <c r="S22" s="47">
        <v>9</v>
      </c>
      <c r="T22" s="15"/>
      <c r="U22" s="15"/>
      <c r="V22" s="15"/>
      <c r="W22" s="15"/>
      <c r="X22" s="15"/>
      <c r="Y22" s="15"/>
      <c r="Z22" s="15"/>
      <c r="AD22" s="15"/>
    </row>
    <row r="23" spans="1:30" ht="18" customHeight="1">
      <c r="A23" s="539"/>
      <c r="B23" s="306" t="s">
        <v>335</v>
      </c>
      <c r="C23" s="306" t="s">
        <v>336</v>
      </c>
      <c r="D23" s="207">
        <v>14</v>
      </c>
      <c r="E23" s="259">
        <f t="shared" si="1"/>
        <v>2627</v>
      </c>
      <c r="F23" s="259">
        <f t="shared" si="2"/>
        <v>600</v>
      </c>
      <c r="G23" s="259">
        <f t="shared" si="3"/>
        <v>2027</v>
      </c>
      <c r="H23" s="259">
        <f t="shared" si="4"/>
        <v>0</v>
      </c>
      <c r="I23" s="47">
        <v>0</v>
      </c>
      <c r="J23" s="47">
        <v>0</v>
      </c>
      <c r="K23" s="259">
        <f t="shared" si="5"/>
        <v>2582</v>
      </c>
      <c r="L23" s="47">
        <v>593</v>
      </c>
      <c r="M23" s="47">
        <v>1989</v>
      </c>
      <c r="N23" s="259">
        <f t="shared" si="6"/>
        <v>45</v>
      </c>
      <c r="O23" s="47">
        <v>7</v>
      </c>
      <c r="P23" s="47">
        <v>38</v>
      </c>
      <c r="Q23" s="259">
        <f t="shared" si="7"/>
        <v>0</v>
      </c>
      <c r="R23" s="47">
        <v>0</v>
      </c>
      <c r="S23" s="47">
        <v>0</v>
      </c>
      <c r="T23" s="15"/>
      <c r="U23" s="15"/>
      <c r="V23" s="15"/>
      <c r="W23" s="15"/>
      <c r="X23" s="15"/>
      <c r="Y23" s="15"/>
      <c r="Z23" s="15"/>
      <c r="AD23" s="15"/>
    </row>
    <row r="24" spans="1:30" ht="18" customHeight="1">
      <c r="A24" s="539"/>
      <c r="B24" s="306" t="s">
        <v>335</v>
      </c>
      <c r="C24" s="306" t="s">
        <v>337</v>
      </c>
      <c r="D24" s="207">
        <v>15</v>
      </c>
      <c r="E24" s="259">
        <f t="shared" si="1"/>
        <v>1071</v>
      </c>
      <c r="F24" s="259">
        <f t="shared" si="2"/>
        <v>263</v>
      </c>
      <c r="G24" s="259">
        <f t="shared" si="3"/>
        <v>808</v>
      </c>
      <c r="H24" s="259">
        <f t="shared" si="4"/>
        <v>0</v>
      </c>
      <c r="I24" s="47">
        <v>0</v>
      </c>
      <c r="J24" s="47">
        <v>0</v>
      </c>
      <c r="K24" s="259">
        <f t="shared" si="5"/>
        <v>452</v>
      </c>
      <c r="L24" s="47">
        <v>91</v>
      </c>
      <c r="M24" s="47">
        <v>361</v>
      </c>
      <c r="N24" s="259">
        <f t="shared" si="6"/>
        <v>305</v>
      </c>
      <c r="O24" s="47">
        <v>75</v>
      </c>
      <c r="P24" s="47">
        <v>230</v>
      </c>
      <c r="Q24" s="259">
        <f t="shared" si="7"/>
        <v>314</v>
      </c>
      <c r="R24" s="47">
        <v>97</v>
      </c>
      <c r="S24" s="47">
        <v>217</v>
      </c>
      <c r="T24" s="15"/>
      <c r="U24" s="15"/>
      <c r="V24" s="15"/>
      <c r="W24" s="15"/>
      <c r="X24" s="15"/>
      <c r="Y24" s="15"/>
      <c r="Z24" s="15"/>
      <c r="AD24" s="15"/>
    </row>
    <row r="25" spans="1:30" ht="37.5" customHeight="1">
      <c r="A25" s="540"/>
      <c r="B25" s="306" t="s">
        <v>338</v>
      </c>
      <c r="C25" s="306" t="s">
        <v>338</v>
      </c>
      <c r="D25" s="207">
        <v>16</v>
      </c>
      <c r="E25" s="259">
        <f t="shared" si="1"/>
        <v>450</v>
      </c>
      <c r="F25" s="259">
        <f t="shared" si="2"/>
        <v>168</v>
      </c>
      <c r="G25" s="259">
        <f t="shared" si="3"/>
        <v>282</v>
      </c>
      <c r="H25" s="259">
        <f t="shared" si="4"/>
        <v>0</v>
      </c>
      <c r="I25" s="47">
        <v>0</v>
      </c>
      <c r="J25" s="47">
        <v>0</v>
      </c>
      <c r="K25" s="259">
        <f t="shared" si="5"/>
        <v>106</v>
      </c>
      <c r="L25" s="47">
        <v>5</v>
      </c>
      <c r="M25" s="47">
        <v>101</v>
      </c>
      <c r="N25" s="259">
        <f t="shared" si="6"/>
        <v>111</v>
      </c>
      <c r="O25" s="47">
        <v>52</v>
      </c>
      <c r="P25" s="47">
        <v>59</v>
      </c>
      <c r="Q25" s="259">
        <f t="shared" si="7"/>
        <v>233</v>
      </c>
      <c r="R25" s="47">
        <v>111</v>
      </c>
      <c r="S25" s="47">
        <v>122</v>
      </c>
      <c r="T25" s="15"/>
      <c r="U25" s="15"/>
      <c r="V25" s="15"/>
      <c r="W25" s="15"/>
      <c r="X25" s="15"/>
      <c r="Y25" s="15"/>
      <c r="Z25" s="15"/>
      <c r="AD25" s="15"/>
    </row>
    <row r="26" spans="1:30" ht="25.5" customHeight="1">
      <c r="A26" s="535" t="s">
        <v>223</v>
      </c>
      <c r="B26" s="306" t="s">
        <v>339</v>
      </c>
      <c r="C26" s="306" t="s">
        <v>340</v>
      </c>
      <c r="D26" s="207">
        <v>17</v>
      </c>
      <c r="E26" s="259">
        <f t="shared" si="1"/>
        <v>2294</v>
      </c>
      <c r="F26" s="259">
        <f t="shared" si="2"/>
        <v>937</v>
      </c>
      <c r="G26" s="259">
        <f t="shared" si="3"/>
        <v>1357</v>
      </c>
      <c r="H26" s="259">
        <f t="shared" si="4"/>
        <v>0</v>
      </c>
      <c r="I26" s="47">
        <v>0</v>
      </c>
      <c r="J26" s="47">
        <v>0</v>
      </c>
      <c r="K26" s="259">
        <f t="shared" si="5"/>
        <v>2008</v>
      </c>
      <c r="L26" s="47">
        <v>814</v>
      </c>
      <c r="M26" s="47">
        <v>1194</v>
      </c>
      <c r="N26" s="259">
        <f t="shared" si="6"/>
        <v>256</v>
      </c>
      <c r="O26" s="47">
        <v>109</v>
      </c>
      <c r="P26" s="47">
        <v>147</v>
      </c>
      <c r="Q26" s="259">
        <f t="shared" si="7"/>
        <v>30</v>
      </c>
      <c r="R26" s="47">
        <v>14</v>
      </c>
      <c r="S26" s="47">
        <v>16</v>
      </c>
      <c r="T26" s="15"/>
      <c r="U26" s="15"/>
      <c r="V26" s="15"/>
      <c r="W26" s="15"/>
      <c r="X26" s="15"/>
      <c r="Y26" s="15"/>
      <c r="Z26" s="15"/>
      <c r="AD26" s="15"/>
    </row>
    <row r="27" spans="1:30" ht="31.5" customHeight="1">
      <c r="A27" s="536"/>
      <c r="B27" s="306" t="s">
        <v>339</v>
      </c>
      <c r="C27" s="306" t="s">
        <v>341</v>
      </c>
      <c r="D27" s="207">
        <v>18</v>
      </c>
      <c r="E27" s="259">
        <f t="shared" si="1"/>
        <v>1880</v>
      </c>
      <c r="F27" s="259">
        <f t="shared" si="2"/>
        <v>570</v>
      </c>
      <c r="G27" s="259">
        <f t="shared" si="3"/>
        <v>1310</v>
      </c>
      <c r="H27" s="259">
        <f t="shared" si="4"/>
        <v>0</v>
      </c>
      <c r="I27" s="47">
        <v>0</v>
      </c>
      <c r="J27" s="47">
        <v>0</v>
      </c>
      <c r="K27" s="259">
        <f t="shared" si="5"/>
        <v>1664</v>
      </c>
      <c r="L27" s="47">
        <v>474</v>
      </c>
      <c r="M27" s="47">
        <v>1190</v>
      </c>
      <c r="N27" s="259">
        <f t="shared" si="6"/>
        <v>134</v>
      </c>
      <c r="O27" s="47">
        <v>55</v>
      </c>
      <c r="P27" s="47">
        <v>79</v>
      </c>
      <c r="Q27" s="259">
        <f t="shared" si="7"/>
        <v>82</v>
      </c>
      <c r="R27" s="47">
        <v>41</v>
      </c>
      <c r="S27" s="47">
        <v>41</v>
      </c>
      <c r="T27" s="15"/>
      <c r="U27" s="15"/>
      <c r="V27" s="15"/>
      <c r="W27" s="15"/>
      <c r="X27" s="15"/>
      <c r="Y27" s="15"/>
      <c r="Z27" s="15"/>
      <c r="AD27" s="15"/>
    </row>
    <row r="28" spans="1:30" ht="25.5" customHeight="1">
      <c r="A28" s="536"/>
      <c r="B28" s="306" t="s">
        <v>339</v>
      </c>
      <c r="C28" s="306" t="s">
        <v>342</v>
      </c>
      <c r="D28" s="207">
        <v>19</v>
      </c>
      <c r="E28" s="259">
        <f t="shared" si="1"/>
        <v>4188</v>
      </c>
      <c r="F28" s="259">
        <f t="shared" si="2"/>
        <v>627</v>
      </c>
      <c r="G28" s="259">
        <f t="shared" si="3"/>
        <v>3561</v>
      </c>
      <c r="H28" s="259">
        <f t="shared" si="4"/>
        <v>0</v>
      </c>
      <c r="I28" s="47">
        <v>0</v>
      </c>
      <c r="J28" s="47">
        <v>0</v>
      </c>
      <c r="K28" s="259">
        <f t="shared" si="5"/>
        <v>3470</v>
      </c>
      <c r="L28" s="47">
        <v>522</v>
      </c>
      <c r="M28" s="47">
        <v>2948</v>
      </c>
      <c r="N28" s="259">
        <f t="shared" si="6"/>
        <v>595</v>
      </c>
      <c r="O28" s="47">
        <v>85</v>
      </c>
      <c r="P28" s="47">
        <v>510</v>
      </c>
      <c r="Q28" s="259">
        <f t="shared" si="7"/>
        <v>123</v>
      </c>
      <c r="R28" s="47">
        <v>20</v>
      </c>
      <c r="S28" s="47">
        <v>103</v>
      </c>
      <c r="T28" s="15"/>
      <c r="U28" s="15"/>
      <c r="V28" s="15"/>
      <c r="W28" s="15"/>
      <c r="X28" s="15"/>
      <c r="Y28" s="15"/>
      <c r="Z28" s="15"/>
      <c r="AD28" s="15"/>
    </row>
    <row r="29" spans="1:30" ht="27" customHeight="1">
      <c r="A29" s="536"/>
      <c r="B29" s="306" t="s">
        <v>339</v>
      </c>
      <c r="C29" s="306" t="s">
        <v>446</v>
      </c>
      <c r="D29" s="207">
        <v>20</v>
      </c>
      <c r="E29" s="259">
        <f t="shared" si="1"/>
        <v>3</v>
      </c>
      <c r="F29" s="259">
        <f t="shared" si="2"/>
        <v>1</v>
      </c>
      <c r="G29" s="259">
        <f t="shared" si="3"/>
        <v>2</v>
      </c>
      <c r="H29" s="259">
        <f t="shared" si="4"/>
        <v>0</v>
      </c>
      <c r="I29" s="47">
        <v>0</v>
      </c>
      <c r="J29" s="47">
        <v>0</v>
      </c>
      <c r="K29" s="259">
        <f t="shared" si="5"/>
        <v>0</v>
      </c>
      <c r="L29" s="47">
        <v>0</v>
      </c>
      <c r="M29" s="47">
        <v>0</v>
      </c>
      <c r="N29" s="259">
        <f t="shared" si="6"/>
        <v>3</v>
      </c>
      <c r="O29" s="47">
        <v>1</v>
      </c>
      <c r="P29" s="47">
        <v>2</v>
      </c>
      <c r="Q29" s="259">
        <f t="shared" si="7"/>
        <v>0</v>
      </c>
      <c r="R29" s="47">
        <v>0</v>
      </c>
      <c r="S29" s="47">
        <v>0</v>
      </c>
      <c r="T29" s="15"/>
      <c r="U29" s="15"/>
      <c r="V29" s="15"/>
      <c r="W29" s="15"/>
      <c r="X29" s="15"/>
      <c r="Y29" s="15"/>
      <c r="Z29" s="15"/>
      <c r="AD29" s="15"/>
    </row>
    <row r="30" spans="1:30" ht="27.75" customHeight="1">
      <c r="A30" s="536"/>
      <c r="B30" s="306" t="s">
        <v>339</v>
      </c>
      <c r="C30" s="306" t="s">
        <v>343</v>
      </c>
      <c r="D30" s="207">
        <v>21</v>
      </c>
      <c r="E30" s="259">
        <f t="shared" si="1"/>
        <v>715</v>
      </c>
      <c r="F30" s="259">
        <f t="shared" si="2"/>
        <v>210</v>
      </c>
      <c r="G30" s="259">
        <f t="shared" si="3"/>
        <v>505</v>
      </c>
      <c r="H30" s="259">
        <f t="shared" si="4"/>
        <v>0</v>
      </c>
      <c r="I30" s="47">
        <v>0</v>
      </c>
      <c r="J30" s="47">
        <v>0</v>
      </c>
      <c r="K30" s="259">
        <f t="shared" si="5"/>
        <v>403</v>
      </c>
      <c r="L30" s="47">
        <v>116</v>
      </c>
      <c r="M30" s="47">
        <v>287</v>
      </c>
      <c r="N30" s="259">
        <f t="shared" si="6"/>
        <v>183</v>
      </c>
      <c r="O30" s="47">
        <v>41</v>
      </c>
      <c r="P30" s="47">
        <v>142</v>
      </c>
      <c r="Q30" s="259">
        <f t="shared" si="7"/>
        <v>129</v>
      </c>
      <c r="R30" s="47">
        <v>53</v>
      </c>
      <c r="S30" s="47">
        <v>76</v>
      </c>
      <c r="T30" s="15"/>
      <c r="U30" s="15"/>
      <c r="V30" s="15"/>
      <c r="W30" s="15"/>
      <c r="X30" s="15"/>
      <c r="Y30" s="15"/>
      <c r="Z30" s="15"/>
      <c r="AD30" s="15"/>
    </row>
    <row r="31" spans="1:30" ht="21.75" customHeight="1">
      <c r="A31" s="536"/>
      <c r="B31" s="307" t="s">
        <v>346</v>
      </c>
      <c r="C31" s="307" t="s">
        <v>345</v>
      </c>
      <c r="D31" s="207">
        <v>22</v>
      </c>
      <c r="E31" s="259">
        <f t="shared" si="1"/>
        <v>1068</v>
      </c>
      <c r="F31" s="259">
        <f t="shared" si="2"/>
        <v>293</v>
      </c>
      <c r="G31" s="259">
        <f t="shared" si="3"/>
        <v>775</v>
      </c>
      <c r="H31" s="259">
        <f t="shared" si="4"/>
        <v>0</v>
      </c>
      <c r="I31" s="308">
        <v>0</v>
      </c>
      <c r="J31" s="308">
        <v>0</v>
      </c>
      <c r="K31" s="259">
        <f t="shared" si="5"/>
        <v>850</v>
      </c>
      <c r="L31" s="308">
        <v>222</v>
      </c>
      <c r="M31" s="308">
        <v>628</v>
      </c>
      <c r="N31" s="259">
        <f t="shared" si="6"/>
        <v>124</v>
      </c>
      <c r="O31" s="308">
        <v>37</v>
      </c>
      <c r="P31" s="308">
        <v>87</v>
      </c>
      <c r="Q31" s="259">
        <f t="shared" si="7"/>
        <v>94</v>
      </c>
      <c r="R31" s="308">
        <v>34</v>
      </c>
      <c r="S31" s="308">
        <v>60</v>
      </c>
      <c r="T31" s="15"/>
      <c r="U31" s="15"/>
      <c r="V31" s="15"/>
      <c r="W31" s="15"/>
      <c r="X31" s="15"/>
      <c r="Y31" s="15"/>
      <c r="Z31" s="15"/>
      <c r="AD31" s="15"/>
    </row>
    <row r="32" spans="1:30" ht="30" customHeight="1">
      <c r="A32" s="536"/>
      <c r="B32" s="306" t="s">
        <v>346</v>
      </c>
      <c r="C32" s="306" t="s">
        <v>348</v>
      </c>
      <c r="D32" s="207">
        <v>23</v>
      </c>
      <c r="E32" s="259">
        <f t="shared" si="1"/>
        <v>284</v>
      </c>
      <c r="F32" s="259">
        <f t="shared" si="2"/>
        <v>32</v>
      </c>
      <c r="G32" s="259">
        <f t="shared" si="3"/>
        <v>252</v>
      </c>
      <c r="H32" s="259">
        <f t="shared" si="4"/>
        <v>0</v>
      </c>
      <c r="I32" s="47">
        <v>0</v>
      </c>
      <c r="J32" s="47">
        <v>0</v>
      </c>
      <c r="K32" s="259">
        <f t="shared" si="5"/>
        <v>248</v>
      </c>
      <c r="L32" s="47">
        <v>25</v>
      </c>
      <c r="M32" s="47">
        <v>223</v>
      </c>
      <c r="N32" s="259">
        <f t="shared" si="6"/>
        <v>36</v>
      </c>
      <c r="O32" s="47">
        <v>7</v>
      </c>
      <c r="P32" s="47">
        <v>29</v>
      </c>
      <c r="Q32" s="259">
        <f t="shared" si="7"/>
        <v>0</v>
      </c>
      <c r="R32" s="47">
        <v>0</v>
      </c>
      <c r="S32" s="47">
        <v>0</v>
      </c>
      <c r="T32" s="15"/>
      <c r="U32" s="15"/>
      <c r="V32" s="15"/>
      <c r="W32" s="15"/>
      <c r="X32" s="15"/>
      <c r="Y32" s="15"/>
      <c r="Z32" s="15"/>
      <c r="AD32" s="15"/>
    </row>
    <row r="33" spans="1:30" ht="57" customHeight="1">
      <c r="A33" s="537"/>
      <c r="B33" s="306" t="s">
        <v>349</v>
      </c>
      <c r="C33" s="306" t="s">
        <v>349</v>
      </c>
      <c r="D33" s="207">
        <v>24</v>
      </c>
      <c r="E33" s="259">
        <f t="shared" si="1"/>
        <v>53</v>
      </c>
      <c r="F33" s="259">
        <f t="shared" si="2"/>
        <v>15</v>
      </c>
      <c r="G33" s="259">
        <f t="shared" si="3"/>
        <v>38</v>
      </c>
      <c r="H33" s="259">
        <f t="shared" si="4"/>
        <v>0</v>
      </c>
      <c r="I33" s="47">
        <v>0</v>
      </c>
      <c r="J33" s="47">
        <v>0</v>
      </c>
      <c r="K33" s="259">
        <f t="shared" si="5"/>
        <v>0</v>
      </c>
      <c r="L33" s="47">
        <v>0</v>
      </c>
      <c r="M33" s="47">
        <v>0</v>
      </c>
      <c r="N33" s="259">
        <f t="shared" si="6"/>
        <v>53</v>
      </c>
      <c r="O33" s="47">
        <v>15</v>
      </c>
      <c r="P33" s="47">
        <v>38</v>
      </c>
      <c r="Q33" s="259">
        <f t="shared" si="7"/>
        <v>0</v>
      </c>
      <c r="R33" s="47">
        <v>0</v>
      </c>
      <c r="S33" s="47">
        <v>0</v>
      </c>
      <c r="T33" s="15"/>
      <c r="U33" s="15"/>
      <c r="V33" s="15"/>
      <c r="W33" s="15"/>
      <c r="X33" s="15"/>
      <c r="Y33" s="15"/>
      <c r="Z33" s="15"/>
      <c r="AD33" s="15"/>
    </row>
    <row r="34" spans="1:30" ht="18" customHeight="1">
      <c r="A34" s="529" t="s">
        <v>224</v>
      </c>
      <c r="B34" s="307" t="s">
        <v>350</v>
      </c>
      <c r="C34" s="307" t="s">
        <v>351</v>
      </c>
      <c r="D34" s="207">
        <v>25</v>
      </c>
      <c r="E34" s="259">
        <f t="shared" si="1"/>
        <v>6824</v>
      </c>
      <c r="F34" s="259">
        <f t="shared" si="2"/>
        <v>1768</v>
      </c>
      <c r="G34" s="259">
        <f t="shared" si="3"/>
        <v>5056</v>
      </c>
      <c r="H34" s="259">
        <f t="shared" si="4"/>
        <v>0</v>
      </c>
      <c r="I34" s="308">
        <v>0</v>
      </c>
      <c r="J34" s="308">
        <v>0</v>
      </c>
      <c r="K34" s="259">
        <f t="shared" si="5"/>
        <v>6160</v>
      </c>
      <c r="L34" s="308">
        <v>1617</v>
      </c>
      <c r="M34" s="308">
        <v>4543</v>
      </c>
      <c r="N34" s="259">
        <f t="shared" si="6"/>
        <v>652</v>
      </c>
      <c r="O34" s="308">
        <v>148</v>
      </c>
      <c r="P34" s="308">
        <v>504</v>
      </c>
      <c r="Q34" s="259">
        <f t="shared" si="7"/>
        <v>12</v>
      </c>
      <c r="R34" s="308">
        <v>3</v>
      </c>
      <c r="S34" s="308">
        <v>9</v>
      </c>
      <c r="T34" s="15"/>
      <c r="U34" s="15"/>
      <c r="V34" s="15"/>
      <c r="W34" s="15"/>
      <c r="X34" s="15"/>
      <c r="Y34" s="15"/>
      <c r="Z34" s="15"/>
      <c r="AD34" s="15"/>
    </row>
    <row r="35" spans="1:30" ht="18" customHeight="1">
      <c r="A35" s="530"/>
      <c r="B35" s="307" t="s">
        <v>350</v>
      </c>
      <c r="C35" s="307" t="s">
        <v>352</v>
      </c>
      <c r="D35" s="207">
        <v>26</v>
      </c>
      <c r="E35" s="259">
        <f t="shared" si="1"/>
        <v>3781</v>
      </c>
      <c r="F35" s="259">
        <f t="shared" si="2"/>
        <v>1493</v>
      </c>
      <c r="G35" s="259">
        <f t="shared" si="3"/>
        <v>2288</v>
      </c>
      <c r="H35" s="259">
        <f t="shared" si="4"/>
        <v>0</v>
      </c>
      <c r="I35" s="308">
        <v>0</v>
      </c>
      <c r="J35" s="308">
        <v>0</v>
      </c>
      <c r="K35" s="259">
        <f t="shared" si="5"/>
        <v>3022</v>
      </c>
      <c r="L35" s="308">
        <v>1237</v>
      </c>
      <c r="M35" s="308">
        <v>1785</v>
      </c>
      <c r="N35" s="259">
        <f t="shared" si="6"/>
        <v>759</v>
      </c>
      <c r="O35" s="308">
        <v>256</v>
      </c>
      <c r="P35" s="308">
        <v>503</v>
      </c>
      <c r="Q35" s="259">
        <f t="shared" si="7"/>
        <v>0</v>
      </c>
      <c r="R35" s="308">
        <v>0</v>
      </c>
      <c r="S35" s="308">
        <v>0</v>
      </c>
      <c r="T35" s="15"/>
      <c r="U35" s="15"/>
      <c r="V35" s="15"/>
      <c r="W35" s="15"/>
      <c r="X35" s="15"/>
      <c r="Y35" s="15"/>
      <c r="Z35" s="15"/>
      <c r="AD35" s="15"/>
    </row>
    <row r="36" spans="1:30" ht="18" customHeight="1">
      <c r="A36" s="530"/>
      <c r="B36" s="307" t="s">
        <v>350</v>
      </c>
      <c r="C36" s="307" t="s">
        <v>353</v>
      </c>
      <c r="D36" s="207">
        <v>27</v>
      </c>
      <c r="E36" s="259">
        <f t="shared" si="1"/>
        <v>13153</v>
      </c>
      <c r="F36" s="259">
        <f t="shared" si="2"/>
        <v>5412</v>
      </c>
      <c r="G36" s="259">
        <f t="shared" si="3"/>
        <v>7741</v>
      </c>
      <c r="H36" s="259">
        <f t="shared" si="4"/>
        <v>0</v>
      </c>
      <c r="I36" s="308">
        <v>0</v>
      </c>
      <c r="J36" s="308">
        <v>0</v>
      </c>
      <c r="K36" s="259">
        <f t="shared" si="5"/>
        <v>6538</v>
      </c>
      <c r="L36" s="308">
        <v>2829</v>
      </c>
      <c r="M36" s="308">
        <v>3709</v>
      </c>
      <c r="N36" s="259">
        <f t="shared" si="6"/>
        <v>5689</v>
      </c>
      <c r="O36" s="308">
        <v>2193</v>
      </c>
      <c r="P36" s="308">
        <v>3496</v>
      </c>
      <c r="Q36" s="259">
        <f t="shared" si="7"/>
        <v>926</v>
      </c>
      <c r="R36" s="308">
        <v>390</v>
      </c>
      <c r="S36" s="308">
        <v>536</v>
      </c>
      <c r="T36" s="15"/>
      <c r="U36" s="15"/>
      <c r="V36" s="15"/>
      <c r="W36" s="15"/>
      <c r="X36" s="15"/>
      <c r="Y36" s="15"/>
      <c r="Z36" s="15"/>
      <c r="AD36" s="15"/>
    </row>
    <row r="37" spans="1:30" ht="18" customHeight="1">
      <c r="A37" s="530"/>
      <c r="B37" s="307" t="s">
        <v>350</v>
      </c>
      <c r="C37" s="307" t="s">
        <v>354</v>
      </c>
      <c r="D37" s="207">
        <v>28</v>
      </c>
      <c r="E37" s="259">
        <f t="shared" si="1"/>
        <v>1670</v>
      </c>
      <c r="F37" s="259">
        <f t="shared" si="2"/>
        <v>652</v>
      </c>
      <c r="G37" s="259">
        <f t="shared" si="3"/>
        <v>1018</v>
      </c>
      <c r="H37" s="259">
        <f t="shared" si="4"/>
        <v>0</v>
      </c>
      <c r="I37" s="308">
        <v>0</v>
      </c>
      <c r="J37" s="308">
        <v>0</v>
      </c>
      <c r="K37" s="259">
        <f t="shared" si="5"/>
        <v>1538</v>
      </c>
      <c r="L37" s="308">
        <v>603</v>
      </c>
      <c r="M37" s="308">
        <v>935</v>
      </c>
      <c r="N37" s="259">
        <f t="shared" si="6"/>
        <v>132</v>
      </c>
      <c r="O37" s="308">
        <v>49</v>
      </c>
      <c r="P37" s="308">
        <v>83</v>
      </c>
      <c r="Q37" s="259">
        <f t="shared" si="7"/>
        <v>0</v>
      </c>
      <c r="R37" s="308">
        <v>0</v>
      </c>
      <c r="S37" s="308">
        <v>0</v>
      </c>
      <c r="T37" s="15"/>
      <c r="U37" s="15"/>
      <c r="V37" s="15"/>
      <c r="W37" s="15"/>
      <c r="X37" s="15"/>
      <c r="Y37" s="15"/>
      <c r="Z37" s="15"/>
      <c r="AD37" s="15"/>
    </row>
    <row r="38" spans="1:30" ht="18" customHeight="1">
      <c r="A38" s="530"/>
      <c r="B38" s="307" t="s">
        <v>350</v>
      </c>
      <c r="C38" s="307" t="s">
        <v>355</v>
      </c>
      <c r="D38" s="207">
        <v>29</v>
      </c>
      <c r="E38" s="259">
        <f t="shared" si="1"/>
        <v>739</v>
      </c>
      <c r="F38" s="259">
        <f t="shared" si="2"/>
        <v>282</v>
      </c>
      <c r="G38" s="259">
        <f t="shared" si="3"/>
        <v>457</v>
      </c>
      <c r="H38" s="259">
        <f t="shared" si="4"/>
        <v>0</v>
      </c>
      <c r="I38" s="308">
        <v>0</v>
      </c>
      <c r="J38" s="308">
        <v>0</v>
      </c>
      <c r="K38" s="259">
        <f t="shared" si="5"/>
        <v>656</v>
      </c>
      <c r="L38" s="308">
        <v>249</v>
      </c>
      <c r="M38" s="308">
        <v>407</v>
      </c>
      <c r="N38" s="259">
        <f t="shared" si="6"/>
        <v>83</v>
      </c>
      <c r="O38" s="308">
        <v>33</v>
      </c>
      <c r="P38" s="308">
        <v>50</v>
      </c>
      <c r="Q38" s="259">
        <f t="shared" si="7"/>
        <v>0</v>
      </c>
      <c r="R38" s="308">
        <v>0</v>
      </c>
      <c r="S38" s="308">
        <v>0</v>
      </c>
      <c r="T38" s="15"/>
      <c r="U38" s="15"/>
      <c r="V38" s="15"/>
      <c r="W38" s="15"/>
      <c r="X38" s="15"/>
      <c r="Y38" s="15"/>
      <c r="Z38" s="15"/>
      <c r="AD38" s="15"/>
    </row>
    <row r="39" spans="1:30" ht="18" customHeight="1">
      <c r="A39" s="530"/>
      <c r="B39" s="307" t="s">
        <v>356</v>
      </c>
      <c r="C39" s="307" t="s">
        <v>357</v>
      </c>
      <c r="D39" s="207">
        <v>30</v>
      </c>
      <c r="E39" s="259">
        <f t="shared" si="1"/>
        <v>13359</v>
      </c>
      <c r="F39" s="259">
        <f t="shared" si="2"/>
        <v>5507</v>
      </c>
      <c r="G39" s="259">
        <f t="shared" si="3"/>
        <v>7852</v>
      </c>
      <c r="H39" s="259">
        <f t="shared" si="4"/>
        <v>0</v>
      </c>
      <c r="I39" s="308">
        <v>0</v>
      </c>
      <c r="J39" s="308">
        <v>0</v>
      </c>
      <c r="K39" s="259">
        <f t="shared" si="5"/>
        <v>10167</v>
      </c>
      <c r="L39" s="308">
        <v>3951</v>
      </c>
      <c r="M39" s="308">
        <v>6216</v>
      </c>
      <c r="N39" s="259">
        <f t="shared" si="6"/>
        <v>2820</v>
      </c>
      <c r="O39" s="308">
        <v>1362</v>
      </c>
      <c r="P39" s="308">
        <v>1458</v>
      </c>
      <c r="Q39" s="259">
        <f t="shared" si="7"/>
        <v>372</v>
      </c>
      <c r="R39" s="308">
        <v>194</v>
      </c>
      <c r="S39" s="308">
        <v>178</v>
      </c>
      <c r="T39" s="15"/>
      <c r="U39" s="15"/>
      <c r="V39" s="15"/>
      <c r="W39" s="15"/>
      <c r="X39" s="15"/>
      <c r="Y39" s="15"/>
      <c r="Z39" s="15"/>
      <c r="AD39" s="15"/>
    </row>
    <row r="40" spans="1:30" ht="45.75" customHeight="1">
      <c r="A40" s="531"/>
      <c r="B40" s="307" t="s">
        <v>447</v>
      </c>
      <c r="C40" s="307" t="s">
        <v>447</v>
      </c>
      <c r="D40" s="207">
        <v>31</v>
      </c>
      <c r="E40" s="259">
        <f t="shared" si="1"/>
        <v>35</v>
      </c>
      <c r="F40" s="259">
        <f t="shared" si="2"/>
        <v>14</v>
      </c>
      <c r="G40" s="259">
        <f t="shared" si="3"/>
        <v>21</v>
      </c>
      <c r="H40" s="259">
        <f t="shared" si="4"/>
        <v>0</v>
      </c>
      <c r="I40" s="308">
        <v>0</v>
      </c>
      <c r="J40" s="308">
        <v>0</v>
      </c>
      <c r="K40" s="259">
        <f t="shared" si="5"/>
        <v>29</v>
      </c>
      <c r="L40" s="308">
        <v>14</v>
      </c>
      <c r="M40" s="308">
        <v>15</v>
      </c>
      <c r="N40" s="259">
        <f t="shared" si="6"/>
        <v>6</v>
      </c>
      <c r="O40" s="308">
        <v>0</v>
      </c>
      <c r="P40" s="308">
        <v>6</v>
      </c>
      <c r="Q40" s="259">
        <f t="shared" si="7"/>
        <v>0</v>
      </c>
      <c r="R40" s="308">
        <v>0</v>
      </c>
      <c r="S40" s="308">
        <v>0</v>
      </c>
      <c r="T40" s="15"/>
      <c r="U40" s="15"/>
      <c r="V40" s="15"/>
      <c r="W40" s="15"/>
      <c r="X40" s="15"/>
      <c r="Y40" s="15"/>
      <c r="Z40" s="15"/>
      <c r="AD40" s="15"/>
    </row>
    <row r="41" spans="1:30" ht="26.25" customHeight="1">
      <c r="A41" s="538" t="s">
        <v>225</v>
      </c>
      <c r="B41" s="306" t="s">
        <v>359</v>
      </c>
      <c r="C41" s="306" t="s">
        <v>360</v>
      </c>
      <c r="D41" s="207">
        <v>32</v>
      </c>
      <c r="E41" s="259">
        <f t="shared" si="1"/>
        <v>285</v>
      </c>
      <c r="F41" s="259">
        <f t="shared" si="2"/>
        <v>92</v>
      </c>
      <c r="G41" s="259">
        <f t="shared" si="3"/>
        <v>193</v>
      </c>
      <c r="H41" s="259">
        <f t="shared" si="4"/>
        <v>0</v>
      </c>
      <c r="I41" s="47">
        <v>0</v>
      </c>
      <c r="J41" s="47">
        <v>0</v>
      </c>
      <c r="K41" s="259">
        <f t="shared" si="5"/>
        <v>165</v>
      </c>
      <c r="L41" s="47">
        <v>55</v>
      </c>
      <c r="M41" s="47">
        <v>110</v>
      </c>
      <c r="N41" s="259">
        <f t="shared" si="6"/>
        <v>73</v>
      </c>
      <c r="O41" s="47">
        <v>21</v>
      </c>
      <c r="P41" s="47">
        <v>52</v>
      </c>
      <c r="Q41" s="259">
        <f t="shared" si="7"/>
        <v>47</v>
      </c>
      <c r="R41" s="47">
        <v>16</v>
      </c>
      <c r="S41" s="47">
        <v>31</v>
      </c>
      <c r="T41" s="15"/>
      <c r="U41" s="15"/>
      <c r="V41" s="15"/>
      <c r="W41" s="15"/>
      <c r="X41" s="15"/>
      <c r="Y41" s="15"/>
      <c r="Z41" s="15"/>
      <c r="AD41" s="15"/>
    </row>
    <row r="42" spans="1:30" ht="27" customHeight="1">
      <c r="A42" s="539"/>
      <c r="B42" s="306" t="s">
        <v>359</v>
      </c>
      <c r="C42" s="306" t="s">
        <v>361</v>
      </c>
      <c r="D42" s="207">
        <v>33</v>
      </c>
      <c r="E42" s="259">
        <f t="shared" si="1"/>
        <v>422</v>
      </c>
      <c r="F42" s="259">
        <f t="shared" si="2"/>
        <v>78</v>
      </c>
      <c r="G42" s="259">
        <f t="shared" si="3"/>
        <v>344</v>
      </c>
      <c r="H42" s="259">
        <f t="shared" si="4"/>
        <v>0</v>
      </c>
      <c r="I42" s="47">
        <v>0</v>
      </c>
      <c r="J42" s="47">
        <v>0</v>
      </c>
      <c r="K42" s="259">
        <f t="shared" si="5"/>
        <v>350</v>
      </c>
      <c r="L42" s="47">
        <v>61</v>
      </c>
      <c r="M42" s="47">
        <v>289</v>
      </c>
      <c r="N42" s="259">
        <f t="shared" si="6"/>
        <v>59</v>
      </c>
      <c r="O42" s="47">
        <v>10</v>
      </c>
      <c r="P42" s="47">
        <v>49</v>
      </c>
      <c r="Q42" s="259">
        <f t="shared" si="7"/>
        <v>13</v>
      </c>
      <c r="R42" s="47">
        <v>7</v>
      </c>
      <c r="S42" s="47">
        <v>6</v>
      </c>
      <c r="T42" s="15"/>
      <c r="U42" s="15"/>
      <c r="V42" s="15"/>
      <c r="W42" s="15"/>
      <c r="X42" s="15"/>
      <c r="Y42" s="15"/>
      <c r="Z42" s="15"/>
      <c r="AD42" s="15"/>
    </row>
    <row r="43" spans="1:30" ht="24" customHeight="1">
      <c r="A43" s="539"/>
      <c r="B43" s="306" t="s">
        <v>362</v>
      </c>
      <c r="C43" s="306" t="s">
        <v>363</v>
      </c>
      <c r="D43" s="207">
        <v>34</v>
      </c>
      <c r="E43" s="259">
        <f t="shared" si="1"/>
        <v>319</v>
      </c>
      <c r="F43" s="259">
        <f t="shared" si="2"/>
        <v>145</v>
      </c>
      <c r="G43" s="259">
        <f t="shared" si="3"/>
        <v>174</v>
      </c>
      <c r="H43" s="259">
        <f t="shared" si="4"/>
        <v>0</v>
      </c>
      <c r="I43" s="47">
        <v>0</v>
      </c>
      <c r="J43" s="47">
        <v>0</v>
      </c>
      <c r="K43" s="259">
        <f t="shared" si="5"/>
        <v>158</v>
      </c>
      <c r="L43" s="47">
        <v>75</v>
      </c>
      <c r="M43" s="47">
        <v>83</v>
      </c>
      <c r="N43" s="259">
        <f t="shared" si="6"/>
        <v>138</v>
      </c>
      <c r="O43" s="47">
        <v>55</v>
      </c>
      <c r="P43" s="47">
        <v>83</v>
      </c>
      <c r="Q43" s="259">
        <f t="shared" si="7"/>
        <v>23</v>
      </c>
      <c r="R43" s="47">
        <v>15</v>
      </c>
      <c r="S43" s="47">
        <v>8</v>
      </c>
      <c r="T43" s="15"/>
      <c r="U43" s="15"/>
      <c r="V43" s="15"/>
      <c r="W43" s="15"/>
      <c r="X43" s="15"/>
      <c r="Y43" s="15"/>
      <c r="Z43" s="15"/>
      <c r="AD43" s="15"/>
    </row>
    <row r="44" spans="1:30" ht="16.5" customHeight="1">
      <c r="A44" s="539"/>
      <c r="B44" s="306" t="s">
        <v>362</v>
      </c>
      <c r="C44" s="306" t="s">
        <v>364</v>
      </c>
      <c r="D44" s="207">
        <v>35</v>
      </c>
      <c r="E44" s="259">
        <f t="shared" si="1"/>
        <v>206</v>
      </c>
      <c r="F44" s="259">
        <f t="shared" si="2"/>
        <v>79</v>
      </c>
      <c r="G44" s="259">
        <f t="shared" si="3"/>
        <v>127</v>
      </c>
      <c r="H44" s="259">
        <f t="shared" si="4"/>
        <v>0</v>
      </c>
      <c r="I44" s="47">
        <v>0</v>
      </c>
      <c r="J44" s="47">
        <v>0</v>
      </c>
      <c r="K44" s="259">
        <f t="shared" si="5"/>
        <v>118</v>
      </c>
      <c r="L44" s="47">
        <v>44</v>
      </c>
      <c r="M44" s="47">
        <v>74</v>
      </c>
      <c r="N44" s="259">
        <f t="shared" si="6"/>
        <v>63</v>
      </c>
      <c r="O44" s="47">
        <v>22</v>
      </c>
      <c r="P44" s="47">
        <v>41</v>
      </c>
      <c r="Q44" s="259">
        <f t="shared" si="7"/>
        <v>25</v>
      </c>
      <c r="R44" s="47">
        <v>13</v>
      </c>
      <c r="S44" s="47">
        <v>12</v>
      </c>
      <c r="T44" s="15"/>
      <c r="U44" s="15"/>
      <c r="V44" s="15"/>
      <c r="W44" s="15"/>
      <c r="X44" s="15"/>
      <c r="Y44" s="15"/>
      <c r="Z44" s="15"/>
      <c r="AD44" s="15"/>
    </row>
    <row r="45" spans="1:30" ht="16.5" customHeight="1">
      <c r="A45" s="539"/>
      <c r="B45" s="306" t="s">
        <v>362</v>
      </c>
      <c r="C45" s="306" t="s">
        <v>365</v>
      </c>
      <c r="D45" s="207">
        <v>36</v>
      </c>
      <c r="E45" s="259">
        <f t="shared" si="1"/>
        <v>27</v>
      </c>
      <c r="F45" s="259">
        <f t="shared" si="2"/>
        <v>11</v>
      </c>
      <c r="G45" s="259">
        <f t="shared" si="3"/>
        <v>16</v>
      </c>
      <c r="H45" s="259">
        <f t="shared" si="4"/>
        <v>0</v>
      </c>
      <c r="I45" s="47">
        <v>0</v>
      </c>
      <c r="J45" s="47">
        <v>0</v>
      </c>
      <c r="K45" s="259">
        <f t="shared" si="5"/>
        <v>21</v>
      </c>
      <c r="L45" s="47">
        <v>9</v>
      </c>
      <c r="M45" s="47">
        <v>12</v>
      </c>
      <c r="N45" s="259">
        <f t="shared" si="6"/>
        <v>6</v>
      </c>
      <c r="O45" s="47">
        <v>2</v>
      </c>
      <c r="P45" s="47">
        <v>4</v>
      </c>
      <c r="Q45" s="259">
        <f t="shared" si="7"/>
        <v>0</v>
      </c>
      <c r="R45" s="47">
        <v>0</v>
      </c>
      <c r="S45" s="47">
        <v>0</v>
      </c>
      <c r="T45" s="15"/>
      <c r="U45" s="15"/>
      <c r="V45" s="15"/>
      <c r="W45" s="15"/>
      <c r="X45" s="15"/>
      <c r="Y45" s="15"/>
      <c r="Z45" s="15"/>
      <c r="AD45" s="15"/>
    </row>
    <row r="46" spans="1:30" ht="16.5" customHeight="1">
      <c r="A46" s="539"/>
      <c r="B46" s="306" t="s">
        <v>362</v>
      </c>
      <c r="C46" s="306" t="s">
        <v>448</v>
      </c>
      <c r="D46" s="207">
        <v>37</v>
      </c>
      <c r="E46" s="259">
        <f t="shared" si="1"/>
        <v>24</v>
      </c>
      <c r="F46" s="259">
        <f t="shared" si="2"/>
        <v>9</v>
      </c>
      <c r="G46" s="259">
        <f t="shared" si="3"/>
        <v>15</v>
      </c>
      <c r="H46" s="259">
        <f t="shared" si="4"/>
        <v>0</v>
      </c>
      <c r="I46" s="47">
        <v>0</v>
      </c>
      <c r="J46" s="47">
        <v>0</v>
      </c>
      <c r="K46" s="259">
        <f t="shared" si="5"/>
        <v>17</v>
      </c>
      <c r="L46" s="47">
        <v>5</v>
      </c>
      <c r="M46" s="47">
        <v>12</v>
      </c>
      <c r="N46" s="259">
        <f t="shared" si="6"/>
        <v>7</v>
      </c>
      <c r="O46" s="47">
        <v>4</v>
      </c>
      <c r="P46" s="47">
        <v>3</v>
      </c>
      <c r="Q46" s="259">
        <f t="shared" si="7"/>
        <v>0</v>
      </c>
      <c r="R46" s="47">
        <v>0</v>
      </c>
      <c r="S46" s="47">
        <v>0</v>
      </c>
      <c r="T46" s="15"/>
      <c r="U46" s="15"/>
      <c r="V46" s="15"/>
      <c r="W46" s="15"/>
      <c r="X46" s="15"/>
      <c r="Y46" s="15"/>
      <c r="Z46" s="15"/>
      <c r="AD46" s="15"/>
    </row>
    <row r="47" spans="1:30" ht="30" customHeight="1">
      <c r="A47" s="539"/>
      <c r="B47" s="306" t="s">
        <v>366</v>
      </c>
      <c r="C47" s="306" t="s">
        <v>367</v>
      </c>
      <c r="D47" s="207">
        <v>38</v>
      </c>
      <c r="E47" s="259">
        <f t="shared" si="1"/>
        <v>230</v>
      </c>
      <c r="F47" s="259">
        <f t="shared" si="2"/>
        <v>61</v>
      </c>
      <c r="G47" s="259">
        <f t="shared" si="3"/>
        <v>169</v>
      </c>
      <c r="H47" s="259">
        <f t="shared" si="4"/>
        <v>0</v>
      </c>
      <c r="I47" s="47">
        <v>0</v>
      </c>
      <c r="J47" s="47">
        <v>0</v>
      </c>
      <c r="K47" s="259">
        <f t="shared" si="5"/>
        <v>131</v>
      </c>
      <c r="L47" s="47">
        <v>31</v>
      </c>
      <c r="M47" s="47">
        <v>100</v>
      </c>
      <c r="N47" s="259">
        <f t="shared" si="6"/>
        <v>56</v>
      </c>
      <c r="O47" s="47">
        <v>11</v>
      </c>
      <c r="P47" s="47">
        <v>45</v>
      </c>
      <c r="Q47" s="259">
        <f t="shared" si="7"/>
        <v>43</v>
      </c>
      <c r="R47" s="47">
        <v>19</v>
      </c>
      <c r="S47" s="47">
        <v>24</v>
      </c>
      <c r="T47" s="15"/>
      <c r="U47" s="15"/>
      <c r="V47" s="15"/>
      <c r="W47" s="15"/>
      <c r="X47" s="15"/>
      <c r="Y47" s="15"/>
      <c r="Z47" s="15"/>
      <c r="AD47" s="15"/>
    </row>
    <row r="48" spans="1:30" ht="27.75" customHeight="1">
      <c r="A48" s="539"/>
      <c r="B48" s="306" t="s">
        <v>366</v>
      </c>
      <c r="C48" s="306" t="s">
        <v>368</v>
      </c>
      <c r="D48" s="207">
        <v>39</v>
      </c>
      <c r="E48" s="259">
        <f t="shared" si="1"/>
        <v>1303</v>
      </c>
      <c r="F48" s="259">
        <f t="shared" si="2"/>
        <v>768</v>
      </c>
      <c r="G48" s="259">
        <f t="shared" si="3"/>
        <v>535</v>
      </c>
      <c r="H48" s="259">
        <f t="shared" si="4"/>
        <v>0</v>
      </c>
      <c r="I48" s="47">
        <v>0</v>
      </c>
      <c r="J48" s="47">
        <v>0</v>
      </c>
      <c r="K48" s="259">
        <f t="shared" si="5"/>
        <v>992</v>
      </c>
      <c r="L48" s="47">
        <v>593</v>
      </c>
      <c r="M48" s="47">
        <v>399</v>
      </c>
      <c r="N48" s="259">
        <f t="shared" si="6"/>
        <v>190</v>
      </c>
      <c r="O48" s="47">
        <v>101</v>
      </c>
      <c r="P48" s="47">
        <v>89</v>
      </c>
      <c r="Q48" s="259">
        <f t="shared" si="7"/>
        <v>121</v>
      </c>
      <c r="R48" s="47">
        <v>74</v>
      </c>
      <c r="S48" s="47">
        <v>47</v>
      </c>
      <c r="T48" s="15"/>
      <c r="U48" s="15"/>
      <c r="V48" s="15"/>
      <c r="W48" s="15"/>
      <c r="X48" s="15"/>
      <c r="Y48" s="15"/>
      <c r="Z48" s="15"/>
      <c r="AD48" s="15"/>
    </row>
    <row r="49" spans="1:30" ht="21" customHeight="1">
      <c r="A49" s="539"/>
      <c r="B49" s="306" t="s">
        <v>366</v>
      </c>
      <c r="C49" s="306" t="s">
        <v>369</v>
      </c>
      <c r="D49" s="207">
        <v>40</v>
      </c>
      <c r="E49" s="259">
        <f t="shared" si="1"/>
        <v>217</v>
      </c>
      <c r="F49" s="259">
        <f t="shared" si="2"/>
        <v>125</v>
      </c>
      <c r="G49" s="259">
        <f t="shared" si="3"/>
        <v>92</v>
      </c>
      <c r="H49" s="259">
        <f t="shared" si="4"/>
        <v>0</v>
      </c>
      <c r="I49" s="47">
        <v>0</v>
      </c>
      <c r="J49" s="47">
        <v>0</v>
      </c>
      <c r="K49" s="259">
        <f t="shared" si="5"/>
        <v>133</v>
      </c>
      <c r="L49" s="47">
        <v>82</v>
      </c>
      <c r="M49" s="47">
        <v>51</v>
      </c>
      <c r="N49" s="259">
        <f t="shared" si="6"/>
        <v>57</v>
      </c>
      <c r="O49" s="47">
        <v>30</v>
      </c>
      <c r="P49" s="47">
        <v>27</v>
      </c>
      <c r="Q49" s="259">
        <f t="shared" si="7"/>
        <v>27</v>
      </c>
      <c r="R49" s="47">
        <v>13</v>
      </c>
      <c r="S49" s="47">
        <v>14</v>
      </c>
      <c r="T49" s="15"/>
      <c r="U49" s="15"/>
      <c r="V49" s="15"/>
      <c r="W49" s="15"/>
      <c r="X49" s="15"/>
      <c r="Y49" s="15"/>
      <c r="Z49" s="15"/>
      <c r="AD49" s="15"/>
    </row>
    <row r="50" spans="1:30" ht="16.5" customHeight="1">
      <c r="A50" s="539"/>
      <c r="B50" s="306" t="s">
        <v>372</v>
      </c>
      <c r="C50" s="306" t="s">
        <v>371</v>
      </c>
      <c r="D50" s="207">
        <v>41</v>
      </c>
      <c r="E50" s="259">
        <f t="shared" si="1"/>
        <v>383</v>
      </c>
      <c r="F50" s="259">
        <f t="shared" si="2"/>
        <v>204</v>
      </c>
      <c r="G50" s="259">
        <f t="shared" si="3"/>
        <v>179</v>
      </c>
      <c r="H50" s="259">
        <f t="shared" si="4"/>
        <v>0</v>
      </c>
      <c r="I50" s="47">
        <v>0</v>
      </c>
      <c r="J50" s="47">
        <v>0</v>
      </c>
      <c r="K50" s="259">
        <f t="shared" si="5"/>
        <v>313</v>
      </c>
      <c r="L50" s="47">
        <v>167</v>
      </c>
      <c r="M50" s="47">
        <v>146</v>
      </c>
      <c r="N50" s="259">
        <f t="shared" si="6"/>
        <v>45</v>
      </c>
      <c r="O50" s="47">
        <v>24</v>
      </c>
      <c r="P50" s="47">
        <v>21</v>
      </c>
      <c r="Q50" s="259">
        <f t="shared" si="7"/>
        <v>25</v>
      </c>
      <c r="R50" s="47">
        <v>13</v>
      </c>
      <c r="S50" s="47">
        <v>12</v>
      </c>
      <c r="T50" s="15"/>
      <c r="U50" s="15"/>
      <c r="V50" s="15"/>
      <c r="W50" s="15"/>
      <c r="X50" s="15"/>
      <c r="Y50" s="15"/>
      <c r="Z50" s="15"/>
      <c r="AD50" s="15"/>
    </row>
    <row r="51" spans="1:30" ht="16.5" customHeight="1">
      <c r="A51" s="539"/>
      <c r="B51" s="306" t="s">
        <v>372</v>
      </c>
      <c r="C51" s="306" t="s">
        <v>373</v>
      </c>
      <c r="D51" s="207">
        <v>42</v>
      </c>
      <c r="E51" s="259">
        <f t="shared" si="1"/>
        <v>313</v>
      </c>
      <c r="F51" s="259">
        <f t="shared" si="2"/>
        <v>115</v>
      </c>
      <c r="G51" s="259">
        <f t="shared" si="3"/>
        <v>198</v>
      </c>
      <c r="H51" s="259">
        <f t="shared" si="4"/>
        <v>0</v>
      </c>
      <c r="I51" s="47">
        <v>0</v>
      </c>
      <c r="J51" s="47">
        <v>0</v>
      </c>
      <c r="K51" s="259">
        <f t="shared" si="5"/>
        <v>290</v>
      </c>
      <c r="L51" s="47">
        <v>106</v>
      </c>
      <c r="M51" s="47">
        <v>184</v>
      </c>
      <c r="N51" s="259">
        <f t="shared" si="6"/>
        <v>23</v>
      </c>
      <c r="O51" s="47">
        <v>9</v>
      </c>
      <c r="P51" s="47">
        <v>14</v>
      </c>
      <c r="Q51" s="259">
        <f t="shared" si="7"/>
        <v>0</v>
      </c>
      <c r="R51" s="47">
        <v>0</v>
      </c>
      <c r="S51" s="47">
        <v>0</v>
      </c>
      <c r="T51" s="15"/>
      <c r="U51" s="15"/>
      <c r="V51" s="15"/>
      <c r="W51" s="15"/>
      <c r="X51" s="15"/>
      <c r="Y51" s="15"/>
      <c r="Z51" s="15"/>
      <c r="AD51" s="15"/>
    </row>
    <row r="52" spans="1:30" ht="52.5" customHeight="1">
      <c r="A52" s="540"/>
      <c r="B52" s="306" t="s">
        <v>374</v>
      </c>
      <c r="C52" s="306" t="s">
        <v>374</v>
      </c>
      <c r="D52" s="207">
        <v>43</v>
      </c>
      <c r="E52" s="259">
        <f t="shared" si="1"/>
        <v>46</v>
      </c>
      <c r="F52" s="259">
        <f t="shared" si="2"/>
        <v>26</v>
      </c>
      <c r="G52" s="259">
        <f t="shared" si="3"/>
        <v>20</v>
      </c>
      <c r="H52" s="259">
        <f t="shared" si="4"/>
        <v>0</v>
      </c>
      <c r="I52" s="47">
        <v>0</v>
      </c>
      <c r="J52" s="47">
        <v>0</v>
      </c>
      <c r="K52" s="259">
        <f t="shared" si="5"/>
        <v>39</v>
      </c>
      <c r="L52" s="47">
        <v>22</v>
      </c>
      <c r="M52" s="47">
        <v>17</v>
      </c>
      <c r="N52" s="259">
        <f t="shared" si="6"/>
        <v>7</v>
      </c>
      <c r="O52" s="47">
        <v>4</v>
      </c>
      <c r="P52" s="47">
        <v>3</v>
      </c>
      <c r="Q52" s="259">
        <f t="shared" si="7"/>
        <v>0</v>
      </c>
      <c r="R52" s="47">
        <v>0</v>
      </c>
      <c r="S52" s="47">
        <v>0</v>
      </c>
      <c r="T52" s="15"/>
      <c r="U52" s="15"/>
      <c r="V52" s="15"/>
      <c r="W52" s="15"/>
      <c r="X52" s="15"/>
      <c r="Y52" s="15"/>
      <c r="Z52" s="15"/>
      <c r="AD52" s="15"/>
    </row>
    <row r="53" spans="1:30" ht="29.25" customHeight="1">
      <c r="A53" s="538" t="s">
        <v>226</v>
      </c>
      <c r="B53" s="306" t="s">
        <v>375</v>
      </c>
      <c r="C53" s="306" t="s">
        <v>376</v>
      </c>
      <c r="D53" s="207">
        <v>44</v>
      </c>
      <c r="E53" s="259">
        <f t="shared" si="1"/>
        <v>39</v>
      </c>
      <c r="F53" s="259">
        <f t="shared" si="2"/>
        <v>22</v>
      </c>
      <c r="G53" s="259">
        <f t="shared" si="3"/>
        <v>17</v>
      </c>
      <c r="H53" s="259">
        <f t="shared" si="4"/>
        <v>0</v>
      </c>
      <c r="I53" s="47">
        <v>0</v>
      </c>
      <c r="J53" s="47">
        <v>0</v>
      </c>
      <c r="K53" s="259">
        <f t="shared" si="5"/>
        <v>39</v>
      </c>
      <c r="L53" s="47">
        <v>22</v>
      </c>
      <c r="M53" s="47">
        <v>17</v>
      </c>
      <c r="N53" s="259">
        <f t="shared" si="6"/>
        <v>0</v>
      </c>
      <c r="O53" s="47">
        <v>0</v>
      </c>
      <c r="P53" s="47">
        <v>0</v>
      </c>
      <c r="Q53" s="259">
        <f t="shared" si="7"/>
        <v>0</v>
      </c>
      <c r="R53" s="47">
        <v>0</v>
      </c>
      <c r="S53" s="47">
        <v>0</v>
      </c>
      <c r="T53" s="15"/>
      <c r="U53" s="15"/>
      <c r="V53" s="15"/>
      <c r="W53" s="15"/>
      <c r="X53" s="15"/>
      <c r="Y53" s="15"/>
      <c r="Z53" s="15"/>
      <c r="AD53" s="15"/>
    </row>
    <row r="54" spans="1:30" ht="39.75" customHeight="1">
      <c r="A54" s="539"/>
      <c r="B54" s="306" t="s">
        <v>377</v>
      </c>
      <c r="C54" s="306" t="s">
        <v>378</v>
      </c>
      <c r="D54" s="207">
        <v>45</v>
      </c>
      <c r="E54" s="259">
        <f t="shared" si="1"/>
        <v>1519</v>
      </c>
      <c r="F54" s="259">
        <f t="shared" si="2"/>
        <v>1017</v>
      </c>
      <c r="G54" s="259">
        <f t="shared" si="3"/>
        <v>502</v>
      </c>
      <c r="H54" s="259">
        <f t="shared" si="4"/>
        <v>0</v>
      </c>
      <c r="I54" s="47">
        <v>0</v>
      </c>
      <c r="J54" s="47">
        <v>0</v>
      </c>
      <c r="K54" s="259">
        <f t="shared" si="5"/>
        <v>1450</v>
      </c>
      <c r="L54" s="47">
        <v>986</v>
      </c>
      <c r="M54" s="47">
        <v>464</v>
      </c>
      <c r="N54" s="259">
        <f t="shared" si="6"/>
        <v>68</v>
      </c>
      <c r="O54" s="47">
        <v>31</v>
      </c>
      <c r="P54" s="47">
        <v>37</v>
      </c>
      <c r="Q54" s="259">
        <f t="shared" si="7"/>
        <v>1</v>
      </c>
      <c r="R54" s="47">
        <v>0</v>
      </c>
      <c r="S54" s="47">
        <v>1</v>
      </c>
      <c r="T54" s="15"/>
      <c r="U54" s="15"/>
      <c r="V54" s="15"/>
      <c r="W54" s="15"/>
      <c r="X54" s="15"/>
      <c r="Y54" s="15"/>
      <c r="Z54" s="15"/>
      <c r="AD54" s="15"/>
    </row>
    <row r="55" spans="1:30" ht="44.25" customHeight="1">
      <c r="A55" s="539"/>
      <c r="B55" s="306" t="s">
        <v>377</v>
      </c>
      <c r="C55" s="306" t="s">
        <v>381</v>
      </c>
      <c r="D55" s="207">
        <v>46</v>
      </c>
      <c r="E55" s="259">
        <f t="shared" si="1"/>
        <v>5741</v>
      </c>
      <c r="F55" s="259">
        <f t="shared" si="2"/>
        <v>4267</v>
      </c>
      <c r="G55" s="259">
        <f t="shared" si="3"/>
        <v>1474</v>
      </c>
      <c r="H55" s="259">
        <f t="shared" si="4"/>
        <v>26</v>
      </c>
      <c r="I55" s="47">
        <v>23</v>
      </c>
      <c r="J55" s="47">
        <v>3</v>
      </c>
      <c r="K55" s="259">
        <f t="shared" si="5"/>
        <v>5376</v>
      </c>
      <c r="L55" s="47">
        <v>4016</v>
      </c>
      <c r="M55" s="47">
        <v>1360</v>
      </c>
      <c r="N55" s="259">
        <f t="shared" si="6"/>
        <v>301</v>
      </c>
      <c r="O55" s="47">
        <v>199</v>
      </c>
      <c r="P55" s="47">
        <v>102</v>
      </c>
      <c r="Q55" s="259">
        <f t="shared" si="7"/>
        <v>38</v>
      </c>
      <c r="R55" s="47">
        <v>29</v>
      </c>
      <c r="S55" s="47">
        <v>9</v>
      </c>
      <c r="T55" s="15"/>
      <c r="U55" s="15"/>
      <c r="V55" s="15"/>
      <c r="W55" s="15"/>
      <c r="X55" s="15"/>
      <c r="Y55" s="15"/>
      <c r="Z55" s="15"/>
      <c r="AD55" s="15"/>
    </row>
    <row r="56" spans="1:30" ht="43.5" customHeight="1">
      <c r="A56" s="539"/>
      <c r="B56" s="306" t="s">
        <v>375</v>
      </c>
      <c r="C56" s="306" t="s">
        <v>449</v>
      </c>
      <c r="D56" s="207">
        <v>47</v>
      </c>
      <c r="E56" s="259">
        <f t="shared" si="1"/>
        <v>9</v>
      </c>
      <c r="F56" s="259">
        <f t="shared" si="2"/>
        <v>4</v>
      </c>
      <c r="G56" s="259">
        <f t="shared" si="3"/>
        <v>5</v>
      </c>
      <c r="H56" s="259">
        <f t="shared" si="4"/>
        <v>0</v>
      </c>
      <c r="I56" s="47">
        <v>0</v>
      </c>
      <c r="J56" s="47">
        <v>0</v>
      </c>
      <c r="K56" s="259">
        <f t="shared" si="5"/>
        <v>0</v>
      </c>
      <c r="L56" s="47">
        <v>0</v>
      </c>
      <c r="M56" s="47">
        <v>0</v>
      </c>
      <c r="N56" s="259">
        <f t="shared" si="6"/>
        <v>9</v>
      </c>
      <c r="O56" s="47">
        <v>4</v>
      </c>
      <c r="P56" s="47">
        <v>5</v>
      </c>
      <c r="Q56" s="259">
        <f t="shared" si="7"/>
        <v>0</v>
      </c>
      <c r="R56" s="47">
        <v>0</v>
      </c>
      <c r="S56" s="47">
        <v>0</v>
      </c>
      <c r="T56" s="15"/>
      <c r="U56" s="15"/>
      <c r="V56" s="15"/>
      <c r="W56" s="15"/>
      <c r="X56" s="15"/>
      <c r="Y56" s="15"/>
      <c r="Z56" s="15"/>
      <c r="AD56" s="15"/>
    </row>
    <row r="57" spans="1:30" ht="45.75" customHeight="1">
      <c r="A57" s="540"/>
      <c r="B57" s="306" t="s">
        <v>375</v>
      </c>
      <c r="C57" s="306" t="s">
        <v>382</v>
      </c>
      <c r="D57" s="207">
        <v>48</v>
      </c>
      <c r="E57" s="259">
        <f t="shared" si="1"/>
        <v>475</v>
      </c>
      <c r="F57" s="259">
        <f t="shared" si="2"/>
        <v>333</v>
      </c>
      <c r="G57" s="259">
        <f t="shared" si="3"/>
        <v>142</v>
      </c>
      <c r="H57" s="259">
        <f t="shared" si="4"/>
        <v>0</v>
      </c>
      <c r="I57" s="47">
        <v>0</v>
      </c>
      <c r="J57" s="47">
        <v>0</v>
      </c>
      <c r="K57" s="259">
        <f t="shared" si="5"/>
        <v>469</v>
      </c>
      <c r="L57" s="47">
        <v>329</v>
      </c>
      <c r="M57" s="47">
        <v>140</v>
      </c>
      <c r="N57" s="259">
        <f t="shared" si="6"/>
        <v>6</v>
      </c>
      <c r="O57" s="47">
        <v>4</v>
      </c>
      <c r="P57" s="47">
        <v>2</v>
      </c>
      <c r="Q57" s="259">
        <f t="shared" si="7"/>
        <v>0</v>
      </c>
      <c r="R57" s="47">
        <v>0</v>
      </c>
      <c r="S57" s="47">
        <v>0</v>
      </c>
      <c r="T57" s="15"/>
      <c r="U57" s="15"/>
      <c r="V57" s="15"/>
      <c r="W57" s="15"/>
      <c r="X57" s="15"/>
      <c r="Y57" s="15"/>
      <c r="Z57" s="15"/>
      <c r="AD57" s="15"/>
    </row>
    <row r="58" spans="1:30" ht="29.25" customHeight="1">
      <c r="A58" s="538" t="s">
        <v>553</v>
      </c>
      <c r="B58" s="306" t="s">
        <v>384</v>
      </c>
      <c r="C58" s="306" t="s">
        <v>385</v>
      </c>
      <c r="D58" s="207">
        <v>49</v>
      </c>
      <c r="E58" s="259">
        <f t="shared" si="1"/>
        <v>550</v>
      </c>
      <c r="F58" s="259">
        <f t="shared" si="2"/>
        <v>154</v>
      </c>
      <c r="G58" s="259">
        <f t="shared" si="3"/>
        <v>396</v>
      </c>
      <c r="H58" s="259">
        <f t="shared" si="4"/>
        <v>17</v>
      </c>
      <c r="I58" s="47">
        <v>8</v>
      </c>
      <c r="J58" s="47">
        <v>9</v>
      </c>
      <c r="K58" s="259">
        <f t="shared" si="5"/>
        <v>444</v>
      </c>
      <c r="L58" s="47">
        <v>127</v>
      </c>
      <c r="M58" s="47">
        <v>317</v>
      </c>
      <c r="N58" s="259">
        <f t="shared" si="6"/>
        <v>62</v>
      </c>
      <c r="O58" s="47">
        <v>11</v>
      </c>
      <c r="P58" s="47">
        <v>51</v>
      </c>
      <c r="Q58" s="259">
        <f t="shared" si="7"/>
        <v>27</v>
      </c>
      <c r="R58" s="47">
        <v>8</v>
      </c>
      <c r="S58" s="47">
        <v>19</v>
      </c>
      <c r="T58" s="15"/>
      <c r="U58" s="15"/>
      <c r="V58" s="15"/>
      <c r="W58" s="15"/>
      <c r="X58" s="15"/>
      <c r="Y58" s="15"/>
      <c r="Z58" s="15"/>
      <c r="AD58" s="15"/>
    </row>
    <row r="59" spans="1:30" ht="30.75" customHeight="1">
      <c r="A59" s="539"/>
      <c r="B59" s="306" t="s">
        <v>384</v>
      </c>
      <c r="C59" s="306" t="s">
        <v>386</v>
      </c>
      <c r="D59" s="207">
        <v>50</v>
      </c>
      <c r="E59" s="259">
        <f t="shared" si="1"/>
        <v>530</v>
      </c>
      <c r="F59" s="259">
        <f t="shared" si="2"/>
        <v>253</v>
      </c>
      <c r="G59" s="259">
        <f t="shared" si="3"/>
        <v>277</v>
      </c>
      <c r="H59" s="259">
        <f t="shared" si="4"/>
        <v>0</v>
      </c>
      <c r="I59" s="47">
        <v>0</v>
      </c>
      <c r="J59" s="47">
        <v>0</v>
      </c>
      <c r="K59" s="259">
        <f t="shared" si="5"/>
        <v>458</v>
      </c>
      <c r="L59" s="47">
        <v>230</v>
      </c>
      <c r="M59" s="47">
        <v>228</v>
      </c>
      <c r="N59" s="259">
        <f t="shared" si="6"/>
        <v>67</v>
      </c>
      <c r="O59" s="47">
        <v>22</v>
      </c>
      <c r="P59" s="47">
        <v>45</v>
      </c>
      <c r="Q59" s="259">
        <f t="shared" si="7"/>
        <v>5</v>
      </c>
      <c r="R59" s="47">
        <v>1</v>
      </c>
      <c r="S59" s="47">
        <v>4</v>
      </c>
      <c r="T59" s="15"/>
      <c r="U59" s="15"/>
      <c r="V59" s="15"/>
      <c r="W59" s="15"/>
      <c r="X59" s="15"/>
      <c r="Y59" s="15"/>
      <c r="Z59" s="15"/>
      <c r="AD59" s="15"/>
    </row>
    <row r="60" spans="1:30" ht="30" customHeight="1">
      <c r="A60" s="539"/>
      <c r="B60" s="306" t="s">
        <v>384</v>
      </c>
      <c r="C60" s="306" t="s">
        <v>387</v>
      </c>
      <c r="D60" s="207">
        <v>51</v>
      </c>
      <c r="E60" s="259">
        <f t="shared" si="1"/>
        <v>4330</v>
      </c>
      <c r="F60" s="259">
        <f t="shared" si="2"/>
        <v>3484</v>
      </c>
      <c r="G60" s="259">
        <f t="shared" si="3"/>
        <v>846</v>
      </c>
      <c r="H60" s="259">
        <f t="shared" si="4"/>
        <v>58</v>
      </c>
      <c r="I60" s="47">
        <v>49</v>
      </c>
      <c r="J60" s="47">
        <v>9</v>
      </c>
      <c r="K60" s="259">
        <f t="shared" si="5"/>
        <v>3999</v>
      </c>
      <c r="L60" s="47">
        <v>3248</v>
      </c>
      <c r="M60" s="47">
        <v>751</v>
      </c>
      <c r="N60" s="259">
        <f t="shared" si="6"/>
        <v>260</v>
      </c>
      <c r="O60" s="47">
        <v>177</v>
      </c>
      <c r="P60" s="47">
        <v>83</v>
      </c>
      <c r="Q60" s="259">
        <f t="shared" si="7"/>
        <v>13</v>
      </c>
      <c r="R60" s="47">
        <v>10</v>
      </c>
      <c r="S60" s="47">
        <v>3</v>
      </c>
      <c r="T60" s="15"/>
      <c r="U60" s="15"/>
      <c r="V60" s="15"/>
      <c r="W60" s="15"/>
      <c r="X60" s="15"/>
      <c r="Y60" s="15"/>
      <c r="Z60" s="15"/>
      <c r="AD60" s="15"/>
    </row>
    <row r="61" spans="1:30" ht="29.25" customHeight="1">
      <c r="A61" s="539"/>
      <c r="B61" s="306" t="s">
        <v>384</v>
      </c>
      <c r="C61" s="306" t="s">
        <v>388</v>
      </c>
      <c r="D61" s="207">
        <v>52</v>
      </c>
      <c r="E61" s="259">
        <f t="shared" si="1"/>
        <v>1637</v>
      </c>
      <c r="F61" s="259">
        <f t="shared" si="2"/>
        <v>1237</v>
      </c>
      <c r="G61" s="259">
        <f t="shared" si="3"/>
        <v>400</v>
      </c>
      <c r="H61" s="259">
        <f t="shared" si="4"/>
        <v>0</v>
      </c>
      <c r="I61" s="47">
        <v>0</v>
      </c>
      <c r="J61" s="47">
        <v>0</v>
      </c>
      <c r="K61" s="259">
        <f t="shared" si="5"/>
        <v>1568</v>
      </c>
      <c r="L61" s="47">
        <v>1189</v>
      </c>
      <c r="M61" s="47">
        <v>379</v>
      </c>
      <c r="N61" s="259">
        <f t="shared" si="6"/>
        <v>64</v>
      </c>
      <c r="O61" s="47">
        <v>44</v>
      </c>
      <c r="P61" s="47">
        <v>20</v>
      </c>
      <c r="Q61" s="259">
        <f t="shared" si="7"/>
        <v>5</v>
      </c>
      <c r="R61" s="47">
        <v>4</v>
      </c>
      <c r="S61" s="47">
        <v>1</v>
      </c>
      <c r="T61" s="15"/>
      <c r="U61" s="15"/>
      <c r="V61" s="15"/>
      <c r="W61" s="15"/>
      <c r="X61" s="15"/>
      <c r="Y61" s="15"/>
      <c r="Z61" s="15"/>
      <c r="AD61" s="15"/>
    </row>
    <row r="62" spans="1:30" ht="29.25" customHeight="1">
      <c r="A62" s="539"/>
      <c r="B62" s="306" t="s">
        <v>384</v>
      </c>
      <c r="C62" s="306" t="s">
        <v>389</v>
      </c>
      <c r="D62" s="207">
        <v>53</v>
      </c>
      <c r="E62" s="259">
        <f t="shared" si="1"/>
        <v>1549</v>
      </c>
      <c r="F62" s="259">
        <f t="shared" si="2"/>
        <v>1368</v>
      </c>
      <c r="G62" s="259">
        <f t="shared" si="3"/>
        <v>181</v>
      </c>
      <c r="H62" s="259">
        <f t="shared" si="4"/>
        <v>56</v>
      </c>
      <c r="I62" s="47">
        <v>55</v>
      </c>
      <c r="J62" s="47">
        <v>1</v>
      </c>
      <c r="K62" s="259">
        <f t="shared" si="5"/>
        <v>1359</v>
      </c>
      <c r="L62" s="47">
        <v>1205</v>
      </c>
      <c r="M62" s="47">
        <v>154</v>
      </c>
      <c r="N62" s="259">
        <f t="shared" si="6"/>
        <v>100</v>
      </c>
      <c r="O62" s="47">
        <v>87</v>
      </c>
      <c r="P62" s="47">
        <v>13</v>
      </c>
      <c r="Q62" s="259">
        <f t="shared" si="7"/>
        <v>34</v>
      </c>
      <c r="R62" s="47">
        <v>21</v>
      </c>
      <c r="S62" s="47">
        <v>13</v>
      </c>
      <c r="T62" s="15"/>
      <c r="U62" s="15"/>
      <c r="V62" s="15"/>
      <c r="W62" s="15"/>
      <c r="X62" s="15"/>
      <c r="Y62" s="15"/>
      <c r="Z62" s="15"/>
      <c r="AD62" s="15"/>
    </row>
    <row r="63" spans="1:30" ht="41.25" customHeight="1">
      <c r="A63" s="539"/>
      <c r="B63" s="306" t="s">
        <v>384</v>
      </c>
      <c r="C63" s="306" t="s">
        <v>390</v>
      </c>
      <c r="D63" s="207">
        <v>54</v>
      </c>
      <c r="E63" s="259">
        <f t="shared" si="1"/>
        <v>1059</v>
      </c>
      <c r="F63" s="259">
        <f t="shared" si="2"/>
        <v>917</v>
      </c>
      <c r="G63" s="259">
        <f t="shared" si="3"/>
        <v>142</v>
      </c>
      <c r="H63" s="259">
        <f t="shared" si="4"/>
        <v>0</v>
      </c>
      <c r="I63" s="47">
        <v>0</v>
      </c>
      <c r="J63" s="47">
        <v>0</v>
      </c>
      <c r="K63" s="259">
        <f t="shared" si="5"/>
        <v>1016</v>
      </c>
      <c r="L63" s="47">
        <v>885</v>
      </c>
      <c r="M63" s="47">
        <v>131</v>
      </c>
      <c r="N63" s="259">
        <f t="shared" si="6"/>
        <v>40</v>
      </c>
      <c r="O63" s="47">
        <v>29</v>
      </c>
      <c r="P63" s="47">
        <v>11</v>
      </c>
      <c r="Q63" s="259">
        <f t="shared" si="7"/>
        <v>3</v>
      </c>
      <c r="R63" s="47">
        <v>3</v>
      </c>
      <c r="S63" s="47">
        <v>0</v>
      </c>
      <c r="T63" s="15"/>
      <c r="U63" s="15"/>
      <c r="V63" s="15"/>
      <c r="W63" s="15"/>
      <c r="X63" s="15"/>
      <c r="Y63" s="15"/>
      <c r="Z63" s="15"/>
      <c r="AD63" s="15"/>
    </row>
    <row r="64" spans="1:30" ht="32.25" customHeight="1">
      <c r="A64" s="539"/>
      <c r="B64" s="306" t="s">
        <v>391</v>
      </c>
      <c r="C64" s="306" t="s">
        <v>392</v>
      </c>
      <c r="D64" s="207">
        <v>55</v>
      </c>
      <c r="E64" s="259">
        <f t="shared" si="1"/>
        <v>407</v>
      </c>
      <c r="F64" s="259">
        <f t="shared" si="2"/>
        <v>80</v>
      </c>
      <c r="G64" s="259">
        <f t="shared" si="3"/>
        <v>327</v>
      </c>
      <c r="H64" s="259">
        <f t="shared" si="4"/>
        <v>0</v>
      </c>
      <c r="I64" s="47">
        <v>0</v>
      </c>
      <c r="J64" s="47">
        <v>0</v>
      </c>
      <c r="K64" s="259">
        <f t="shared" si="5"/>
        <v>385</v>
      </c>
      <c r="L64" s="47">
        <v>76</v>
      </c>
      <c r="M64" s="47">
        <v>309</v>
      </c>
      <c r="N64" s="259">
        <f t="shared" si="6"/>
        <v>21</v>
      </c>
      <c r="O64" s="47">
        <v>4</v>
      </c>
      <c r="P64" s="47">
        <v>17</v>
      </c>
      <c r="Q64" s="259">
        <f t="shared" si="7"/>
        <v>1</v>
      </c>
      <c r="R64" s="47">
        <v>0</v>
      </c>
      <c r="S64" s="47">
        <v>1</v>
      </c>
      <c r="T64" s="15"/>
      <c r="U64" s="15"/>
      <c r="V64" s="15"/>
      <c r="W64" s="15"/>
      <c r="X64" s="15"/>
      <c r="Y64" s="15"/>
      <c r="Z64" s="15"/>
      <c r="AD64" s="15"/>
    </row>
    <row r="65" spans="1:30" ht="30.75" customHeight="1">
      <c r="A65" s="540"/>
      <c r="B65" s="306" t="s">
        <v>391</v>
      </c>
      <c r="C65" s="306" t="s">
        <v>393</v>
      </c>
      <c r="D65" s="207">
        <v>56</v>
      </c>
      <c r="E65" s="259">
        <f t="shared" si="1"/>
        <v>750</v>
      </c>
      <c r="F65" s="259">
        <f t="shared" si="2"/>
        <v>180</v>
      </c>
      <c r="G65" s="259">
        <f t="shared" si="3"/>
        <v>570</v>
      </c>
      <c r="H65" s="259">
        <f t="shared" si="4"/>
        <v>0</v>
      </c>
      <c r="I65" s="47">
        <v>0</v>
      </c>
      <c r="J65" s="47">
        <v>0</v>
      </c>
      <c r="K65" s="259">
        <f t="shared" si="5"/>
        <v>665</v>
      </c>
      <c r="L65" s="47">
        <v>164</v>
      </c>
      <c r="M65" s="47">
        <v>501</v>
      </c>
      <c r="N65" s="259">
        <f t="shared" si="6"/>
        <v>76</v>
      </c>
      <c r="O65" s="47">
        <v>14</v>
      </c>
      <c r="P65" s="47">
        <v>62</v>
      </c>
      <c r="Q65" s="259">
        <f t="shared" si="7"/>
        <v>9</v>
      </c>
      <c r="R65" s="47">
        <v>2</v>
      </c>
      <c r="S65" s="47">
        <v>7</v>
      </c>
      <c r="T65" s="15"/>
      <c r="U65" s="15"/>
      <c r="V65" s="15"/>
      <c r="W65" s="15"/>
      <c r="X65" s="15"/>
      <c r="Y65" s="15"/>
      <c r="Z65" s="15"/>
      <c r="AD65" s="15"/>
    </row>
    <row r="66" spans="1:30" ht="27" customHeight="1">
      <c r="A66" s="538" t="s">
        <v>553</v>
      </c>
      <c r="B66" s="306" t="s">
        <v>391</v>
      </c>
      <c r="C66" s="306" t="s">
        <v>450</v>
      </c>
      <c r="D66" s="207">
        <v>57</v>
      </c>
      <c r="E66" s="259">
        <f t="shared" si="1"/>
        <v>37</v>
      </c>
      <c r="F66" s="259">
        <f t="shared" si="2"/>
        <v>14</v>
      </c>
      <c r="G66" s="259">
        <f t="shared" si="3"/>
        <v>23</v>
      </c>
      <c r="H66" s="259">
        <f t="shared" si="4"/>
        <v>0</v>
      </c>
      <c r="I66" s="47">
        <v>0</v>
      </c>
      <c r="J66" s="47">
        <v>0</v>
      </c>
      <c r="K66" s="259">
        <f t="shared" si="5"/>
        <v>33</v>
      </c>
      <c r="L66" s="47">
        <v>13</v>
      </c>
      <c r="M66" s="47">
        <v>20</v>
      </c>
      <c r="N66" s="259">
        <f t="shared" si="6"/>
        <v>4</v>
      </c>
      <c r="O66" s="47">
        <v>1</v>
      </c>
      <c r="P66" s="47">
        <v>3</v>
      </c>
      <c r="Q66" s="259">
        <f t="shared" si="7"/>
        <v>0</v>
      </c>
      <c r="R66" s="47">
        <v>0</v>
      </c>
      <c r="S66" s="47">
        <v>0</v>
      </c>
      <c r="T66" s="15"/>
      <c r="U66" s="15"/>
      <c r="V66" s="15"/>
      <c r="W66" s="15"/>
      <c r="X66" s="15"/>
      <c r="Y66" s="15"/>
      <c r="Z66" s="15"/>
      <c r="AD66" s="15"/>
    </row>
    <row r="67" spans="1:30" ht="39" customHeight="1">
      <c r="A67" s="539"/>
      <c r="B67" s="306" t="s">
        <v>391</v>
      </c>
      <c r="C67" s="306" t="s">
        <v>451</v>
      </c>
      <c r="D67" s="207">
        <v>58</v>
      </c>
      <c r="E67" s="259">
        <f t="shared" si="1"/>
        <v>65</v>
      </c>
      <c r="F67" s="259">
        <f t="shared" si="2"/>
        <v>36</v>
      </c>
      <c r="G67" s="259">
        <f t="shared" si="3"/>
        <v>29</v>
      </c>
      <c r="H67" s="259">
        <f t="shared" si="4"/>
        <v>0</v>
      </c>
      <c r="I67" s="47">
        <v>0</v>
      </c>
      <c r="J67" s="47">
        <v>0</v>
      </c>
      <c r="K67" s="259">
        <f t="shared" si="5"/>
        <v>61</v>
      </c>
      <c r="L67" s="47">
        <v>33</v>
      </c>
      <c r="M67" s="47">
        <v>28</v>
      </c>
      <c r="N67" s="259">
        <f t="shared" si="6"/>
        <v>4</v>
      </c>
      <c r="O67" s="47">
        <v>3</v>
      </c>
      <c r="P67" s="47">
        <v>1</v>
      </c>
      <c r="Q67" s="259">
        <f t="shared" si="7"/>
        <v>0</v>
      </c>
      <c r="R67" s="47">
        <v>0</v>
      </c>
      <c r="S67" s="47">
        <v>0</v>
      </c>
      <c r="T67" s="15"/>
      <c r="U67" s="15"/>
      <c r="V67" s="15"/>
      <c r="W67" s="15"/>
      <c r="X67" s="15"/>
      <c r="Y67" s="15"/>
      <c r="Z67" s="15"/>
      <c r="AD67" s="15"/>
    </row>
    <row r="68" spans="1:30" ht="24.75" customHeight="1">
      <c r="A68" s="539"/>
      <c r="B68" s="306" t="s">
        <v>391</v>
      </c>
      <c r="C68" s="306" t="s">
        <v>395</v>
      </c>
      <c r="D68" s="207">
        <v>59</v>
      </c>
      <c r="E68" s="259">
        <f t="shared" si="1"/>
        <v>98</v>
      </c>
      <c r="F68" s="259">
        <f t="shared" si="2"/>
        <v>20</v>
      </c>
      <c r="G68" s="259">
        <f t="shared" si="3"/>
        <v>78</v>
      </c>
      <c r="H68" s="259">
        <f t="shared" si="4"/>
        <v>0</v>
      </c>
      <c r="I68" s="47">
        <v>0</v>
      </c>
      <c r="J68" s="47">
        <v>0</v>
      </c>
      <c r="K68" s="259">
        <f t="shared" si="5"/>
        <v>93</v>
      </c>
      <c r="L68" s="47">
        <v>18</v>
      </c>
      <c r="M68" s="47">
        <v>75</v>
      </c>
      <c r="N68" s="259">
        <f t="shared" si="6"/>
        <v>4</v>
      </c>
      <c r="O68" s="47">
        <v>2</v>
      </c>
      <c r="P68" s="47">
        <v>2</v>
      </c>
      <c r="Q68" s="259">
        <f t="shared" si="7"/>
        <v>1</v>
      </c>
      <c r="R68" s="47">
        <v>0</v>
      </c>
      <c r="S68" s="47">
        <v>1</v>
      </c>
      <c r="T68" s="15"/>
      <c r="U68" s="15"/>
      <c r="V68" s="15"/>
      <c r="W68" s="15"/>
      <c r="X68" s="15"/>
      <c r="Y68" s="15"/>
      <c r="Z68" s="15"/>
      <c r="AD68" s="15"/>
    </row>
    <row r="69" spans="1:30" ht="28.5" customHeight="1">
      <c r="A69" s="539"/>
      <c r="B69" s="306" t="s">
        <v>391</v>
      </c>
      <c r="C69" s="306" t="s">
        <v>396</v>
      </c>
      <c r="D69" s="207">
        <v>60</v>
      </c>
      <c r="E69" s="259">
        <f t="shared" si="1"/>
        <v>1950</v>
      </c>
      <c r="F69" s="259">
        <f t="shared" si="2"/>
        <v>1559</v>
      </c>
      <c r="G69" s="259">
        <f t="shared" si="3"/>
        <v>391</v>
      </c>
      <c r="H69" s="259">
        <f t="shared" si="4"/>
        <v>0</v>
      </c>
      <c r="I69" s="47">
        <v>0</v>
      </c>
      <c r="J69" s="47">
        <v>0</v>
      </c>
      <c r="K69" s="259">
        <f t="shared" si="5"/>
        <v>1771</v>
      </c>
      <c r="L69" s="47">
        <v>1424</v>
      </c>
      <c r="M69" s="47">
        <v>347</v>
      </c>
      <c r="N69" s="259">
        <f t="shared" si="6"/>
        <v>165</v>
      </c>
      <c r="O69" s="47">
        <v>125</v>
      </c>
      <c r="P69" s="47">
        <v>40</v>
      </c>
      <c r="Q69" s="259">
        <f t="shared" si="7"/>
        <v>14</v>
      </c>
      <c r="R69" s="47">
        <v>10</v>
      </c>
      <c r="S69" s="47">
        <v>4</v>
      </c>
      <c r="T69" s="15"/>
      <c r="U69" s="15"/>
      <c r="V69" s="15"/>
      <c r="W69" s="15"/>
      <c r="X69" s="15"/>
      <c r="Y69" s="15"/>
      <c r="Z69" s="15"/>
      <c r="AD69" s="15"/>
    </row>
    <row r="70" spans="1:30" ht="32.25" customHeight="1">
      <c r="A70" s="539"/>
      <c r="B70" s="306" t="s">
        <v>391</v>
      </c>
      <c r="C70" s="306" t="s">
        <v>397</v>
      </c>
      <c r="D70" s="207">
        <v>61</v>
      </c>
      <c r="E70" s="259">
        <f t="shared" si="1"/>
        <v>216</v>
      </c>
      <c r="F70" s="259">
        <f t="shared" si="2"/>
        <v>202</v>
      </c>
      <c r="G70" s="259">
        <f t="shared" si="3"/>
        <v>14</v>
      </c>
      <c r="H70" s="259">
        <f t="shared" si="4"/>
        <v>0</v>
      </c>
      <c r="I70" s="47">
        <v>0</v>
      </c>
      <c r="J70" s="47">
        <v>0</v>
      </c>
      <c r="K70" s="259">
        <f t="shared" si="5"/>
        <v>179</v>
      </c>
      <c r="L70" s="47">
        <v>166</v>
      </c>
      <c r="M70" s="47">
        <v>13</v>
      </c>
      <c r="N70" s="259">
        <f t="shared" si="6"/>
        <v>37</v>
      </c>
      <c r="O70" s="47">
        <v>36</v>
      </c>
      <c r="P70" s="47">
        <v>1</v>
      </c>
      <c r="Q70" s="259">
        <f t="shared" si="7"/>
        <v>0</v>
      </c>
      <c r="R70" s="47">
        <v>0</v>
      </c>
      <c r="S70" s="47">
        <v>0</v>
      </c>
      <c r="T70" s="15"/>
      <c r="U70" s="15"/>
      <c r="V70" s="15"/>
      <c r="W70" s="15"/>
      <c r="X70" s="15"/>
      <c r="Y70" s="15"/>
      <c r="Z70" s="15"/>
      <c r="AD70" s="15"/>
    </row>
    <row r="71" spans="1:30" ht="28.5" customHeight="1">
      <c r="A71" s="539"/>
      <c r="B71" s="306" t="s">
        <v>398</v>
      </c>
      <c r="C71" s="306" t="s">
        <v>399</v>
      </c>
      <c r="D71" s="207">
        <v>62</v>
      </c>
      <c r="E71" s="259">
        <f t="shared" si="1"/>
        <v>1678</v>
      </c>
      <c r="F71" s="259">
        <f t="shared" si="2"/>
        <v>850</v>
      </c>
      <c r="G71" s="259">
        <f t="shared" si="3"/>
        <v>828</v>
      </c>
      <c r="H71" s="259">
        <f t="shared" si="4"/>
        <v>0</v>
      </c>
      <c r="I71" s="47">
        <v>0</v>
      </c>
      <c r="J71" s="47">
        <v>0</v>
      </c>
      <c r="K71" s="259">
        <f t="shared" si="5"/>
        <v>1474</v>
      </c>
      <c r="L71" s="47">
        <v>753</v>
      </c>
      <c r="M71" s="47">
        <v>721</v>
      </c>
      <c r="N71" s="259">
        <f t="shared" si="6"/>
        <v>190</v>
      </c>
      <c r="O71" s="47">
        <v>92</v>
      </c>
      <c r="P71" s="47">
        <v>98</v>
      </c>
      <c r="Q71" s="259">
        <f t="shared" si="7"/>
        <v>14</v>
      </c>
      <c r="R71" s="47">
        <v>5</v>
      </c>
      <c r="S71" s="47">
        <v>9</v>
      </c>
      <c r="T71" s="15"/>
      <c r="U71" s="15"/>
      <c r="V71" s="15"/>
      <c r="W71" s="15"/>
      <c r="X71" s="15"/>
      <c r="Y71" s="15"/>
      <c r="Z71" s="15"/>
      <c r="AD71" s="15"/>
    </row>
    <row r="72" spans="1:30" ht="38.25" customHeight="1">
      <c r="A72" s="539"/>
      <c r="B72" s="306" t="s">
        <v>398</v>
      </c>
      <c r="C72" s="306" t="s">
        <v>400</v>
      </c>
      <c r="D72" s="207">
        <v>63</v>
      </c>
      <c r="E72" s="259">
        <f t="shared" si="1"/>
        <v>3864</v>
      </c>
      <c r="F72" s="259">
        <f t="shared" si="2"/>
        <v>3031</v>
      </c>
      <c r="G72" s="259">
        <f t="shared" si="3"/>
        <v>833</v>
      </c>
      <c r="H72" s="259">
        <f t="shared" si="4"/>
        <v>39</v>
      </c>
      <c r="I72" s="47">
        <v>29</v>
      </c>
      <c r="J72" s="47">
        <v>10</v>
      </c>
      <c r="K72" s="259">
        <f t="shared" si="5"/>
        <v>3617</v>
      </c>
      <c r="L72" s="47">
        <v>2881</v>
      </c>
      <c r="M72" s="47">
        <v>736</v>
      </c>
      <c r="N72" s="259">
        <f t="shared" si="6"/>
        <v>184</v>
      </c>
      <c r="O72" s="47">
        <v>111</v>
      </c>
      <c r="P72" s="47">
        <v>73</v>
      </c>
      <c r="Q72" s="259">
        <f t="shared" si="7"/>
        <v>24</v>
      </c>
      <c r="R72" s="47">
        <v>10</v>
      </c>
      <c r="S72" s="47">
        <v>14</v>
      </c>
      <c r="T72" s="15"/>
      <c r="U72" s="15"/>
      <c r="V72" s="15"/>
      <c r="W72" s="15"/>
      <c r="X72" s="15"/>
      <c r="Y72" s="15"/>
      <c r="Z72" s="15"/>
      <c r="AD72" s="15"/>
    </row>
    <row r="73" spans="1:30" ht="57" customHeight="1">
      <c r="A73" s="539"/>
      <c r="B73" s="306" t="s">
        <v>402</v>
      </c>
      <c r="C73" s="306" t="s">
        <v>402</v>
      </c>
      <c r="D73" s="207">
        <v>64</v>
      </c>
      <c r="E73" s="259">
        <f t="shared" si="1"/>
        <v>513</v>
      </c>
      <c r="F73" s="259">
        <f t="shared" si="2"/>
        <v>304</v>
      </c>
      <c r="G73" s="259">
        <f t="shared" si="3"/>
        <v>209</v>
      </c>
      <c r="H73" s="259">
        <f t="shared" si="4"/>
        <v>12</v>
      </c>
      <c r="I73" s="47">
        <v>9</v>
      </c>
      <c r="J73" s="47">
        <v>3</v>
      </c>
      <c r="K73" s="259">
        <f t="shared" si="5"/>
        <v>459</v>
      </c>
      <c r="L73" s="47">
        <v>276</v>
      </c>
      <c r="M73" s="47">
        <v>183</v>
      </c>
      <c r="N73" s="259">
        <f t="shared" si="6"/>
        <v>39</v>
      </c>
      <c r="O73" s="47">
        <v>18</v>
      </c>
      <c r="P73" s="47">
        <v>21</v>
      </c>
      <c r="Q73" s="259">
        <f t="shared" si="7"/>
        <v>3</v>
      </c>
      <c r="R73" s="47">
        <v>1</v>
      </c>
      <c r="S73" s="47">
        <v>2</v>
      </c>
      <c r="T73" s="15"/>
      <c r="U73" s="15"/>
      <c r="V73" s="15"/>
      <c r="W73" s="15"/>
      <c r="X73" s="15"/>
      <c r="Y73" s="15"/>
      <c r="Z73" s="15"/>
      <c r="AD73" s="15"/>
    </row>
    <row r="74" spans="1:30" ht="24.75" customHeight="1">
      <c r="A74" s="540"/>
      <c r="B74" s="306" t="s">
        <v>403</v>
      </c>
      <c r="C74" s="306" t="s">
        <v>404</v>
      </c>
      <c r="D74" s="207">
        <v>65</v>
      </c>
      <c r="E74" s="259">
        <f t="shared" si="1"/>
        <v>257</v>
      </c>
      <c r="F74" s="259">
        <f t="shared" si="2"/>
        <v>116</v>
      </c>
      <c r="G74" s="259">
        <f t="shared" si="3"/>
        <v>141</v>
      </c>
      <c r="H74" s="259">
        <f t="shared" si="4"/>
        <v>0</v>
      </c>
      <c r="I74" s="47">
        <v>0</v>
      </c>
      <c r="J74" s="47">
        <v>0</v>
      </c>
      <c r="K74" s="259">
        <f t="shared" si="5"/>
        <v>219</v>
      </c>
      <c r="L74" s="47">
        <v>104</v>
      </c>
      <c r="M74" s="47">
        <v>115</v>
      </c>
      <c r="N74" s="259">
        <f t="shared" si="6"/>
        <v>22</v>
      </c>
      <c r="O74" s="47">
        <v>5</v>
      </c>
      <c r="P74" s="47">
        <v>17</v>
      </c>
      <c r="Q74" s="259">
        <f t="shared" si="7"/>
        <v>16</v>
      </c>
      <c r="R74" s="47">
        <v>7</v>
      </c>
      <c r="S74" s="47">
        <v>9</v>
      </c>
      <c r="T74" s="15"/>
      <c r="U74" s="15"/>
      <c r="V74" s="15"/>
      <c r="W74" s="15"/>
      <c r="X74" s="15"/>
      <c r="Y74" s="15"/>
      <c r="Z74" s="15"/>
      <c r="AD74" s="15"/>
    </row>
    <row r="75" spans="1:30" ht="24.75" customHeight="1">
      <c r="A75" s="538" t="s">
        <v>227</v>
      </c>
      <c r="B75" s="306" t="s">
        <v>405</v>
      </c>
      <c r="C75" s="306" t="s">
        <v>452</v>
      </c>
      <c r="D75" s="207">
        <v>66</v>
      </c>
      <c r="E75" s="259">
        <f t="shared" ref="E75:E105" si="8">+H75+K75+N75+Q75</f>
        <v>226</v>
      </c>
      <c r="F75" s="259">
        <f t="shared" ref="F75:F105" si="9">+I75+L75+O75+R75</f>
        <v>129</v>
      </c>
      <c r="G75" s="259">
        <f t="shared" ref="G75:G105" si="10">+J75+M75+P75+S75</f>
        <v>97</v>
      </c>
      <c r="H75" s="259">
        <f t="shared" ref="H75:H105" si="11">+I75+J75</f>
        <v>0</v>
      </c>
      <c r="I75" s="47">
        <v>0</v>
      </c>
      <c r="J75" s="47">
        <v>0</v>
      </c>
      <c r="K75" s="259">
        <f t="shared" ref="K75:K105" si="12">+L75+M75</f>
        <v>176</v>
      </c>
      <c r="L75" s="47">
        <v>107</v>
      </c>
      <c r="M75" s="47">
        <v>69</v>
      </c>
      <c r="N75" s="259">
        <f t="shared" ref="N75:N105" si="13">+O75+P75</f>
        <v>24</v>
      </c>
      <c r="O75" s="47">
        <v>12</v>
      </c>
      <c r="P75" s="47">
        <v>12</v>
      </c>
      <c r="Q75" s="259">
        <f t="shared" ref="Q75:Q105" si="14">+R75+S75</f>
        <v>26</v>
      </c>
      <c r="R75" s="47">
        <v>10</v>
      </c>
      <c r="S75" s="47">
        <v>16</v>
      </c>
      <c r="T75" s="15"/>
      <c r="U75" s="15"/>
      <c r="V75" s="15"/>
      <c r="W75" s="15"/>
      <c r="X75" s="15"/>
      <c r="Y75" s="15"/>
      <c r="Z75" s="15"/>
      <c r="AD75" s="15"/>
    </row>
    <row r="76" spans="1:30" ht="18" customHeight="1">
      <c r="A76" s="539"/>
      <c r="B76" s="306" t="s">
        <v>405</v>
      </c>
      <c r="C76" s="306" t="s">
        <v>406</v>
      </c>
      <c r="D76" s="207">
        <v>67</v>
      </c>
      <c r="E76" s="259">
        <f t="shared" si="8"/>
        <v>423</v>
      </c>
      <c r="F76" s="259">
        <f t="shared" si="9"/>
        <v>221</v>
      </c>
      <c r="G76" s="259">
        <f t="shared" si="10"/>
        <v>202</v>
      </c>
      <c r="H76" s="259">
        <f t="shared" si="11"/>
        <v>0</v>
      </c>
      <c r="I76" s="47">
        <v>0</v>
      </c>
      <c r="J76" s="47">
        <v>0</v>
      </c>
      <c r="K76" s="259">
        <f t="shared" si="12"/>
        <v>236</v>
      </c>
      <c r="L76" s="47">
        <v>151</v>
      </c>
      <c r="M76" s="47">
        <v>85</v>
      </c>
      <c r="N76" s="259">
        <f t="shared" si="13"/>
        <v>125</v>
      </c>
      <c r="O76" s="47">
        <v>55</v>
      </c>
      <c r="P76" s="47">
        <v>70</v>
      </c>
      <c r="Q76" s="259">
        <f t="shared" si="14"/>
        <v>62</v>
      </c>
      <c r="R76" s="47">
        <v>15</v>
      </c>
      <c r="S76" s="47">
        <v>47</v>
      </c>
      <c r="T76" s="15"/>
      <c r="U76" s="15"/>
      <c r="V76" s="15"/>
      <c r="W76" s="15"/>
      <c r="X76" s="15"/>
      <c r="Y76" s="15"/>
      <c r="Z76" s="15"/>
      <c r="AD76" s="15"/>
    </row>
    <row r="77" spans="1:30" ht="18" customHeight="1">
      <c r="A77" s="539"/>
      <c r="B77" s="306" t="s">
        <v>405</v>
      </c>
      <c r="C77" s="306" t="s">
        <v>407</v>
      </c>
      <c r="D77" s="207">
        <v>68</v>
      </c>
      <c r="E77" s="259">
        <f t="shared" si="8"/>
        <v>42</v>
      </c>
      <c r="F77" s="259">
        <f t="shared" si="9"/>
        <v>16</v>
      </c>
      <c r="G77" s="259">
        <f t="shared" si="10"/>
        <v>26</v>
      </c>
      <c r="H77" s="259">
        <f t="shared" si="11"/>
        <v>0</v>
      </c>
      <c r="I77" s="47">
        <v>0</v>
      </c>
      <c r="J77" s="47">
        <v>0</v>
      </c>
      <c r="K77" s="259">
        <f t="shared" si="12"/>
        <v>3</v>
      </c>
      <c r="L77" s="47">
        <v>0</v>
      </c>
      <c r="M77" s="47">
        <v>3</v>
      </c>
      <c r="N77" s="259">
        <f t="shared" si="13"/>
        <v>26</v>
      </c>
      <c r="O77" s="47">
        <v>11</v>
      </c>
      <c r="P77" s="47">
        <v>15</v>
      </c>
      <c r="Q77" s="259">
        <f t="shared" si="14"/>
        <v>13</v>
      </c>
      <c r="R77" s="47">
        <v>5</v>
      </c>
      <c r="S77" s="47">
        <v>8</v>
      </c>
      <c r="T77" s="15"/>
      <c r="U77" s="15"/>
      <c r="V77" s="15"/>
      <c r="W77" s="15"/>
      <c r="X77" s="15"/>
      <c r="Y77" s="15"/>
      <c r="Z77" s="15"/>
      <c r="AD77" s="15"/>
    </row>
    <row r="78" spans="1:30" ht="18" customHeight="1">
      <c r="A78" s="539"/>
      <c r="B78" s="306" t="s">
        <v>408</v>
      </c>
      <c r="C78" s="306" t="s">
        <v>408</v>
      </c>
      <c r="D78" s="207">
        <v>69</v>
      </c>
      <c r="E78" s="259">
        <f t="shared" si="8"/>
        <v>347</v>
      </c>
      <c r="F78" s="259">
        <f t="shared" si="9"/>
        <v>186</v>
      </c>
      <c r="G78" s="259">
        <f t="shared" si="10"/>
        <v>161</v>
      </c>
      <c r="H78" s="259">
        <f t="shared" si="11"/>
        <v>0</v>
      </c>
      <c r="I78" s="47">
        <v>0</v>
      </c>
      <c r="J78" s="47">
        <v>0</v>
      </c>
      <c r="K78" s="259">
        <f t="shared" si="12"/>
        <v>264</v>
      </c>
      <c r="L78" s="47">
        <v>137</v>
      </c>
      <c r="M78" s="47">
        <v>127</v>
      </c>
      <c r="N78" s="259">
        <f t="shared" si="13"/>
        <v>68</v>
      </c>
      <c r="O78" s="47">
        <v>43</v>
      </c>
      <c r="P78" s="47">
        <v>25</v>
      </c>
      <c r="Q78" s="259">
        <f t="shared" si="14"/>
        <v>15</v>
      </c>
      <c r="R78" s="47">
        <v>6</v>
      </c>
      <c r="S78" s="47">
        <v>9</v>
      </c>
      <c r="T78" s="15"/>
      <c r="U78" s="15"/>
      <c r="V78" s="15"/>
      <c r="W78" s="15"/>
      <c r="X78" s="15"/>
      <c r="Y78" s="15"/>
      <c r="Z78" s="15"/>
      <c r="AD78" s="15"/>
    </row>
    <row r="79" spans="1:30" ht="18" customHeight="1">
      <c r="A79" s="539"/>
      <c r="B79" s="306" t="s">
        <v>410</v>
      </c>
      <c r="C79" s="306" t="s">
        <v>410</v>
      </c>
      <c r="D79" s="207">
        <v>70</v>
      </c>
      <c r="E79" s="259">
        <f t="shared" si="8"/>
        <v>10</v>
      </c>
      <c r="F79" s="259">
        <f t="shared" si="9"/>
        <v>3</v>
      </c>
      <c r="G79" s="259">
        <f t="shared" si="10"/>
        <v>7</v>
      </c>
      <c r="H79" s="259">
        <f t="shared" si="11"/>
        <v>0</v>
      </c>
      <c r="I79" s="47">
        <v>0</v>
      </c>
      <c r="J79" s="47">
        <v>0</v>
      </c>
      <c r="K79" s="259">
        <f t="shared" si="12"/>
        <v>8</v>
      </c>
      <c r="L79" s="47">
        <v>1</v>
      </c>
      <c r="M79" s="47">
        <v>7</v>
      </c>
      <c r="N79" s="259">
        <f t="shared" si="13"/>
        <v>2</v>
      </c>
      <c r="O79" s="47">
        <v>2</v>
      </c>
      <c r="P79" s="47">
        <v>0</v>
      </c>
      <c r="Q79" s="259">
        <f t="shared" si="14"/>
        <v>0</v>
      </c>
      <c r="R79" s="47">
        <v>0</v>
      </c>
      <c r="S79" s="47">
        <v>0</v>
      </c>
      <c r="T79" s="15"/>
      <c r="U79" s="15"/>
      <c r="V79" s="15"/>
      <c r="W79" s="15"/>
      <c r="X79" s="15"/>
      <c r="Y79" s="15"/>
      <c r="Z79" s="15"/>
      <c r="AD79" s="15"/>
    </row>
    <row r="80" spans="1:30" ht="18" customHeight="1">
      <c r="A80" s="539"/>
      <c r="B80" s="306" t="s">
        <v>411</v>
      </c>
      <c r="C80" s="306" t="s">
        <v>411</v>
      </c>
      <c r="D80" s="207">
        <v>71</v>
      </c>
      <c r="E80" s="259">
        <f t="shared" si="8"/>
        <v>720</v>
      </c>
      <c r="F80" s="259">
        <f t="shared" si="9"/>
        <v>383</v>
      </c>
      <c r="G80" s="259">
        <f t="shared" si="10"/>
        <v>337</v>
      </c>
      <c r="H80" s="259">
        <f t="shared" si="11"/>
        <v>0</v>
      </c>
      <c r="I80" s="47">
        <v>0</v>
      </c>
      <c r="J80" s="47">
        <v>0</v>
      </c>
      <c r="K80" s="259">
        <f t="shared" si="12"/>
        <v>266</v>
      </c>
      <c r="L80" s="47">
        <v>191</v>
      </c>
      <c r="M80" s="47">
        <v>75</v>
      </c>
      <c r="N80" s="259">
        <f t="shared" si="13"/>
        <v>391</v>
      </c>
      <c r="O80" s="47">
        <v>162</v>
      </c>
      <c r="P80" s="47">
        <v>229</v>
      </c>
      <c r="Q80" s="259">
        <f t="shared" si="14"/>
        <v>63</v>
      </c>
      <c r="R80" s="47">
        <v>30</v>
      </c>
      <c r="S80" s="47">
        <v>33</v>
      </c>
      <c r="T80" s="15"/>
      <c r="U80" s="15"/>
      <c r="V80" s="15"/>
      <c r="W80" s="15"/>
      <c r="X80" s="15"/>
      <c r="Y80" s="15"/>
      <c r="Z80" s="15"/>
      <c r="AD80" s="15"/>
    </row>
    <row r="81" spans="1:30" ht="18" customHeight="1">
      <c r="A81" s="539"/>
      <c r="B81" s="306" t="s">
        <v>412</v>
      </c>
      <c r="C81" s="306" t="s">
        <v>412</v>
      </c>
      <c r="D81" s="207">
        <v>72</v>
      </c>
      <c r="E81" s="259">
        <f t="shared" si="8"/>
        <v>308</v>
      </c>
      <c r="F81" s="259">
        <f t="shared" si="9"/>
        <v>209</v>
      </c>
      <c r="G81" s="259">
        <f t="shared" si="10"/>
        <v>99</v>
      </c>
      <c r="H81" s="259">
        <f t="shared" si="11"/>
        <v>0</v>
      </c>
      <c r="I81" s="47">
        <v>0</v>
      </c>
      <c r="J81" s="47">
        <v>0</v>
      </c>
      <c r="K81" s="259">
        <f t="shared" si="12"/>
        <v>277</v>
      </c>
      <c r="L81" s="47">
        <v>200</v>
      </c>
      <c r="M81" s="47">
        <v>77</v>
      </c>
      <c r="N81" s="259">
        <f t="shared" si="13"/>
        <v>26</v>
      </c>
      <c r="O81" s="47">
        <v>6</v>
      </c>
      <c r="P81" s="47">
        <v>20</v>
      </c>
      <c r="Q81" s="259">
        <f t="shared" si="14"/>
        <v>5</v>
      </c>
      <c r="R81" s="47">
        <v>3</v>
      </c>
      <c r="S81" s="47">
        <v>2</v>
      </c>
      <c r="T81" s="15"/>
      <c r="U81" s="15"/>
      <c r="V81" s="15"/>
      <c r="W81" s="15"/>
      <c r="X81" s="15"/>
      <c r="Y81" s="15"/>
      <c r="Z81" s="15"/>
      <c r="AD81" s="15"/>
    </row>
    <row r="82" spans="1:30" ht="47.25" customHeight="1">
      <c r="A82" s="539"/>
      <c r="B82" s="306" t="s">
        <v>413</v>
      </c>
      <c r="C82" s="306" t="s">
        <v>413</v>
      </c>
      <c r="D82" s="207">
        <v>73</v>
      </c>
      <c r="E82" s="259">
        <f t="shared" si="8"/>
        <v>50</v>
      </c>
      <c r="F82" s="259">
        <f t="shared" si="9"/>
        <v>30</v>
      </c>
      <c r="G82" s="259">
        <f t="shared" si="10"/>
        <v>20</v>
      </c>
      <c r="H82" s="259">
        <f t="shared" si="11"/>
        <v>0</v>
      </c>
      <c r="I82" s="47">
        <v>0</v>
      </c>
      <c r="J82" s="47">
        <v>0</v>
      </c>
      <c r="K82" s="259">
        <f t="shared" si="12"/>
        <v>50</v>
      </c>
      <c r="L82" s="47">
        <v>30</v>
      </c>
      <c r="M82" s="47">
        <v>20</v>
      </c>
      <c r="N82" s="259">
        <f t="shared" si="13"/>
        <v>0</v>
      </c>
      <c r="O82" s="47">
        <v>0</v>
      </c>
      <c r="P82" s="47">
        <v>0</v>
      </c>
      <c r="Q82" s="259">
        <f t="shared" si="14"/>
        <v>0</v>
      </c>
      <c r="R82" s="47">
        <v>0</v>
      </c>
      <c r="S82" s="47">
        <v>0</v>
      </c>
      <c r="T82" s="15"/>
      <c r="U82" s="15"/>
      <c r="V82" s="15"/>
      <c r="W82" s="15"/>
      <c r="X82" s="15"/>
      <c r="Y82" s="15"/>
      <c r="Z82" s="15"/>
      <c r="AD82" s="15"/>
    </row>
    <row r="83" spans="1:30" ht="18" customHeight="1">
      <c r="A83" s="540"/>
      <c r="B83" s="306" t="s">
        <v>554</v>
      </c>
      <c r="C83" s="306" t="s">
        <v>453</v>
      </c>
      <c r="D83" s="207">
        <v>74</v>
      </c>
      <c r="E83" s="259">
        <f t="shared" si="8"/>
        <v>1</v>
      </c>
      <c r="F83" s="259">
        <f t="shared" si="9"/>
        <v>1</v>
      </c>
      <c r="G83" s="259">
        <f t="shared" si="10"/>
        <v>0</v>
      </c>
      <c r="H83" s="259">
        <f t="shared" si="11"/>
        <v>0</v>
      </c>
      <c r="I83" s="47">
        <v>0</v>
      </c>
      <c r="J83" s="47">
        <v>0</v>
      </c>
      <c r="K83" s="259">
        <f t="shared" si="12"/>
        <v>1</v>
      </c>
      <c r="L83" s="47">
        <v>1</v>
      </c>
      <c r="M83" s="47">
        <v>0</v>
      </c>
      <c r="N83" s="259">
        <f t="shared" si="13"/>
        <v>0</v>
      </c>
      <c r="O83" s="47">
        <v>0</v>
      </c>
      <c r="P83" s="47">
        <v>0</v>
      </c>
      <c r="Q83" s="259">
        <f t="shared" si="14"/>
        <v>0</v>
      </c>
      <c r="R83" s="47">
        <v>0</v>
      </c>
      <c r="S83" s="47">
        <v>0</v>
      </c>
      <c r="T83" s="15"/>
      <c r="U83" s="15"/>
      <c r="V83" s="15"/>
      <c r="W83" s="15"/>
      <c r="X83" s="15"/>
      <c r="Y83" s="15"/>
      <c r="Z83" s="15"/>
      <c r="AD83" s="15"/>
    </row>
    <row r="84" spans="1:30" ht="18" customHeight="1">
      <c r="A84" s="538" t="s">
        <v>228</v>
      </c>
      <c r="B84" s="306" t="s">
        <v>414</v>
      </c>
      <c r="C84" s="306" t="s">
        <v>415</v>
      </c>
      <c r="D84" s="207">
        <v>75</v>
      </c>
      <c r="E84" s="259">
        <f t="shared" si="8"/>
        <v>3462</v>
      </c>
      <c r="F84" s="259">
        <f t="shared" si="9"/>
        <v>618</v>
      </c>
      <c r="G84" s="259">
        <f t="shared" si="10"/>
        <v>2844</v>
      </c>
      <c r="H84" s="259">
        <f t="shared" si="11"/>
        <v>212</v>
      </c>
      <c r="I84" s="47">
        <v>66</v>
      </c>
      <c r="J84" s="47">
        <v>146</v>
      </c>
      <c r="K84" s="259">
        <f t="shared" si="12"/>
        <v>2937</v>
      </c>
      <c r="L84" s="47">
        <v>509</v>
      </c>
      <c r="M84" s="47">
        <v>2428</v>
      </c>
      <c r="N84" s="259">
        <f t="shared" si="13"/>
        <v>298</v>
      </c>
      <c r="O84" s="47">
        <v>41</v>
      </c>
      <c r="P84" s="47">
        <v>257</v>
      </c>
      <c r="Q84" s="259">
        <f t="shared" si="14"/>
        <v>15</v>
      </c>
      <c r="R84" s="47">
        <v>2</v>
      </c>
      <c r="S84" s="47">
        <v>13</v>
      </c>
      <c r="T84" s="15"/>
      <c r="U84" s="15"/>
      <c r="V84" s="15"/>
      <c r="W84" s="15"/>
      <c r="X84" s="15"/>
      <c r="Y84" s="15"/>
      <c r="Z84" s="15"/>
      <c r="AD84" s="15"/>
    </row>
    <row r="85" spans="1:30" ht="18" customHeight="1">
      <c r="A85" s="539"/>
      <c r="B85" s="306" t="s">
        <v>414</v>
      </c>
      <c r="C85" s="306" t="s">
        <v>416</v>
      </c>
      <c r="D85" s="207">
        <v>76</v>
      </c>
      <c r="E85" s="259">
        <f t="shared" si="8"/>
        <v>8288</v>
      </c>
      <c r="F85" s="259">
        <f t="shared" si="9"/>
        <v>2094</v>
      </c>
      <c r="G85" s="259">
        <f t="shared" si="10"/>
        <v>6194</v>
      </c>
      <c r="H85" s="259">
        <f t="shared" si="11"/>
        <v>166</v>
      </c>
      <c r="I85" s="47">
        <v>68</v>
      </c>
      <c r="J85" s="47">
        <v>98</v>
      </c>
      <c r="K85" s="259">
        <f t="shared" si="12"/>
        <v>6458</v>
      </c>
      <c r="L85" s="47">
        <v>1617</v>
      </c>
      <c r="M85" s="47">
        <v>4841</v>
      </c>
      <c r="N85" s="259">
        <f t="shared" si="13"/>
        <v>1473</v>
      </c>
      <c r="O85" s="47">
        <v>349</v>
      </c>
      <c r="P85" s="47">
        <v>1124</v>
      </c>
      <c r="Q85" s="259">
        <f t="shared" si="14"/>
        <v>191</v>
      </c>
      <c r="R85" s="47">
        <v>60</v>
      </c>
      <c r="S85" s="47">
        <v>131</v>
      </c>
      <c r="T85" s="15"/>
      <c r="U85" s="15"/>
      <c r="V85" s="15"/>
      <c r="W85" s="15"/>
      <c r="X85" s="15"/>
      <c r="Y85" s="15"/>
      <c r="Z85" s="15"/>
      <c r="AD85" s="15"/>
    </row>
    <row r="86" spans="1:30" ht="18" customHeight="1">
      <c r="A86" s="539"/>
      <c r="B86" s="306" t="s">
        <v>414</v>
      </c>
      <c r="C86" s="306" t="s">
        <v>417</v>
      </c>
      <c r="D86" s="207">
        <v>77</v>
      </c>
      <c r="E86" s="259">
        <f t="shared" si="8"/>
        <v>4854</v>
      </c>
      <c r="F86" s="259">
        <f t="shared" si="9"/>
        <v>388</v>
      </c>
      <c r="G86" s="259">
        <f t="shared" si="10"/>
        <v>4466</v>
      </c>
      <c r="H86" s="259">
        <f t="shared" si="11"/>
        <v>1139</v>
      </c>
      <c r="I86" s="47">
        <v>89</v>
      </c>
      <c r="J86" s="47">
        <v>1050</v>
      </c>
      <c r="K86" s="259">
        <f t="shared" si="12"/>
        <v>3534</v>
      </c>
      <c r="L86" s="47">
        <v>290</v>
      </c>
      <c r="M86" s="47">
        <v>3244</v>
      </c>
      <c r="N86" s="259">
        <f t="shared" si="13"/>
        <v>174</v>
      </c>
      <c r="O86" s="47">
        <v>9</v>
      </c>
      <c r="P86" s="47">
        <v>165</v>
      </c>
      <c r="Q86" s="259">
        <f t="shared" si="14"/>
        <v>7</v>
      </c>
      <c r="R86" s="47">
        <v>0</v>
      </c>
      <c r="S86" s="47">
        <v>7</v>
      </c>
      <c r="T86" s="15"/>
      <c r="U86" s="15"/>
      <c r="V86" s="15"/>
      <c r="W86" s="15"/>
      <c r="X86" s="15"/>
      <c r="Y86" s="15"/>
      <c r="Z86" s="15"/>
      <c r="AD86" s="15"/>
    </row>
    <row r="87" spans="1:30" ht="36.75" customHeight="1">
      <c r="A87" s="539"/>
      <c r="B87" s="306" t="s">
        <v>414</v>
      </c>
      <c r="C87" s="306" t="s">
        <v>419</v>
      </c>
      <c r="D87" s="207">
        <v>78</v>
      </c>
      <c r="E87" s="259">
        <f t="shared" si="8"/>
        <v>815</v>
      </c>
      <c r="F87" s="259">
        <f t="shared" si="9"/>
        <v>174</v>
      </c>
      <c r="G87" s="259">
        <f t="shared" si="10"/>
        <v>641</v>
      </c>
      <c r="H87" s="259">
        <f t="shared" si="11"/>
        <v>258</v>
      </c>
      <c r="I87" s="47">
        <v>53</v>
      </c>
      <c r="J87" s="47">
        <v>205</v>
      </c>
      <c r="K87" s="259">
        <f t="shared" si="12"/>
        <v>479</v>
      </c>
      <c r="L87" s="47">
        <v>97</v>
      </c>
      <c r="M87" s="47">
        <v>382</v>
      </c>
      <c r="N87" s="259">
        <f t="shared" si="13"/>
        <v>67</v>
      </c>
      <c r="O87" s="47">
        <v>18</v>
      </c>
      <c r="P87" s="47">
        <v>49</v>
      </c>
      <c r="Q87" s="259">
        <f t="shared" si="14"/>
        <v>11</v>
      </c>
      <c r="R87" s="47">
        <v>6</v>
      </c>
      <c r="S87" s="47">
        <v>5</v>
      </c>
      <c r="T87" s="15"/>
      <c r="U87" s="15"/>
      <c r="V87" s="15"/>
      <c r="W87" s="15"/>
      <c r="X87" s="15"/>
      <c r="Y87" s="15"/>
      <c r="Z87" s="15"/>
      <c r="AD87" s="15"/>
    </row>
    <row r="88" spans="1:30" ht="18" customHeight="1">
      <c r="A88" s="539"/>
      <c r="B88" s="306" t="s">
        <v>414</v>
      </c>
      <c r="C88" s="306" t="s">
        <v>421</v>
      </c>
      <c r="D88" s="207">
        <v>79</v>
      </c>
      <c r="E88" s="259">
        <f t="shared" si="8"/>
        <v>331</v>
      </c>
      <c r="F88" s="259">
        <f t="shared" si="9"/>
        <v>71</v>
      </c>
      <c r="G88" s="259">
        <f t="shared" si="10"/>
        <v>260</v>
      </c>
      <c r="H88" s="259">
        <f t="shared" si="11"/>
        <v>0</v>
      </c>
      <c r="I88" s="47">
        <v>0</v>
      </c>
      <c r="J88" s="47">
        <v>0</v>
      </c>
      <c r="K88" s="259">
        <f t="shared" si="12"/>
        <v>323</v>
      </c>
      <c r="L88" s="47">
        <v>70</v>
      </c>
      <c r="M88" s="47">
        <v>253</v>
      </c>
      <c r="N88" s="259">
        <f t="shared" si="13"/>
        <v>8</v>
      </c>
      <c r="O88" s="47">
        <v>1</v>
      </c>
      <c r="P88" s="47">
        <v>7</v>
      </c>
      <c r="Q88" s="259">
        <f t="shared" si="14"/>
        <v>0</v>
      </c>
      <c r="R88" s="47">
        <v>0</v>
      </c>
      <c r="S88" s="47">
        <v>0</v>
      </c>
      <c r="T88" s="15"/>
      <c r="U88" s="15"/>
      <c r="V88" s="15"/>
      <c r="W88" s="15"/>
      <c r="X88" s="15"/>
      <c r="Y88" s="15"/>
      <c r="Z88" s="15"/>
      <c r="AD88" s="15"/>
    </row>
    <row r="89" spans="1:30" ht="18" customHeight="1">
      <c r="A89" s="539"/>
      <c r="B89" s="306" t="s">
        <v>414</v>
      </c>
      <c r="C89" s="306" t="s">
        <v>422</v>
      </c>
      <c r="D89" s="207">
        <v>80</v>
      </c>
      <c r="E89" s="259">
        <f t="shared" si="8"/>
        <v>4301</v>
      </c>
      <c r="F89" s="259">
        <f t="shared" si="9"/>
        <v>414</v>
      </c>
      <c r="G89" s="259">
        <f t="shared" si="10"/>
        <v>3887</v>
      </c>
      <c r="H89" s="259">
        <f t="shared" si="11"/>
        <v>594</v>
      </c>
      <c r="I89" s="47">
        <v>53</v>
      </c>
      <c r="J89" s="47">
        <v>541</v>
      </c>
      <c r="K89" s="259">
        <f t="shared" si="12"/>
        <v>3430</v>
      </c>
      <c r="L89" s="47">
        <v>317</v>
      </c>
      <c r="M89" s="47">
        <v>3113</v>
      </c>
      <c r="N89" s="259">
        <f t="shared" si="13"/>
        <v>246</v>
      </c>
      <c r="O89" s="47">
        <v>38</v>
      </c>
      <c r="P89" s="47">
        <v>208</v>
      </c>
      <c r="Q89" s="259">
        <f t="shared" si="14"/>
        <v>31</v>
      </c>
      <c r="R89" s="47">
        <v>6</v>
      </c>
      <c r="S89" s="47">
        <v>25</v>
      </c>
      <c r="T89" s="15"/>
      <c r="U89" s="15"/>
      <c r="V89" s="15"/>
      <c r="W89" s="15"/>
      <c r="X89" s="15"/>
      <c r="Y89" s="15"/>
      <c r="Z89" s="15"/>
      <c r="AD89" s="15"/>
    </row>
    <row r="90" spans="1:30" ht="18" customHeight="1">
      <c r="A90" s="539"/>
      <c r="B90" s="306" t="s">
        <v>414</v>
      </c>
      <c r="C90" s="306" t="s">
        <v>423</v>
      </c>
      <c r="D90" s="207">
        <v>81</v>
      </c>
      <c r="E90" s="259">
        <f t="shared" si="8"/>
        <v>2096</v>
      </c>
      <c r="F90" s="259">
        <f t="shared" si="9"/>
        <v>532</v>
      </c>
      <c r="G90" s="259">
        <f t="shared" si="10"/>
        <v>1564</v>
      </c>
      <c r="H90" s="259">
        <f t="shared" si="11"/>
        <v>43</v>
      </c>
      <c r="I90" s="47">
        <v>10</v>
      </c>
      <c r="J90" s="47">
        <v>33</v>
      </c>
      <c r="K90" s="259">
        <f t="shared" si="12"/>
        <v>1723</v>
      </c>
      <c r="L90" s="47">
        <v>445</v>
      </c>
      <c r="M90" s="47">
        <v>1278</v>
      </c>
      <c r="N90" s="259">
        <f t="shared" si="13"/>
        <v>290</v>
      </c>
      <c r="O90" s="47">
        <v>63</v>
      </c>
      <c r="P90" s="47">
        <v>227</v>
      </c>
      <c r="Q90" s="259">
        <f t="shared" si="14"/>
        <v>40</v>
      </c>
      <c r="R90" s="47">
        <v>14</v>
      </c>
      <c r="S90" s="47">
        <v>26</v>
      </c>
      <c r="T90" s="15"/>
      <c r="U90" s="15"/>
      <c r="V90" s="15"/>
      <c r="W90" s="15"/>
      <c r="X90" s="15"/>
      <c r="Y90" s="15"/>
      <c r="Z90" s="15"/>
      <c r="AD90" s="15"/>
    </row>
    <row r="91" spans="1:30" ht="27.75" customHeight="1">
      <c r="A91" s="539"/>
      <c r="B91" s="306" t="s">
        <v>414</v>
      </c>
      <c r="C91" s="306" t="s">
        <v>424</v>
      </c>
      <c r="D91" s="207">
        <v>82</v>
      </c>
      <c r="E91" s="259">
        <f t="shared" si="8"/>
        <v>1005</v>
      </c>
      <c r="F91" s="259">
        <f t="shared" si="9"/>
        <v>192</v>
      </c>
      <c r="G91" s="259">
        <f t="shared" si="10"/>
        <v>813</v>
      </c>
      <c r="H91" s="259">
        <f t="shared" si="11"/>
        <v>0</v>
      </c>
      <c r="I91" s="47">
        <v>0</v>
      </c>
      <c r="J91" s="47">
        <v>0</v>
      </c>
      <c r="K91" s="259">
        <f t="shared" si="12"/>
        <v>407</v>
      </c>
      <c r="L91" s="47">
        <v>82</v>
      </c>
      <c r="M91" s="47">
        <v>325</v>
      </c>
      <c r="N91" s="259">
        <f t="shared" si="13"/>
        <v>559</v>
      </c>
      <c r="O91" s="47">
        <v>101</v>
      </c>
      <c r="P91" s="47">
        <v>458</v>
      </c>
      <c r="Q91" s="259">
        <f t="shared" si="14"/>
        <v>39</v>
      </c>
      <c r="R91" s="47">
        <v>9</v>
      </c>
      <c r="S91" s="47">
        <v>30</v>
      </c>
      <c r="T91" s="15"/>
      <c r="U91" s="15"/>
      <c r="V91" s="15"/>
      <c r="W91" s="15"/>
      <c r="X91" s="15"/>
      <c r="Y91" s="15"/>
      <c r="Z91" s="15"/>
      <c r="AD91" s="15"/>
    </row>
    <row r="92" spans="1:30" ht="24.75" customHeight="1">
      <c r="A92" s="539"/>
      <c r="B92" s="306" t="s">
        <v>426</v>
      </c>
      <c r="C92" s="306" t="s">
        <v>425</v>
      </c>
      <c r="D92" s="207">
        <v>83</v>
      </c>
      <c r="E92" s="259">
        <f t="shared" si="8"/>
        <v>1313</v>
      </c>
      <c r="F92" s="259">
        <f t="shared" si="9"/>
        <v>225</v>
      </c>
      <c r="G92" s="259">
        <f t="shared" si="10"/>
        <v>1088</v>
      </c>
      <c r="H92" s="259">
        <f t="shared" si="11"/>
        <v>0</v>
      </c>
      <c r="I92" s="47">
        <v>0</v>
      </c>
      <c r="J92" s="47">
        <v>0</v>
      </c>
      <c r="K92" s="259">
        <f t="shared" si="12"/>
        <v>1186</v>
      </c>
      <c r="L92" s="47">
        <v>205</v>
      </c>
      <c r="M92" s="47">
        <v>981</v>
      </c>
      <c r="N92" s="259">
        <f t="shared" si="13"/>
        <v>117</v>
      </c>
      <c r="O92" s="47">
        <v>17</v>
      </c>
      <c r="P92" s="47">
        <v>100</v>
      </c>
      <c r="Q92" s="259">
        <f t="shared" si="14"/>
        <v>10</v>
      </c>
      <c r="R92" s="47">
        <v>3</v>
      </c>
      <c r="S92" s="47">
        <v>7</v>
      </c>
      <c r="T92" s="15"/>
      <c r="U92" s="15"/>
      <c r="V92" s="15"/>
      <c r="W92" s="15"/>
      <c r="X92" s="15"/>
      <c r="Y92" s="15"/>
      <c r="Z92" s="15"/>
      <c r="AD92" s="15"/>
    </row>
    <row r="93" spans="1:30" ht="41.25" customHeight="1">
      <c r="A93" s="540"/>
      <c r="B93" s="306" t="s">
        <v>428</v>
      </c>
      <c r="C93" s="306" t="s">
        <v>428</v>
      </c>
      <c r="D93" s="207">
        <v>84</v>
      </c>
      <c r="E93" s="259">
        <f t="shared" si="8"/>
        <v>310</v>
      </c>
      <c r="F93" s="259">
        <f t="shared" si="9"/>
        <v>50</v>
      </c>
      <c r="G93" s="259">
        <f t="shared" si="10"/>
        <v>260</v>
      </c>
      <c r="H93" s="259">
        <f t="shared" si="11"/>
        <v>0</v>
      </c>
      <c r="I93" s="47">
        <v>0</v>
      </c>
      <c r="J93" s="47">
        <v>0</v>
      </c>
      <c r="K93" s="259">
        <f t="shared" si="12"/>
        <v>165</v>
      </c>
      <c r="L93" s="47">
        <v>22</v>
      </c>
      <c r="M93" s="47">
        <v>143</v>
      </c>
      <c r="N93" s="259">
        <f t="shared" si="13"/>
        <v>130</v>
      </c>
      <c r="O93" s="47">
        <v>26</v>
      </c>
      <c r="P93" s="47">
        <v>104</v>
      </c>
      <c r="Q93" s="259">
        <f t="shared" si="14"/>
        <v>15</v>
      </c>
      <c r="R93" s="47">
        <v>2</v>
      </c>
      <c r="S93" s="47">
        <v>13</v>
      </c>
      <c r="T93" s="15"/>
      <c r="U93" s="15"/>
      <c r="V93" s="15"/>
      <c r="W93" s="15"/>
      <c r="X93" s="15"/>
      <c r="Y93" s="15"/>
      <c r="Z93" s="15"/>
      <c r="AD93" s="15"/>
    </row>
    <row r="94" spans="1:30" ht="24" customHeight="1">
      <c r="A94" s="538" t="s">
        <v>203</v>
      </c>
      <c r="B94" s="306" t="s">
        <v>429</v>
      </c>
      <c r="C94" s="306" t="s">
        <v>430</v>
      </c>
      <c r="D94" s="207">
        <v>85</v>
      </c>
      <c r="E94" s="259">
        <f t="shared" si="8"/>
        <v>165</v>
      </c>
      <c r="F94" s="259">
        <f t="shared" si="9"/>
        <v>54</v>
      </c>
      <c r="G94" s="259">
        <f t="shared" si="10"/>
        <v>111</v>
      </c>
      <c r="H94" s="259">
        <f t="shared" si="11"/>
        <v>0</v>
      </c>
      <c r="I94" s="47">
        <v>0</v>
      </c>
      <c r="J94" s="47">
        <v>0</v>
      </c>
      <c r="K94" s="259">
        <f t="shared" si="12"/>
        <v>153</v>
      </c>
      <c r="L94" s="47">
        <v>50</v>
      </c>
      <c r="M94" s="47">
        <v>103</v>
      </c>
      <c r="N94" s="259">
        <f t="shared" si="13"/>
        <v>12</v>
      </c>
      <c r="O94" s="47">
        <v>4</v>
      </c>
      <c r="P94" s="47">
        <v>8</v>
      </c>
      <c r="Q94" s="259">
        <f t="shared" si="14"/>
        <v>0</v>
      </c>
      <c r="R94" s="47">
        <v>0</v>
      </c>
      <c r="S94" s="47">
        <v>0</v>
      </c>
      <c r="T94" s="15"/>
      <c r="U94" s="15"/>
      <c r="V94" s="15"/>
      <c r="W94" s="15"/>
      <c r="X94" s="15"/>
      <c r="Y94" s="15"/>
      <c r="Z94" s="15"/>
      <c r="AD94" s="15"/>
    </row>
    <row r="95" spans="1:30" ht="20.25" customHeight="1">
      <c r="A95" s="539"/>
      <c r="B95" s="306" t="s">
        <v>429</v>
      </c>
      <c r="C95" s="306" t="s">
        <v>431</v>
      </c>
      <c r="D95" s="207">
        <v>86</v>
      </c>
      <c r="E95" s="259">
        <f t="shared" si="8"/>
        <v>561</v>
      </c>
      <c r="F95" s="259">
        <f t="shared" si="9"/>
        <v>449</v>
      </c>
      <c r="G95" s="259">
        <f t="shared" si="10"/>
        <v>112</v>
      </c>
      <c r="H95" s="259">
        <f t="shared" si="11"/>
        <v>0</v>
      </c>
      <c r="I95" s="47">
        <v>0</v>
      </c>
      <c r="J95" s="47">
        <v>0</v>
      </c>
      <c r="K95" s="259">
        <f t="shared" si="12"/>
        <v>534</v>
      </c>
      <c r="L95" s="47">
        <v>427</v>
      </c>
      <c r="M95" s="47">
        <v>107</v>
      </c>
      <c r="N95" s="259">
        <f t="shared" si="13"/>
        <v>27</v>
      </c>
      <c r="O95" s="47">
        <v>22</v>
      </c>
      <c r="P95" s="47">
        <v>5</v>
      </c>
      <c r="Q95" s="259">
        <f t="shared" si="14"/>
        <v>0</v>
      </c>
      <c r="R95" s="47">
        <v>0</v>
      </c>
      <c r="S95" s="47">
        <v>0</v>
      </c>
      <c r="T95" s="15"/>
      <c r="U95" s="15"/>
      <c r="V95" s="15"/>
      <c r="W95" s="15"/>
      <c r="X95" s="15"/>
      <c r="Y95" s="15"/>
      <c r="Z95" s="15"/>
      <c r="AD95" s="15"/>
    </row>
    <row r="96" spans="1:30" ht="20.25" customHeight="1">
      <c r="A96" s="539"/>
      <c r="B96" s="306" t="s">
        <v>429</v>
      </c>
      <c r="C96" s="306" t="s">
        <v>433</v>
      </c>
      <c r="D96" s="207">
        <v>87</v>
      </c>
      <c r="E96" s="259">
        <f t="shared" si="8"/>
        <v>1237</v>
      </c>
      <c r="F96" s="259">
        <f t="shared" si="9"/>
        <v>466</v>
      </c>
      <c r="G96" s="259">
        <f t="shared" si="10"/>
        <v>771</v>
      </c>
      <c r="H96" s="259">
        <f t="shared" si="11"/>
        <v>0</v>
      </c>
      <c r="I96" s="47">
        <v>0</v>
      </c>
      <c r="J96" s="47">
        <v>0</v>
      </c>
      <c r="K96" s="259">
        <f t="shared" si="12"/>
        <v>1191</v>
      </c>
      <c r="L96" s="47">
        <v>441</v>
      </c>
      <c r="M96" s="47">
        <v>750</v>
      </c>
      <c r="N96" s="259">
        <f t="shared" si="13"/>
        <v>44</v>
      </c>
      <c r="O96" s="47">
        <v>24</v>
      </c>
      <c r="P96" s="47">
        <v>20</v>
      </c>
      <c r="Q96" s="259">
        <f t="shared" si="14"/>
        <v>2</v>
      </c>
      <c r="R96" s="47">
        <v>1</v>
      </c>
      <c r="S96" s="47">
        <v>1</v>
      </c>
      <c r="T96" s="15"/>
      <c r="U96" s="15"/>
      <c r="V96" s="15"/>
      <c r="W96" s="15"/>
      <c r="X96" s="15"/>
      <c r="Y96" s="15"/>
      <c r="Z96" s="15"/>
      <c r="AD96" s="15"/>
    </row>
    <row r="97" spans="1:30" ht="45" customHeight="1">
      <c r="A97" s="539"/>
      <c r="B97" s="306" t="s">
        <v>434</v>
      </c>
      <c r="C97" s="306" t="s">
        <v>435</v>
      </c>
      <c r="D97" s="207">
        <v>88</v>
      </c>
      <c r="E97" s="259">
        <f t="shared" si="8"/>
        <v>88</v>
      </c>
      <c r="F97" s="259">
        <f t="shared" si="9"/>
        <v>18</v>
      </c>
      <c r="G97" s="259">
        <f t="shared" si="10"/>
        <v>70</v>
      </c>
      <c r="H97" s="259">
        <f t="shared" si="11"/>
        <v>0</v>
      </c>
      <c r="I97" s="47">
        <v>0</v>
      </c>
      <c r="J97" s="47">
        <v>0</v>
      </c>
      <c r="K97" s="259">
        <f t="shared" si="12"/>
        <v>88</v>
      </c>
      <c r="L97" s="47">
        <v>18</v>
      </c>
      <c r="M97" s="47">
        <v>70</v>
      </c>
      <c r="N97" s="259">
        <f t="shared" si="13"/>
        <v>0</v>
      </c>
      <c r="O97" s="47">
        <v>0</v>
      </c>
      <c r="P97" s="47">
        <v>0</v>
      </c>
      <c r="Q97" s="259">
        <f t="shared" si="14"/>
        <v>0</v>
      </c>
      <c r="R97" s="47">
        <v>0</v>
      </c>
      <c r="S97" s="47">
        <v>0</v>
      </c>
      <c r="T97" s="15"/>
      <c r="U97" s="15"/>
      <c r="V97" s="15"/>
      <c r="W97" s="15"/>
      <c r="X97" s="15"/>
      <c r="Y97" s="15"/>
      <c r="Z97" s="15"/>
      <c r="AD97" s="15"/>
    </row>
    <row r="98" spans="1:30" ht="28.5" customHeight="1">
      <c r="A98" s="539"/>
      <c r="B98" s="306" t="s">
        <v>437</v>
      </c>
      <c r="C98" s="306" t="s">
        <v>438</v>
      </c>
      <c r="D98" s="207">
        <v>89</v>
      </c>
      <c r="E98" s="259">
        <f t="shared" si="8"/>
        <v>222</v>
      </c>
      <c r="F98" s="259">
        <f t="shared" si="9"/>
        <v>102</v>
      </c>
      <c r="G98" s="259">
        <f t="shared" si="10"/>
        <v>120</v>
      </c>
      <c r="H98" s="259">
        <f t="shared" si="11"/>
        <v>0</v>
      </c>
      <c r="I98" s="47">
        <v>0</v>
      </c>
      <c r="J98" s="47">
        <v>0</v>
      </c>
      <c r="K98" s="259">
        <f t="shared" si="12"/>
        <v>142</v>
      </c>
      <c r="L98" s="47">
        <v>54</v>
      </c>
      <c r="M98" s="47">
        <v>88</v>
      </c>
      <c r="N98" s="259">
        <f t="shared" si="13"/>
        <v>80</v>
      </c>
      <c r="O98" s="47">
        <v>48</v>
      </c>
      <c r="P98" s="47">
        <v>32</v>
      </c>
      <c r="Q98" s="259">
        <f t="shared" si="14"/>
        <v>0</v>
      </c>
      <c r="R98" s="47">
        <v>0</v>
      </c>
      <c r="S98" s="47">
        <v>0</v>
      </c>
      <c r="T98" s="15"/>
      <c r="U98" s="15"/>
      <c r="V98" s="15"/>
      <c r="W98" s="15"/>
      <c r="X98" s="15"/>
      <c r="Y98" s="15"/>
      <c r="Z98" s="15"/>
      <c r="AD98" s="15"/>
    </row>
    <row r="99" spans="1:30" ht="47.25" customHeight="1">
      <c r="A99" s="539"/>
      <c r="B99" s="306" t="s">
        <v>434</v>
      </c>
      <c r="C99" s="306" t="s">
        <v>439</v>
      </c>
      <c r="D99" s="207">
        <v>90</v>
      </c>
      <c r="E99" s="259">
        <f t="shared" si="8"/>
        <v>100</v>
      </c>
      <c r="F99" s="259">
        <f t="shared" si="9"/>
        <v>30</v>
      </c>
      <c r="G99" s="259">
        <f t="shared" si="10"/>
        <v>70</v>
      </c>
      <c r="H99" s="259">
        <f t="shared" si="11"/>
        <v>0</v>
      </c>
      <c r="I99" s="47">
        <v>0</v>
      </c>
      <c r="J99" s="47">
        <v>0</v>
      </c>
      <c r="K99" s="259">
        <f t="shared" si="12"/>
        <v>96</v>
      </c>
      <c r="L99" s="47">
        <v>28</v>
      </c>
      <c r="M99" s="47">
        <v>68</v>
      </c>
      <c r="N99" s="259">
        <f t="shared" si="13"/>
        <v>4</v>
      </c>
      <c r="O99" s="47">
        <v>2</v>
      </c>
      <c r="P99" s="47">
        <v>2</v>
      </c>
      <c r="Q99" s="259">
        <f t="shared" si="14"/>
        <v>0</v>
      </c>
      <c r="R99" s="47">
        <v>0</v>
      </c>
      <c r="S99" s="47">
        <v>0</v>
      </c>
      <c r="T99" s="15"/>
      <c r="U99" s="15"/>
      <c r="V99" s="15"/>
      <c r="W99" s="15"/>
      <c r="X99" s="15"/>
      <c r="Y99" s="15"/>
      <c r="Z99" s="15"/>
      <c r="AD99" s="15"/>
    </row>
    <row r="100" spans="1:30" ht="20.25" customHeight="1">
      <c r="A100" s="539"/>
      <c r="B100" s="306" t="s">
        <v>440</v>
      </c>
      <c r="C100" s="306" t="s">
        <v>441</v>
      </c>
      <c r="D100" s="207">
        <v>91</v>
      </c>
      <c r="E100" s="259">
        <f t="shared" si="8"/>
        <v>882</v>
      </c>
      <c r="F100" s="259">
        <f t="shared" si="9"/>
        <v>752</v>
      </c>
      <c r="G100" s="259">
        <f t="shared" si="10"/>
        <v>130</v>
      </c>
      <c r="H100" s="259">
        <f t="shared" si="11"/>
        <v>0</v>
      </c>
      <c r="I100" s="47">
        <v>0</v>
      </c>
      <c r="J100" s="47">
        <v>0</v>
      </c>
      <c r="K100" s="259">
        <f t="shared" si="12"/>
        <v>536</v>
      </c>
      <c r="L100" s="47">
        <v>432</v>
      </c>
      <c r="M100" s="47">
        <v>104</v>
      </c>
      <c r="N100" s="259">
        <f t="shared" si="13"/>
        <v>268</v>
      </c>
      <c r="O100" s="47">
        <v>247</v>
      </c>
      <c r="P100" s="47">
        <v>21</v>
      </c>
      <c r="Q100" s="259">
        <f t="shared" si="14"/>
        <v>78</v>
      </c>
      <c r="R100" s="47">
        <v>73</v>
      </c>
      <c r="S100" s="47">
        <v>5</v>
      </c>
      <c r="T100" s="15"/>
      <c r="U100" s="15"/>
      <c r="V100" s="15"/>
      <c r="W100" s="15"/>
      <c r="X100" s="15"/>
      <c r="Y100" s="15"/>
      <c r="Z100" s="15"/>
      <c r="AD100" s="15"/>
    </row>
    <row r="101" spans="1:30" ht="24" customHeight="1">
      <c r="A101" s="539"/>
      <c r="B101" s="306" t="s">
        <v>454</v>
      </c>
      <c r="C101" s="306" t="s">
        <v>442</v>
      </c>
      <c r="D101" s="207">
        <v>92</v>
      </c>
      <c r="E101" s="259">
        <f t="shared" si="8"/>
        <v>2245</v>
      </c>
      <c r="F101" s="259">
        <f t="shared" si="9"/>
        <v>1771</v>
      </c>
      <c r="G101" s="259">
        <f t="shared" si="10"/>
        <v>474</v>
      </c>
      <c r="H101" s="259">
        <f t="shared" si="11"/>
        <v>0</v>
      </c>
      <c r="I101" s="47">
        <v>0</v>
      </c>
      <c r="J101" s="47">
        <v>0</v>
      </c>
      <c r="K101" s="259">
        <f t="shared" si="12"/>
        <v>1843</v>
      </c>
      <c r="L101" s="47">
        <v>1463</v>
      </c>
      <c r="M101" s="47">
        <v>380</v>
      </c>
      <c r="N101" s="259">
        <f t="shared" si="13"/>
        <v>184</v>
      </c>
      <c r="O101" s="47">
        <v>144</v>
      </c>
      <c r="P101" s="47">
        <v>40</v>
      </c>
      <c r="Q101" s="259">
        <f t="shared" si="14"/>
        <v>218</v>
      </c>
      <c r="R101" s="47">
        <v>164</v>
      </c>
      <c r="S101" s="47">
        <v>54</v>
      </c>
      <c r="T101" s="15"/>
      <c r="U101" s="15"/>
      <c r="V101" s="15"/>
      <c r="W101" s="15"/>
      <c r="X101" s="15"/>
      <c r="Y101" s="15"/>
      <c r="Z101" s="15"/>
      <c r="AD101" s="15"/>
    </row>
    <row r="102" spans="1:30" ht="37.5" customHeight="1">
      <c r="A102" s="539"/>
      <c r="B102" s="306" t="s">
        <v>454</v>
      </c>
      <c r="C102" s="306" t="s">
        <v>455</v>
      </c>
      <c r="D102" s="207">
        <v>93</v>
      </c>
      <c r="E102" s="259">
        <f t="shared" si="8"/>
        <v>749</v>
      </c>
      <c r="F102" s="259">
        <f t="shared" si="9"/>
        <v>444</v>
      </c>
      <c r="G102" s="259">
        <f t="shared" si="10"/>
        <v>305</v>
      </c>
      <c r="H102" s="259">
        <f t="shared" si="11"/>
        <v>0</v>
      </c>
      <c r="I102" s="47">
        <v>0</v>
      </c>
      <c r="J102" s="47">
        <v>0</v>
      </c>
      <c r="K102" s="259">
        <f t="shared" si="12"/>
        <v>586</v>
      </c>
      <c r="L102" s="47">
        <v>337</v>
      </c>
      <c r="M102" s="47">
        <v>249</v>
      </c>
      <c r="N102" s="259">
        <f t="shared" si="13"/>
        <v>51</v>
      </c>
      <c r="O102" s="47">
        <v>37</v>
      </c>
      <c r="P102" s="47">
        <v>14</v>
      </c>
      <c r="Q102" s="259">
        <f t="shared" si="14"/>
        <v>112</v>
      </c>
      <c r="R102" s="47">
        <v>70</v>
      </c>
      <c r="S102" s="47">
        <v>42</v>
      </c>
      <c r="T102" s="15"/>
      <c r="U102" s="15"/>
      <c r="V102" s="15"/>
      <c r="W102" s="15"/>
      <c r="X102" s="15"/>
      <c r="Y102" s="15"/>
      <c r="Z102" s="15"/>
      <c r="AD102" s="15"/>
    </row>
    <row r="103" spans="1:30" ht="28.5" customHeight="1">
      <c r="A103" s="539"/>
      <c r="B103" s="306" t="s">
        <v>440</v>
      </c>
      <c r="C103" s="306" t="s">
        <v>443</v>
      </c>
      <c r="D103" s="207">
        <v>94</v>
      </c>
      <c r="E103" s="259">
        <f t="shared" si="8"/>
        <v>734</v>
      </c>
      <c r="F103" s="259">
        <f t="shared" si="9"/>
        <v>547</v>
      </c>
      <c r="G103" s="259">
        <f t="shared" si="10"/>
        <v>187</v>
      </c>
      <c r="H103" s="259">
        <f t="shared" si="11"/>
        <v>0</v>
      </c>
      <c r="I103" s="47">
        <v>0</v>
      </c>
      <c r="J103" s="47">
        <v>0</v>
      </c>
      <c r="K103" s="259">
        <f t="shared" si="12"/>
        <v>499</v>
      </c>
      <c r="L103" s="47">
        <v>388</v>
      </c>
      <c r="M103" s="47">
        <v>111</v>
      </c>
      <c r="N103" s="259">
        <f t="shared" si="13"/>
        <v>144</v>
      </c>
      <c r="O103" s="47">
        <v>113</v>
      </c>
      <c r="P103" s="47">
        <v>31</v>
      </c>
      <c r="Q103" s="259">
        <f t="shared" si="14"/>
        <v>91</v>
      </c>
      <c r="R103" s="47">
        <v>46</v>
      </c>
      <c r="S103" s="47">
        <v>45</v>
      </c>
      <c r="T103" s="15"/>
      <c r="U103" s="15"/>
      <c r="V103" s="15"/>
      <c r="W103" s="15"/>
      <c r="X103" s="15"/>
      <c r="Y103" s="15"/>
      <c r="Z103" s="15"/>
      <c r="AD103" s="15"/>
    </row>
    <row r="104" spans="1:30" ht="20.25" customHeight="1">
      <c r="A104" s="540"/>
      <c r="B104" s="306" t="s">
        <v>444</v>
      </c>
      <c r="C104" s="309" t="s">
        <v>445</v>
      </c>
      <c r="D104" s="207">
        <v>95</v>
      </c>
      <c r="E104" s="259">
        <f t="shared" si="8"/>
        <v>995</v>
      </c>
      <c r="F104" s="259">
        <f t="shared" si="9"/>
        <v>502</v>
      </c>
      <c r="G104" s="259">
        <f t="shared" si="10"/>
        <v>493</v>
      </c>
      <c r="H104" s="259">
        <f t="shared" si="11"/>
        <v>0</v>
      </c>
      <c r="I104" s="210">
        <v>0</v>
      </c>
      <c r="J104" s="210">
        <v>0</v>
      </c>
      <c r="K104" s="259">
        <f t="shared" si="12"/>
        <v>991</v>
      </c>
      <c r="L104" s="210">
        <v>500</v>
      </c>
      <c r="M104" s="210">
        <v>491</v>
      </c>
      <c r="N104" s="259">
        <f t="shared" si="13"/>
        <v>4</v>
      </c>
      <c r="O104" s="210">
        <v>2</v>
      </c>
      <c r="P104" s="210">
        <v>2</v>
      </c>
      <c r="Q104" s="259">
        <f t="shared" si="14"/>
        <v>0</v>
      </c>
      <c r="R104" s="210">
        <v>0</v>
      </c>
      <c r="S104" s="210">
        <v>0</v>
      </c>
      <c r="T104" s="15"/>
      <c r="U104" s="15"/>
      <c r="V104" s="15"/>
      <c r="W104" s="15"/>
      <c r="X104" s="15"/>
      <c r="Y104" s="15"/>
      <c r="Z104" s="15"/>
      <c r="AD104" s="15"/>
    </row>
    <row r="105" spans="1:30" ht="20.25" customHeight="1">
      <c r="A105" s="211" t="s">
        <v>14</v>
      </c>
      <c r="B105" s="204" t="s">
        <v>14</v>
      </c>
      <c r="C105" s="47" t="s">
        <v>14</v>
      </c>
      <c r="D105" s="207">
        <v>96</v>
      </c>
      <c r="E105" s="259">
        <f t="shared" si="8"/>
        <v>708</v>
      </c>
      <c r="F105" s="259">
        <f t="shared" si="9"/>
        <v>348</v>
      </c>
      <c r="G105" s="259">
        <f t="shared" si="10"/>
        <v>360</v>
      </c>
      <c r="H105" s="259">
        <f t="shared" si="11"/>
        <v>0</v>
      </c>
      <c r="I105" s="210">
        <v>0</v>
      </c>
      <c r="J105" s="210">
        <v>0</v>
      </c>
      <c r="K105" s="259">
        <f t="shared" si="12"/>
        <v>708</v>
      </c>
      <c r="L105" s="210">
        <v>348</v>
      </c>
      <c r="M105" s="210">
        <v>360</v>
      </c>
      <c r="N105" s="259">
        <f t="shared" si="13"/>
        <v>0</v>
      </c>
      <c r="O105" s="210">
        <v>0</v>
      </c>
      <c r="P105" s="210">
        <v>0</v>
      </c>
      <c r="Q105" s="259">
        <f t="shared" si="14"/>
        <v>0</v>
      </c>
      <c r="R105" s="210">
        <v>0</v>
      </c>
      <c r="S105" s="210">
        <v>0</v>
      </c>
      <c r="T105" s="15"/>
      <c r="U105" s="15"/>
      <c r="V105" s="15"/>
      <c r="W105" s="15"/>
      <c r="X105" s="15"/>
      <c r="Y105" s="15"/>
      <c r="Z105" s="15"/>
      <c r="AD105" s="15"/>
    </row>
    <row r="106" spans="1:30" ht="20.25" customHeight="1">
      <c r="A106" s="310"/>
      <c r="B106" s="270"/>
      <c r="C106" s="16"/>
      <c r="D106" s="311"/>
      <c r="E106" s="312"/>
      <c r="F106" s="312"/>
      <c r="G106" s="312"/>
      <c r="H106" s="312"/>
      <c r="I106" s="312"/>
      <c r="J106" s="312"/>
      <c r="K106" s="312"/>
      <c r="L106" s="312"/>
      <c r="M106" s="312"/>
      <c r="N106" s="312"/>
      <c r="O106" s="312"/>
      <c r="P106" s="312"/>
      <c r="Q106" s="312"/>
      <c r="R106" s="312"/>
      <c r="S106" s="312"/>
    </row>
    <row r="107" spans="1:30" ht="30.75" customHeight="1">
      <c r="A107" s="313" t="s">
        <v>79</v>
      </c>
      <c r="B107" s="314" t="s">
        <v>555</v>
      </c>
      <c r="C107" s="315"/>
      <c r="D107" s="315"/>
      <c r="E107" s="315"/>
      <c r="F107" s="315"/>
      <c r="G107" s="315"/>
      <c r="H107" s="315"/>
      <c r="I107" s="315"/>
      <c r="J107" s="315"/>
      <c r="K107" s="315"/>
      <c r="L107" s="315"/>
      <c r="M107" s="315"/>
      <c r="N107" s="315"/>
      <c r="O107" s="315"/>
      <c r="P107" s="315"/>
      <c r="Q107" s="315"/>
      <c r="R107" s="315"/>
      <c r="S107" s="315"/>
    </row>
    <row r="108" spans="1:30" ht="18" customHeight="1">
      <c r="A108" s="269"/>
      <c r="B108" s="96"/>
      <c r="E108" s="79"/>
      <c r="F108" s="1"/>
      <c r="G108" s="12"/>
      <c r="H108" s="80"/>
      <c r="I108" s="12"/>
      <c r="J108" s="81"/>
      <c r="K108" s="55"/>
      <c r="L108" s="82"/>
      <c r="M108" s="82"/>
      <c r="N108" s="82"/>
      <c r="O108" s="82"/>
      <c r="P108" s="82"/>
      <c r="Q108" s="82"/>
      <c r="R108" s="68"/>
    </row>
    <row r="109" spans="1:30" ht="26.25" customHeight="1">
      <c r="A109" s="269"/>
      <c r="B109" s="85"/>
      <c r="C109" s="78"/>
      <c r="D109" s="1"/>
      <c r="E109" s="79"/>
      <c r="F109" s="1"/>
      <c r="G109" s="12"/>
      <c r="H109" s="80"/>
      <c r="I109" s="12"/>
      <c r="J109" s="81"/>
      <c r="K109" s="55"/>
      <c r="L109" s="82"/>
      <c r="M109" s="82"/>
      <c r="N109" s="82"/>
      <c r="O109" s="82"/>
      <c r="P109" s="82"/>
      <c r="Q109" s="82"/>
      <c r="R109" s="68"/>
    </row>
    <row r="110" spans="1:30" ht="18" customHeight="1">
      <c r="A110" s="68"/>
      <c r="B110" s="64"/>
      <c r="C110" s="68"/>
      <c r="D110" s="64"/>
      <c r="E110" s="64"/>
      <c r="F110" s="64"/>
      <c r="G110" s="64"/>
      <c r="H110" s="7"/>
      <c r="I110" s="7"/>
      <c r="J110" s="7"/>
      <c r="K110" s="3"/>
      <c r="L110" s="3"/>
      <c r="M110" s="1"/>
      <c r="N110" s="1"/>
      <c r="O110" s="1"/>
      <c r="P110" s="16"/>
      <c r="Q110" s="6"/>
      <c r="R110" s="6"/>
    </row>
    <row r="111" spans="1:30" ht="18" customHeight="1">
      <c r="A111" s="66"/>
      <c r="B111" s="55"/>
      <c r="C111" s="66"/>
      <c r="D111" s="66"/>
      <c r="E111" s="66"/>
      <c r="F111" s="66"/>
      <c r="G111" s="66"/>
      <c r="H111" s="64"/>
      <c r="I111" s="64"/>
      <c r="J111" s="64"/>
      <c r="K111" s="3"/>
      <c r="L111" s="3"/>
      <c r="M111" s="1"/>
      <c r="N111" s="1"/>
      <c r="O111" s="1"/>
      <c r="P111" s="16"/>
      <c r="Q111" s="6"/>
      <c r="R111" s="6"/>
    </row>
    <row r="112" spans="1:30" ht="18" customHeight="1">
      <c r="A112" s="70"/>
      <c r="B112" s="70"/>
      <c r="C112" s="62"/>
      <c r="D112" s="64"/>
      <c r="E112" s="62"/>
      <c r="F112" s="62"/>
      <c r="G112" s="62"/>
      <c r="H112" s="64"/>
      <c r="I112" s="64"/>
      <c r="J112" s="64"/>
      <c r="K112" s="3"/>
      <c r="L112" s="3"/>
      <c r="M112" s="1"/>
      <c r="N112" s="1"/>
      <c r="O112" s="1"/>
      <c r="P112" s="16"/>
      <c r="Q112" s="6"/>
      <c r="R112" s="6"/>
    </row>
    <row r="113" spans="1:18" ht="18" customHeight="1">
      <c r="A113" s="66"/>
      <c r="B113" s="55"/>
      <c r="C113" s="66"/>
      <c r="D113" s="66"/>
      <c r="E113" s="66"/>
      <c r="F113" s="66"/>
      <c r="G113" s="66"/>
      <c r="H113" s="64"/>
      <c r="I113" s="64"/>
      <c r="J113" s="64"/>
      <c r="K113" s="6"/>
      <c r="L113" s="6"/>
      <c r="M113" s="1"/>
      <c r="N113" s="1"/>
      <c r="O113" s="1"/>
      <c r="P113" s="16"/>
      <c r="Q113" s="6"/>
      <c r="R113" s="6"/>
    </row>
    <row r="114" spans="1:18" ht="18" customHeight="1">
      <c r="A114" s="66"/>
      <c r="B114" s="55"/>
      <c r="C114" s="66"/>
      <c r="D114" s="64"/>
      <c r="E114" s="66"/>
      <c r="F114" s="66"/>
      <c r="G114" s="66"/>
      <c r="H114" s="64"/>
      <c r="I114" s="64"/>
      <c r="J114" s="64"/>
      <c r="K114" s="6"/>
      <c r="L114" s="6"/>
      <c r="M114" s="1"/>
      <c r="N114" s="1"/>
      <c r="O114" s="1"/>
      <c r="P114" s="16"/>
      <c r="Q114" s="6"/>
      <c r="R114" s="6"/>
    </row>
    <row r="115" spans="1:18" ht="18" customHeight="1">
      <c r="A115" s="70"/>
      <c r="B115" s="70"/>
      <c r="C115" s="62"/>
      <c r="D115" s="66"/>
      <c r="E115" s="62"/>
      <c r="F115" s="62"/>
      <c r="G115" s="62"/>
      <c r="H115" s="64"/>
      <c r="I115" s="64"/>
      <c r="J115" s="64"/>
      <c r="K115" s="6"/>
      <c r="L115" s="6"/>
      <c r="M115" s="1"/>
      <c r="N115" s="1"/>
      <c r="O115" s="1"/>
      <c r="P115" s="16"/>
      <c r="Q115" s="6"/>
      <c r="R115" s="6"/>
    </row>
    <row r="116" spans="1:18" ht="18" customHeight="1">
      <c r="A116" s="68"/>
      <c r="B116" s="64"/>
      <c r="C116" s="64"/>
      <c r="D116" s="39"/>
      <c r="F116" s="64"/>
      <c r="H116" s="39"/>
      <c r="I116" s="39"/>
      <c r="J116" s="39"/>
      <c r="K116" s="39"/>
      <c r="L116" s="66"/>
      <c r="M116" s="64"/>
      <c r="N116" s="64"/>
      <c r="O116" s="64"/>
      <c r="P116" s="64"/>
      <c r="Q116" s="6"/>
      <c r="R116" s="6"/>
    </row>
    <row r="117" spans="1:18" ht="18" customHeight="1">
      <c r="A117" s="270"/>
      <c r="B117" s="16"/>
      <c r="C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"/>
      <c r="R117" s="6"/>
    </row>
    <row r="122" spans="1:18" ht="14.25">
      <c r="J122" s="541"/>
      <c r="K122" s="542"/>
      <c r="L122" s="542"/>
      <c r="M122" s="542"/>
    </row>
  </sheetData>
  <mergeCells count="30">
    <mergeCell ref="A94:A104"/>
    <mergeCell ref="J122:M122"/>
    <mergeCell ref="A41:A52"/>
    <mergeCell ref="A53:A57"/>
    <mergeCell ref="A58:A65"/>
    <mergeCell ref="A66:A74"/>
    <mergeCell ref="A75:A83"/>
    <mergeCell ref="A84:A93"/>
    <mergeCell ref="A34:A40"/>
    <mergeCell ref="I7:J7"/>
    <mergeCell ref="K7:K8"/>
    <mergeCell ref="L7:M7"/>
    <mergeCell ref="N7:N8"/>
    <mergeCell ref="A9:C9"/>
    <mergeCell ref="A11:A14"/>
    <mergeCell ref="A15:A25"/>
    <mergeCell ref="A26:A33"/>
    <mergeCell ref="A2:S2"/>
    <mergeCell ref="A6:A8"/>
    <mergeCell ref="B6:B8"/>
    <mergeCell ref="C6:C8"/>
    <mergeCell ref="D6:D8"/>
    <mergeCell ref="E6:E8"/>
    <mergeCell ref="F6:S6"/>
    <mergeCell ref="F7:F8"/>
    <mergeCell ref="G7:G8"/>
    <mergeCell ref="H7:H8"/>
    <mergeCell ref="R7:S7"/>
    <mergeCell ref="O7:P7"/>
    <mergeCell ref="Q7:Q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19</vt:i4>
      </vt:variant>
    </vt:vector>
  </HeadingPairs>
  <TitlesOfParts>
    <vt:vector size="35" baseType="lpstr">
      <vt:lpstr>Албан ёсны маягт</vt:lpstr>
      <vt:lpstr>A-ДБ-1</vt:lpstr>
      <vt:lpstr>А-ДБ-2</vt:lpstr>
      <vt:lpstr>А-ДБ-3</vt:lpstr>
      <vt:lpstr>А-ДБ-4</vt:lpstr>
      <vt:lpstr>А-ДБ-4-1 СБ-ын байршлаар</vt:lpstr>
      <vt:lpstr>A-ДБ-5</vt:lpstr>
      <vt:lpstr>А-ДБ-6</vt:lpstr>
      <vt:lpstr>А-ДБ-7last</vt:lpstr>
      <vt:lpstr>А-ДБ-8</vt:lpstr>
      <vt:lpstr>А-ДБ-9</vt:lpstr>
      <vt:lpstr>A-ДБ-10</vt:lpstr>
      <vt:lpstr>А-ДБ-11</vt:lpstr>
      <vt:lpstr>А-ДБ-12</vt:lpstr>
      <vt:lpstr>A-ДБ-13</vt:lpstr>
      <vt:lpstr>А-ДБ-14</vt:lpstr>
      <vt:lpstr>'A-ДБ-1'!Print_Area</vt:lpstr>
      <vt:lpstr>'A-ДБ-10'!Print_Area</vt:lpstr>
      <vt:lpstr>'A-ДБ-13'!Print_Area</vt:lpstr>
      <vt:lpstr>'A-ДБ-5'!Print_Area</vt:lpstr>
      <vt:lpstr>'А-ДБ-11'!Print_Area</vt:lpstr>
      <vt:lpstr>'А-ДБ-12'!Print_Area</vt:lpstr>
      <vt:lpstr>'А-ДБ-14'!Print_Area</vt:lpstr>
      <vt:lpstr>'А-ДБ-2'!Print_Area</vt:lpstr>
      <vt:lpstr>'А-ДБ-3'!Print_Area</vt:lpstr>
      <vt:lpstr>'А-ДБ-4'!Print_Area</vt:lpstr>
      <vt:lpstr>'А-ДБ-4-1 СБ-ын байршлаар'!Print_Area</vt:lpstr>
      <vt:lpstr>'А-ДБ-6'!Print_Area</vt:lpstr>
      <vt:lpstr>'А-ДБ-8'!Print_Area</vt:lpstr>
      <vt:lpstr>'А-ДБ-9'!Print_Area</vt:lpstr>
      <vt:lpstr>'A-ДБ-1'!Print_Titles</vt:lpstr>
      <vt:lpstr>'A-ДБ-13'!Print_Titles</vt:lpstr>
      <vt:lpstr>'А-ДБ-3'!Print_Titles</vt:lpstr>
      <vt:lpstr>'А-ДБ-4'!Print_Titles</vt:lpstr>
      <vt:lpstr>'А-ДБ-9'!Print_Titles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Алтантуяа Юра</dc:creator>
  <cp:lastModifiedBy>Анхзаяа Дорж</cp:lastModifiedBy>
  <cp:lastPrinted>2025-01-06T07:11:20Z</cp:lastPrinted>
  <dcterms:created xsi:type="dcterms:W3CDTF">2019-10-15T08:45:24Z</dcterms:created>
  <dcterms:modified xsi:type="dcterms:W3CDTF">2025-02-03T23:43:54Z</dcterms:modified>
</cp:coreProperties>
</file>