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41" activeTab="1"/>
  </bookViews>
  <sheets>
    <sheet name="3.0" sheetId="1" r:id="rId1"/>
    <sheet name="3.1" sheetId="2" r:id="rId2"/>
    <sheet name="3.2" sheetId="3" r:id="rId3"/>
    <sheet name="3.3" sheetId="4" r:id="rId4"/>
    <sheet name="3.4" sheetId="5" r:id="rId5"/>
    <sheet name="3.5" sheetId="6" r:id="rId6"/>
    <sheet name="3.6" sheetId="7" r:id="rId7"/>
    <sheet name="3.7" sheetId="8" r:id="rId8"/>
    <sheet name="3.8" sheetId="9" r:id="rId9"/>
    <sheet name="3.9" sheetId="10" r:id="rId10"/>
    <sheet name="3.10" sheetId="11" r:id="rId11"/>
    <sheet name="3.11" sheetId="12" r:id="rId12"/>
    <sheet name="3.12" sheetId="13" r:id="rId13"/>
    <sheet name="3.13" sheetId="14" r:id="rId14"/>
    <sheet name="3.14" sheetId="15" r:id="rId15"/>
    <sheet name="3.15" sheetId="16" r:id="rId16"/>
    <sheet name="3.16" sheetId="17" r:id="rId17"/>
    <sheet name="3.17" sheetId="18" r:id="rId18"/>
    <sheet name="3.18" sheetId="19" r:id="rId19"/>
    <sheet name="3.19" sheetId="20" r:id="rId20"/>
    <sheet name="3.20" sheetId="21" r:id="rId21"/>
  </sheets>
  <definedNames>
    <definedName name="_xlnm.Print_Area" localSheetId="1">'3.1'!$A$2:$P$32</definedName>
    <definedName name="_xlnm.Print_Area" localSheetId="10">'3.10'!$A$1:$V$36</definedName>
    <definedName name="_xlnm.Print_Area" localSheetId="12">'3.12'!$A$1:$P$50</definedName>
    <definedName name="_xlnm.Print_Area" localSheetId="13">'3.13'!$A$2:$I$26</definedName>
    <definedName name="_xlnm.Print_Area" localSheetId="18">'3.18'!$A$2:$X$70</definedName>
    <definedName name="_xlnm.Print_Area" localSheetId="19">'3.19'!$A$2:$N$60</definedName>
    <definedName name="_xlnm.Print_Area" localSheetId="3">'3.3'!$A$2:$J$52</definedName>
    <definedName name="_xlnm.Print_Area" localSheetId="9">'3.9'!$A$1:$U$26</definedName>
    <definedName name="_xlnm.Print_Titles" localSheetId="12">'3.12'!$4:$5</definedName>
    <definedName name="_xlnm.Print_Titles" localSheetId="13">'3.13'!$3:$4</definedName>
    <definedName name="_xlnm.Print_Titles" localSheetId="16">'3.16'!$A:$B,'3.16'!$4:$6</definedName>
    <definedName name="_xlnm.Print_Titles" localSheetId="17">'3.17'!$A:$B</definedName>
    <definedName name="_xlnm.Print_Titles" localSheetId="5">'3.5'!$4:$7</definedName>
    <definedName name="_xlnm.Print_Titles" localSheetId="6">'3.6'!$3:$4</definedName>
  </definedNames>
  <calcPr fullCalcOnLoad="1"/>
</workbook>
</file>

<file path=xl/comments17.xml><?xml version="1.0" encoding="utf-8"?>
<comments xmlns="http://schemas.openxmlformats.org/spreadsheetml/2006/main">
  <authors>
    <author>Byambasuren Batkhuu</author>
    <author>Altantuya Yura</author>
  </authors>
  <commentList>
    <comment ref="B21" authorId="0">
      <text>
        <r>
          <rPr>
            <b/>
            <sz val="9"/>
            <rFont val="Tahoma"/>
            <family val="2"/>
          </rPr>
          <t>Byambasuren Batkhuu:</t>
        </r>
        <r>
          <rPr>
            <sz val="9"/>
            <rFont val="Tahoma"/>
            <family val="2"/>
          </rPr>
          <t xml:space="preserve">
1603 
</t>
        </r>
      </text>
    </comment>
    <comment ref="B80" authorId="1">
      <text>
        <r>
          <rPr>
            <sz val="9"/>
            <rFont val="Tahoma"/>
            <family val="2"/>
          </rPr>
          <t xml:space="preserve">Энх-орчлон нэрээ сольсон
</t>
        </r>
      </text>
    </comment>
  </commentList>
</comments>
</file>

<file path=xl/sharedStrings.xml><?xml version="1.0" encoding="utf-8"?>
<sst xmlns="http://schemas.openxmlformats.org/spreadsheetml/2006/main" count="1521" uniqueCount="735">
  <si>
    <t>2007-2008</t>
  </si>
  <si>
    <t xml:space="preserve"> </t>
  </si>
  <si>
    <t>C</t>
  </si>
  <si>
    <t>D</t>
  </si>
  <si>
    <t>F</t>
  </si>
  <si>
    <t>эм</t>
  </si>
  <si>
    <t>E</t>
  </si>
  <si>
    <t>2004-2005</t>
  </si>
  <si>
    <t>2008-2009</t>
  </si>
  <si>
    <t>2005-2006</t>
  </si>
  <si>
    <t>I</t>
  </si>
  <si>
    <t>II</t>
  </si>
  <si>
    <t>III</t>
  </si>
  <si>
    <t>IV</t>
  </si>
  <si>
    <t>V</t>
  </si>
  <si>
    <t>VI</t>
  </si>
  <si>
    <t>2006-2007</t>
  </si>
  <si>
    <t>2009-2010</t>
  </si>
  <si>
    <t>Үзүүлэлт</t>
  </si>
  <si>
    <t>Бүгд</t>
  </si>
  <si>
    <t>Байршил</t>
  </si>
  <si>
    <t>УБ</t>
  </si>
  <si>
    <t>Орон нутаг</t>
  </si>
  <si>
    <t>Их, дээд сургууль, коллежийн тоо</t>
  </si>
  <si>
    <t>Үүнээс:</t>
  </si>
  <si>
    <t>Төрийн өмчийн сургууль</t>
  </si>
  <si>
    <t>Төрийн бус өмчийн сургууль</t>
  </si>
  <si>
    <t>Төрийн бус өмчийн коллеж (байршил)</t>
  </si>
  <si>
    <t>Төрийн өмчийн сургуулийн дүн</t>
  </si>
  <si>
    <t>Төрийн бус өмчийн сургуулийн дүн</t>
  </si>
  <si>
    <t>№</t>
  </si>
  <si>
    <t>Сургуулийн ангилал</t>
  </si>
  <si>
    <t>Их сургууль</t>
  </si>
  <si>
    <t>Дээд сургууль</t>
  </si>
  <si>
    <t>Коллеж</t>
  </si>
  <si>
    <t>2. Суралцагчдын тоо</t>
  </si>
  <si>
    <t>3. Үндсэн багшийн тоо</t>
  </si>
  <si>
    <t xml:space="preserve">      1. Дээд боловсролын сургалтын байгууллагын тоо</t>
  </si>
  <si>
    <t>4. Нийт ажиллагчдын тоо</t>
  </si>
  <si>
    <t>Суралцагчид</t>
  </si>
  <si>
    <t>Үндсэн багш</t>
  </si>
  <si>
    <t>2010-2011</t>
  </si>
  <si>
    <t>Хичээлийн жил</t>
  </si>
  <si>
    <t>1. Их, дээд сургууль, коллежийн тоо</t>
  </si>
  <si>
    <t>Үүнээс: эмэгтэй</t>
  </si>
  <si>
    <t>Дээд боловсролын сургалтын байгууллагууд</t>
  </si>
  <si>
    <t>2. Магадлан итгэмжлэгдсэн сургуулийн тоо</t>
  </si>
  <si>
    <t>Дээд боловсролын сургалтын байгууллагад суралцагчид</t>
  </si>
  <si>
    <t>3. Суралцагчдын тоо</t>
  </si>
  <si>
    <t>4. Төрийн өмчийн сургуульд суралцагчид</t>
  </si>
  <si>
    <t>5. Төрийн бус өмчийн сургуульд суралцагчид</t>
  </si>
  <si>
    <t>7. Шинээр элсэгчдийн тоо</t>
  </si>
  <si>
    <t>9. Төгсгөгчдийн тоо</t>
  </si>
  <si>
    <t>10. Төгсгөгчдөөс ажлын байртай болсон</t>
  </si>
  <si>
    <t>11. Магадлан итгэмжлэгдсэн сургуульд суралцагчдын  тоо</t>
  </si>
  <si>
    <t>Дээд боловсролын сургалтын байгууллагад ажиллагчид</t>
  </si>
  <si>
    <t>12. Ажиллагчдын тоо</t>
  </si>
  <si>
    <t>13. Үндсэн багшийн тоо</t>
  </si>
  <si>
    <t xml:space="preserve">       2006-2007</t>
  </si>
  <si>
    <t xml:space="preserve">       2007-2008</t>
  </si>
  <si>
    <t xml:space="preserve">       2008-2009</t>
  </si>
  <si>
    <t xml:space="preserve">       2009-2010</t>
  </si>
  <si>
    <t xml:space="preserve">       2010-2011</t>
  </si>
  <si>
    <t xml:space="preserve">Монгол Улсын нутаг дэвсгэрт  үйл ажиллагаа явуулж буй гадаадын их сургуулийн салбар </t>
  </si>
  <si>
    <t>Нийт суралцагчид</t>
  </si>
  <si>
    <t>Өдрөөр суралцагчид</t>
  </si>
  <si>
    <t>Оройгоор суралцагчид</t>
  </si>
  <si>
    <t>Эчнээгээр суралцагчид</t>
  </si>
  <si>
    <t>Их, дээд сургууль, коллежид</t>
  </si>
  <si>
    <t xml:space="preserve"> Үүнээс:    Төрийн өмчийн сургуульд </t>
  </si>
  <si>
    <t xml:space="preserve">                  Төрийн бус өмчийн сургуульд  </t>
  </si>
  <si>
    <t>Төрийн өмчийн их  сургууль (байршил)</t>
  </si>
  <si>
    <t>Төрийн өмчийн дээд сургууль (байршил)</t>
  </si>
  <si>
    <t>Гадаадын их сургуулийн салбарын дүн</t>
  </si>
  <si>
    <t>Төрийн бус өмчийн их сургууль  (байршил)</t>
  </si>
  <si>
    <t>Суралцагчдын тоо (ангиар)</t>
  </si>
  <si>
    <t>Бүгдээс:</t>
  </si>
  <si>
    <t>Бэлтгэл</t>
  </si>
  <si>
    <t>шинээр элссэн</t>
  </si>
  <si>
    <t>төгсөх ангид</t>
  </si>
  <si>
    <t>бүгд</t>
  </si>
  <si>
    <t>бүгдээс:</t>
  </si>
  <si>
    <t>Бусад хэлбэрийн сургуулиас</t>
  </si>
  <si>
    <t>Баруун бүс</t>
  </si>
  <si>
    <t>Баян-Өлгий</t>
  </si>
  <si>
    <t>Говь-Алтай</t>
  </si>
  <si>
    <t>Завхан</t>
  </si>
  <si>
    <t>Увс</t>
  </si>
  <si>
    <t>Ховд</t>
  </si>
  <si>
    <t>Хангайн бүс</t>
  </si>
  <si>
    <t xml:space="preserve">Архангай </t>
  </si>
  <si>
    <t>Баянхонгор</t>
  </si>
  <si>
    <t>Орхон аймаг</t>
  </si>
  <si>
    <t>Хөвсгөл</t>
  </si>
  <si>
    <t>Төвийн бүс</t>
  </si>
  <si>
    <t>Дархан-Уул</t>
  </si>
  <si>
    <t>Дорноговь</t>
  </si>
  <si>
    <t>Зүүн бүс</t>
  </si>
  <si>
    <t>Дорнод</t>
  </si>
  <si>
    <t>Нийслэл</t>
  </si>
  <si>
    <t>Улаанбаатар хот</t>
  </si>
  <si>
    <t>Улсын нийт дүн</t>
  </si>
  <si>
    <t>Хөдөө орон нутагт</t>
  </si>
  <si>
    <t>Улаанбаатар хотод</t>
  </si>
  <si>
    <t>(салбар, боловсролын зэрэг, хүйсээр)</t>
  </si>
  <si>
    <t>Салбар, мэргэжлийн чиглэл</t>
  </si>
  <si>
    <t>Бакалаврын зэргийн боловсрол олгох ангид</t>
  </si>
  <si>
    <t>Магистрантурт</t>
  </si>
  <si>
    <t>Докторантурт</t>
  </si>
  <si>
    <t>эмэгтэй</t>
  </si>
  <si>
    <t>Урлаг</t>
  </si>
  <si>
    <t>Хүмүүнлэгийн ухаан</t>
  </si>
  <si>
    <t>Мэдээлэл, сэтгүүл зүй</t>
  </si>
  <si>
    <t>Математик, статистик</t>
  </si>
  <si>
    <t>Бусад</t>
  </si>
  <si>
    <t>Бүх суралцагчид</t>
  </si>
  <si>
    <t>Бүгдээс: шинээр элссэн</t>
  </si>
  <si>
    <t>16 хүртэл</t>
  </si>
  <si>
    <t>16 настай</t>
  </si>
  <si>
    <t>17 настай</t>
  </si>
  <si>
    <t>18 настай</t>
  </si>
  <si>
    <t>19 настай</t>
  </si>
  <si>
    <t>20 настай</t>
  </si>
  <si>
    <t>21 настай</t>
  </si>
  <si>
    <t>22 настай</t>
  </si>
  <si>
    <t>23 настай</t>
  </si>
  <si>
    <t>24 настай</t>
  </si>
  <si>
    <t>25 настай</t>
  </si>
  <si>
    <t>26 настай</t>
  </si>
  <si>
    <t>27 настай</t>
  </si>
  <si>
    <t>28 настай</t>
  </si>
  <si>
    <t>29 настай</t>
  </si>
  <si>
    <t>30-34 настай</t>
  </si>
  <si>
    <t>35-39 настай</t>
  </si>
  <si>
    <t>40-өөс дээш</t>
  </si>
  <si>
    <t>Үндсэн захиргаа</t>
  </si>
  <si>
    <t>10. Өвөрхангай</t>
  </si>
  <si>
    <t xml:space="preserve">  1. Баян-Өлгий </t>
  </si>
  <si>
    <t xml:space="preserve">  2. Говь-Алтай</t>
  </si>
  <si>
    <t xml:space="preserve">  3. Завхан</t>
  </si>
  <si>
    <t xml:space="preserve">  4. Увс</t>
  </si>
  <si>
    <t xml:space="preserve">  5. Ховд</t>
  </si>
  <si>
    <t xml:space="preserve">  6. Архангай</t>
  </si>
  <si>
    <t xml:space="preserve">  7. Баянхонгор</t>
  </si>
  <si>
    <t xml:space="preserve">  8. Булган</t>
  </si>
  <si>
    <t xml:space="preserve">  9. Орхон</t>
  </si>
  <si>
    <t>11. Хөвсгөл</t>
  </si>
  <si>
    <t>12. Говьсүмбэр</t>
  </si>
  <si>
    <t>13. Дархан-Уул</t>
  </si>
  <si>
    <t>14. Дорноговь</t>
  </si>
  <si>
    <t>15. Дундговь</t>
  </si>
  <si>
    <t>16. Өмнөговь</t>
  </si>
  <si>
    <t>17. Сэлэнгэ</t>
  </si>
  <si>
    <t>18. Төв</t>
  </si>
  <si>
    <t>19. Дорнод</t>
  </si>
  <si>
    <t>20. Хэнтий</t>
  </si>
  <si>
    <t>21. Сүхбаатар</t>
  </si>
  <si>
    <t>22. Улаанбаатар</t>
  </si>
  <si>
    <t>Сургалтын зардал</t>
  </si>
  <si>
    <t>Монгол Улсын</t>
  </si>
  <si>
    <t>Тухайн улсын</t>
  </si>
  <si>
    <t>Азербайжан</t>
  </si>
  <si>
    <t>АНУ</t>
  </si>
  <si>
    <t>Казакстан</t>
  </si>
  <si>
    <t>Киргизстан</t>
  </si>
  <si>
    <t>ОХУ</t>
  </si>
  <si>
    <t>Турк</t>
  </si>
  <si>
    <t>Узбекстан</t>
  </si>
  <si>
    <t>Япон</t>
  </si>
  <si>
    <t xml:space="preserve">Улс </t>
  </si>
  <si>
    <t>Хувийн</t>
  </si>
  <si>
    <t>Дипломын дээд</t>
  </si>
  <si>
    <t>Бакалавр</t>
  </si>
  <si>
    <t>Магистр</t>
  </si>
  <si>
    <t>Доктор</t>
  </si>
  <si>
    <t>(улс, хүйс, боловсролын зэрэг, сургалтын зардлын төрлөөр)</t>
  </si>
  <si>
    <t>Польш</t>
  </si>
  <si>
    <t>Дотоодын их, дээд сургууль, коллежид сурч байгаа гадаадын иргэдийн тоо</t>
  </si>
  <si>
    <t>(сургууль, хүйс, боловсролын зэрэг, сургалтын зардлын төрлөөр)</t>
  </si>
  <si>
    <t>Сургууль</t>
  </si>
  <si>
    <t>БҮГД</t>
  </si>
  <si>
    <t>Бэлтгэл анги</t>
  </si>
  <si>
    <t>I анги</t>
  </si>
  <si>
    <t>II анги</t>
  </si>
  <si>
    <t>III анги</t>
  </si>
  <si>
    <t>IV анги</t>
  </si>
  <si>
    <t>V анги</t>
  </si>
  <si>
    <t>VI анги</t>
  </si>
  <si>
    <t>Бүгдээс сургалтын төлбөрөө төлсөн оюутан</t>
  </si>
  <si>
    <t xml:space="preserve">     Үүнээс: Төлбөрөө төлсөн</t>
  </si>
  <si>
    <t>Төрөөс үзүүлэх буцалтгүй тусламжаар суралцдаг</t>
  </si>
  <si>
    <t xml:space="preserve">Төрийн сангийн хөнгөлөлттэй зээлээр суралцдаг </t>
  </si>
  <si>
    <t>Тухайн сургуулийн зардлаар суралцдаг</t>
  </si>
  <si>
    <t>Хувийн зардлаар суралцдаг</t>
  </si>
  <si>
    <t>Бусад зардлаар суралцдаг</t>
  </si>
  <si>
    <t>Сургалтын төлбөрийн дундаж хэмжээ (төгрөгөөр)</t>
  </si>
  <si>
    <t>Дотуур байранд суухаар саналаа өгсөн оюутан</t>
  </si>
  <si>
    <t>Сургуулийнхаа дотуур байранд амьдардаг оюутан</t>
  </si>
  <si>
    <t xml:space="preserve">     Үүнээс: эмэгтэй</t>
  </si>
  <si>
    <t>Бусад сургуулийн дотуур байранд амьдардаг оюутан</t>
  </si>
  <si>
    <t>Сургалтын зардлын төлбөрийн хэлбэрүүд</t>
  </si>
  <si>
    <t xml:space="preserve">Бүгдээс: Төсвөөс цалинждаг </t>
  </si>
  <si>
    <t xml:space="preserve">Бүгдээс: Тэтгэврээ тогтоолгоод ажиллаж байгаа </t>
  </si>
  <si>
    <t xml:space="preserve">Ажиллагчдын тоо </t>
  </si>
  <si>
    <t>Захирал</t>
  </si>
  <si>
    <t>Дэд захирал</t>
  </si>
  <si>
    <t>Харьяа сургуулийн захирал</t>
  </si>
  <si>
    <t>Харьяа сургуулийн дэд захирал</t>
  </si>
  <si>
    <t>Сургалтын албаны дарга</t>
  </si>
  <si>
    <t xml:space="preserve">              Салбар, тэнхмийн эрхлэгч</t>
  </si>
  <si>
    <t>Эрдэм шинжилгээний ажилтан</t>
  </si>
  <si>
    <t>Нягтлан бодогч</t>
  </si>
  <si>
    <t>Номын санч</t>
  </si>
  <si>
    <t>Эмч</t>
  </si>
  <si>
    <t>Хичээлийн туслах ажилтан</t>
  </si>
  <si>
    <t>Эрдэм шинжилгээний туслах ажилтан</t>
  </si>
  <si>
    <t>Нярав, байрын даамал</t>
  </si>
  <si>
    <t>Бичиг хэрэг хөтлөгч, бичээч</t>
  </si>
  <si>
    <t>Жижүүр, манаач, сахиул</t>
  </si>
  <si>
    <t>Үйлчлэгч</t>
  </si>
  <si>
    <t xml:space="preserve">Бусад ажилтан, ажилчид </t>
  </si>
  <si>
    <t>Үзүүлэлтүүд</t>
  </si>
  <si>
    <t xml:space="preserve"> декан</t>
  </si>
  <si>
    <t>Салбар, тэнхмийн эрхлэгч</t>
  </si>
  <si>
    <t>Багш</t>
  </si>
  <si>
    <t>Бусад ажилтан, ажилчид</t>
  </si>
  <si>
    <t>ИХ, ДЭЭД  СУРГУУЛЬ, КОЛЛЕЖИД</t>
  </si>
  <si>
    <t>Төрийн өмчийн сургуульд</t>
  </si>
  <si>
    <t>Төрийн бус өмчийн сургуульд</t>
  </si>
  <si>
    <t>Бүгдээс: Эмэгтэй</t>
  </si>
  <si>
    <t>Бүгдээс: Төсвөөс цалинждаг</t>
  </si>
  <si>
    <t>Бүгдээс: Тэтгэврээ тогтоолгоод ажиллаж байгаа</t>
  </si>
  <si>
    <t>Дугаар</t>
  </si>
  <si>
    <t>Батлан хамгаалахын их сургууль (УБ)</t>
  </si>
  <si>
    <t>Монгол Улсын их сургууль (УБ)</t>
  </si>
  <si>
    <t>Соёл, урлагийн их сургууль (УБ)</t>
  </si>
  <si>
    <t>Удирдлагын академи   (УБ)</t>
  </si>
  <si>
    <t>Ховд их сургууль  (Ховд)</t>
  </si>
  <si>
    <t>Хөдөө аж ахуйн их сургууль (УБ)</t>
  </si>
  <si>
    <t>Үндэсний тагнуулын академи (УБ)</t>
  </si>
  <si>
    <t>Орхон их сургууль   (УБ)</t>
  </si>
  <si>
    <t>Отгонтэнгэр их сургууль   (УБ)</t>
  </si>
  <si>
    <t>Хүмүүнлэгийн ухааны их сургууль (УБ)</t>
  </si>
  <si>
    <t>Жонон дээд сургууль  (УБ)</t>
  </si>
  <si>
    <t>Олон улс судлалын дээд сургууль (УБ)</t>
  </si>
  <si>
    <t>Олон улсын эдийн засаг, бизнесийн дээд сургууль (УБ)</t>
  </si>
  <si>
    <t>Сутай дээд сургууль (УБ)</t>
  </si>
  <si>
    <t>Түшээ дээд сургууль (УБ)</t>
  </si>
  <si>
    <t>Тэнгэр дээд сургууль (УБ)</t>
  </si>
  <si>
    <t>Урлах эрдмийн дээд сургууль (УБ)</t>
  </si>
  <si>
    <t>Үндэсний биеийн тамирын дээд сургууль (УБ)</t>
  </si>
  <si>
    <t>Хангай дээд сургууль (УБ)</t>
  </si>
  <si>
    <t>Чингэс хаан дээд сургууль (УБ)</t>
  </si>
  <si>
    <t>Шинэ иргэншил дээд сургууль (УБ)</t>
  </si>
  <si>
    <t>Эм Ай Ю дээд сургууль  (УБ)</t>
  </si>
  <si>
    <t>Улсын дүн</t>
  </si>
  <si>
    <t>(албан тушаал, ажилласан жил, нас, боловсролын зэрэг, мэргэжлийн чиглэлээр)</t>
  </si>
  <si>
    <t>Ажиллаж буй үндсэн багш</t>
  </si>
  <si>
    <t>Цагийн багш</t>
  </si>
  <si>
    <t>Декан</t>
  </si>
  <si>
    <t xml:space="preserve">    БҮГД</t>
  </si>
  <si>
    <t>Дипломын (дээд) боловсрол олгох ангид хичээл заадаг</t>
  </si>
  <si>
    <t>Магистрантурт хичээл заадаг</t>
  </si>
  <si>
    <t>Докторантурт хичээл заадаг</t>
  </si>
  <si>
    <t>Дадлагажигч багш</t>
  </si>
  <si>
    <t>Ахлах багш</t>
  </si>
  <si>
    <t>Дэд профессор</t>
  </si>
  <si>
    <t>Профессор</t>
  </si>
  <si>
    <t xml:space="preserve">    АЖИЛЛАСАН ЖИЛ</t>
  </si>
  <si>
    <t xml:space="preserve">  1-5 жил </t>
  </si>
  <si>
    <t xml:space="preserve">   6-10 жил</t>
  </si>
  <si>
    <t xml:space="preserve">  11-15 жил</t>
  </si>
  <si>
    <t xml:space="preserve">  16-20 жил</t>
  </si>
  <si>
    <t xml:space="preserve">   21-25 жил</t>
  </si>
  <si>
    <t xml:space="preserve">   25-аас дээш жил</t>
  </si>
  <si>
    <t>НАС</t>
  </si>
  <si>
    <t xml:space="preserve">   30 хүртэл настай</t>
  </si>
  <si>
    <t xml:space="preserve">   30-50 настай</t>
  </si>
  <si>
    <t xml:space="preserve">   51-54 настай</t>
  </si>
  <si>
    <t xml:space="preserve">   55-настай</t>
  </si>
  <si>
    <t xml:space="preserve">   56-59 настай</t>
  </si>
  <si>
    <t xml:space="preserve">   60-настай</t>
  </si>
  <si>
    <t xml:space="preserve">   60-аас дээш настай</t>
  </si>
  <si>
    <t>БОЛОВСРОЛ</t>
  </si>
  <si>
    <t xml:space="preserve">    Доктор</t>
  </si>
  <si>
    <t xml:space="preserve">    Магистр</t>
  </si>
  <si>
    <t xml:space="preserve">    Бакалавр</t>
  </si>
  <si>
    <t xml:space="preserve">    Дипломын</t>
  </si>
  <si>
    <t>Англи хэл мэддэг</t>
  </si>
  <si>
    <t>Франц хэл мэддэг</t>
  </si>
  <si>
    <t>Герман хэл мэддэг</t>
  </si>
  <si>
    <t>Испани хэл мэддэг</t>
  </si>
  <si>
    <t>МЭРГЭЖЛИЙН ЧИГЛЭЛ</t>
  </si>
  <si>
    <t xml:space="preserve">    Багш, боловсрол судлал</t>
  </si>
  <si>
    <t xml:space="preserve">    Урлаг</t>
  </si>
  <si>
    <t xml:space="preserve">    Хүмүүнлэгийн ухаан</t>
  </si>
  <si>
    <t xml:space="preserve">    Нийгмийн ухаан</t>
  </si>
  <si>
    <t xml:space="preserve">    Сэтгүүл зүй, мэдээлэл</t>
  </si>
  <si>
    <t xml:space="preserve">    Эдийн засаг</t>
  </si>
  <si>
    <t xml:space="preserve">    Худалдаа, бизнесийн удирдлага</t>
  </si>
  <si>
    <t xml:space="preserve">    Хууль</t>
  </si>
  <si>
    <t xml:space="preserve">    Хими, биологи, газар зүй</t>
  </si>
  <si>
    <t xml:space="preserve">     Физик</t>
  </si>
  <si>
    <t xml:space="preserve">     Математик, статистик</t>
  </si>
  <si>
    <t xml:space="preserve">     Тооцоолон бодох техник</t>
  </si>
  <si>
    <t xml:space="preserve">     Инженер, техник</t>
  </si>
  <si>
    <t xml:space="preserve">     Үйлдвэрлэл</t>
  </si>
  <si>
    <t xml:space="preserve">     Барилга</t>
  </si>
  <si>
    <t xml:space="preserve">     Хөдөө аж ахуй</t>
  </si>
  <si>
    <t xml:space="preserve">     Мал эмнэлэг</t>
  </si>
  <si>
    <t xml:space="preserve">     Анагаах ухаан</t>
  </si>
  <si>
    <t xml:space="preserve">     Нийгмийн хамгаалал</t>
  </si>
  <si>
    <t xml:space="preserve">     Үйлчилгээ</t>
  </si>
  <si>
    <t xml:space="preserve">     Тээвэр, холбоо</t>
  </si>
  <si>
    <t xml:space="preserve">     Байгаль хамгаалал</t>
  </si>
  <si>
    <t xml:space="preserve">     Цэрэг, цагдаа</t>
  </si>
  <si>
    <t xml:space="preserve">     Бусад</t>
  </si>
  <si>
    <t xml:space="preserve">Тэтгэврээ тогтоолгоод ажиллаж байгаа </t>
  </si>
  <si>
    <t xml:space="preserve">Төрийн одонтой </t>
  </si>
  <si>
    <t>Боловсролын тэргүүний ажилтан</t>
  </si>
  <si>
    <t>Өнгөрсөн хичээлийн жилд дотоодод мэргэжил дээшлүүлсэн</t>
  </si>
  <si>
    <t>Өнгөрсөн хичээлийн жилд гадаадад мэргэжил дээшлүүлсэн</t>
  </si>
  <si>
    <t xml:space="preserve">Төвлөрсөн, бүсчилсэн шугамаар дотоодод мэргэжил дээшлүүлэх саналтай </t>
  </si>
  <si>
    <t xml:space="preserve">Төвлөрсөн, бүсчилсэн шугамаар гадаадад мэргэжил дээшлүүлэх саналтай </t>
  </si>
  <si>
    <t>Цагийн багш (үндсэн багшийн нормд шилжүүлсэн)</t>
  </si>
  <si>
    <t>(сургуулийн ангиллаар)</t>
  </si>
  <si>
    <t xml:space="preserve">Гадаадын их сургуулийн салбар </t>
  </si>
  <si>
    <t>Сургалтын байгууллагын тоо</t>
  </si>
  <si>
    <t>Бие даасан сургуль</t>
  </si>
  <si>
    <t xml:space="preserve">Бүгд </t>
  </si>
  <si>
    <t>Эмэгтэй</t>
  </si>
  <si>
    <t>үүнээс:</t>
  </si>
  <si>
    <t>Боловсролын зэрэг ба сургалтын хэлбэр</t>
  </si>
  <si>
    <t>БҮГДЭЭС:</t>
  </si>
  <si>
    <t>Эм</t>
  </si>
  <si>
    <t xml:space="preserve">бүгд </t>
  </si>
  <si>
    <t>Төрийн өмчийн сургуулиуд</t>
  </si>
  <si>
    <t xml:space="preserve">         Дипломын дээд (өдөр)</t>
  </si>
  <si>
    <t xml:space="preserve">         Дипломын дээд (орой)</t>
  </si>
  <si>
    <t xml:space="preserve">         Дипломын дээд (эчнээ)</t>
  </si>
  <si>
    <t xml:space="preserve">         Бакалавр (өдөр)</t>
  </si>
  <si>
    <t xml:space="preserve">         Бакалавр (орой)</t>
  </si>
  <si>
    <t xml:space="preserve">         Бакалавр (эчнээ)</t>
  </si>
  <si>
    <t xml:space="preserve">         Магистр (өдөр)</t>
  </si>
  <si>
    <t xml:space="preserve">         Магистр (орой)</t>
  </si>
  <si>
    <t xml:space="preserve">         Магистр (эчнээ)</t>
  </si>
  <si>
    <t xml:space="preserve">         Доктор (өдөр)</t>
  </si>
  <si>
    <t xml:space="preserve">         Доктор (орой)</t>
  </si>
  <si>
    <t xml:space="preserve">         Доктор (эчнээ)</t>
  </si>
  <si>
    <t>Дүн</t>
  </si>
  <si>
    <t>Төрийн бус өмчийн сургуулиуд</t>
  </si>
  <si>
    <t>УЛСЫН НЭГТГЭЛ</t>
  </si>
  <si>
    <t>Багш, боловсрол судлал</t>
  </si>
  <si>
    <t>Хөдөө аж ахуй</t>
  </si>
  <si>
    <t>Магистрантур</t>
  </si>
  <si>
    <t>Докторантур</t>
  </si>
  <si>
    <t>Төгсгөгчид</t>
  </si>
  <si>
    <t>Нас</t>
  </si>
  <si>
    <t xml:space="preserve">Үүнээс:  Декан </t>
  </si>
  <si>
    <t>2011-2012</t>
  </si>
  <si>
    <t xml:space="preserve">                  Төрийн бус өмчийн</t>
  </si>
  <si>
    <t xml:space="preserve">   Үүнээс: Төрийн өмчийн</t>
  </si>
  <si>
    <t xml:space="preserve">       2011-2012</t>
  </si>
  <si>
    <t>Бакалаврын боловсрол, бүгд</t>
  </si>
  <si>
    <t>Бакалавр (өдөр)</t>
  </si>
  <si>
    <t>Бакалавр (орой)</t>
  </si>
  <si>
    <t>Бакалавр (эчнээ)</t>
  </si>
  <si>
    <t>Магистрантурт, бүгд</t>
  </si>
  <si>
    <t>Магистр (өдөр)</t>
  </si>
  <si>
    <t>Магистр (орой)</t>
  </si>
  <si>
    <t>Магистр (эчнээ)</t>
  </si>
  <si>
    <t>Докторантурт, бүгд</t>
  </si>
  <si>
    <t>Доктор (өдөр)</t>
  </si>
  <si>
    <t>Доктор (орой)</t>
  </si>
  <si>
    <t>Доктор (эчнээ)</t>
  </si>
  <si>
    <t>Гадаадын их сургуулийн салбар</t>
  </si>
  <si>
    <t>Бүх их, дээд сургууль, коллеж</t>
  </si>
  <si>
    <t>МУБИС-ийн Архангай аймаг дахь Багшийн сургууль (МУБИС, Архангай)</t>
  </si>
  <si>
    <t>МУИС-ийн Завхан аймаг дахь Завхан сургууль (МУИС, Завхан)</t>
  </si>
  <si>
    <t>МУИС-ийн Орхон аймаг дахь Орхон сургууль (МУИС, Орхон)</t>
  </si>
  <si>
    <t>СУИС-ийн Кино урлагийн дээд сургууль (УБ)</t>
  </si>
  <si>
    <t>ШУТИС-ийн Дархан-Уул аймаг дахь Технологийн сургууль  (ШУТИС, Дархан-Уул)</t>
  </si>
  <si>
    <t>ШУТИС-ийн Эрдэнэт үйлдвэрийн дэргэдэх Технологийн сургууль  (ШУТИС, Орхон)</t>
  </si>
  <si>
    <t xml:space="preserve">Бүс нутаг, аймаг, нийслэл                 </t>
  </si>
  <si>
    <t>Нийт дүн</t>
  </si>
  <si>
    <t>Төрийн өмчийн хөдөө орон нутаг дахь салбар сургууль (харъяалал, байршил)</t>
  </si>
  <si>
    <t>Төрийн бус өмчийн дээд сургууль  (байршил)</t>
  </si>
  <si>
    <t>салбар, тэнхмийн эрхлэгч</t>
  </si>
  <si>
    <t>багш</t>
  </si>
  <si>
    <t xml:space="preserve">Бүс нутаг, аймаг, нийслэл, </t>
  </si>
  <si>
    <t xml:space="preserve">Дипломын (дээд) </t>
  </si>
  <si>
    <t xml:space="preserve">Бакалавр </t>
  </si>
  <si>
    <t xml:space="preserve">Орхон </t>
  </si>
  <si>
    <t xml:space="preserve">Улаанбаатар </t>
  </si>
  <si>
    <t>Төрийн албаны тухай хуулийн дагуу сургалтын төлбөрөө төлдөг</t>
  </si>
  <si>
    <t>Технологийн дээд сургууль (УБ)</t>
  </si>
  <si>
    <t>2012-2013</t>
  </si>
  <si>
    <t xml:space="preserve">       2012-2013</t>
  </si>
  <si>
    <t>Монголын үндэсний их сургууль (УБ)</t>
  </si>
  <si>
    <t>Аварга дээд сургууль   (УБ)</t>
  </si>
  <si>
    <t>Бурхан шашны дээд сургууль (УБ)</t>
  </si>
  <si>
    <t>Газарчин дээд сургууль  (УБ)</t>
  </si>
  <si>
    <t>Глобал удирдагч дээд сургууль (УБ)</t>
  </si>
  <si>
    <t>Засагт хан дээд сургууль  (УБ)</t>
  </si>
  <si>
    <t>Зохиомж  дээд сургууль (УБ)</t>
  </si>
  <si>
    <t>Маргад дээд сургууль  (Орхон)</t>
  </si>
  <si>
    <t>Монгол дээд сургууль  (УБ)</t>
  </si>
  <si>
    <t>Рояаль олон улсын дээд сургууль (УБ)</t>
  </si>
  <si>
    <t>Техник, технологийн дээд сургууль  (УБ)</t>
  </si>
  <si>
    <t>Хэл иргэншлийн дээд сургууль (УБ)</t>
  </si>
  <si>
    <t>Гурван тамир коллеж    (Архангай)</t>
  </si>
  <si>
    <t>Салбар (бүрэлдэхүүн) сургуулийн дэд захирал</t>
  </si>
  <si>
    <t>Салбар (бүрэлдэхүүн) сургуулийн захирал</t>
  </si>
  <si>
    <t>3.1. ДЭЭД БОЛОВСРОЛЫН САЛБАРЫН НЭГДСЭН ҮЗҮҮЛЭЛТ</t>
  </si>
  <si>
    <t>3.2. ДЭЭД БОЛОВСРОЛЫН САЛБАРЫН ЗАРИМ ҮЗҮҮЛЭЛТ</t>
  </si>
  <si>
    <t xml:space="preserve">                                        3.3. ДЭЭД БОЛОВСРОЛЫН САЛБАРЫН ЗАРИМ ҮЗҮҮЛЭЛТ                                                                                                                                                                                                                                                       </t>
  </si>
  <si>
    <t>3.5. СУРАЛЦАГЧИД (анги, хүйс, боловсролын зэрэг, сургалтын хэлбэрээр)</t>
  </si>
  <si>
    <t>3.6. СУРАЛЦАГЧИД (сургууль, боловсролын зэрэг, сургалтын хэлбэрээр)</t>
  </si>
  <si>
    <t xml:space="preserve">3.8. СУРАЛЦАГЧДЫН МЭРГЭЖЛИЙН ЧИГЛЭЛ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</si>
  <si>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3.11. ГАДААДЫН БОЛОН ХАРЪЯАЛАЛГҮЙ ИРГЭДЭЭС ИХ, ДЭЭД СУРГУУЛЬ, КОЛЛЕЖИД СУРАЛЦАГЧИД</t>
  </si>
  <si>
    <t>Боловсролын зэрэг</t>
  </si>
  <si>
    <t>3.12. ГАДААДЫН БОЛОН ХАРЪЯАЛАЛГҮЙ ИРГЭДЭЭС ИХ, ДЭЭД СУРГУУЛЬ, КОЛЛЕЖИД СУРАЛЦАГЧИД</t>
  </si>
  <si>
    <t>3.13. СУРАЛЦАГЧДЫН СУРГАЛТЫН ЗАРДАЛ, ДОТУУР БАЙРАНД СУУГЧДЫН ТОО</t>
  </si>
  <si>
    <t>3.15. АЖИЛЛАГЧИД (албан тушаал, хүйс, сургуулийн өмчийн хэлбэрээр)</t>
  </si>
  <si>
    <t xml:space="preserve">               3.16. АЖИЛЛАГЧИД (албан тушаал, хүйс, сургуулиар)</t>
  </si>
  <si>
    <t>3.16. АЖИЛЛАГЧИД (албан тушаал, хүйс, сургуулиар), үргэлжлэл</t>
  </si>
  <si>
    <t>3.18. УДИРДАХ АЖИЛТАН, БАГШ</t>
  </si>
  <si>
    <t xml:space="preserve">Албан тушаал </t>
  </si>
  <si>
    <t>2013-2014</t>
  </si>
  <si>
    <t xml:space="preserve">       2013-2014</t>
  </si>
  <si>
    <t>Улаанбаатар эрдэм их сургууль (УБ)</t>
  </si>
  <si>
    <t>Соёл эрдэм дээд сургууль (УБ)</t>
  </si>
  <si>
    <t>Улаанбаатар эрдэм судлал дээд сургууль (УБ)</t>
  </si>
  <si>
    <t>"Шинэ Монгол" технологийн дээд сургууль (УБ)</t>
  </si>
  <si>
    <t>Эдийн засгийн үндэсний дээд сургууль (УБ)</t>
  </si>
  <si>
    <t>Тайланд</t>
  </si>
  <si>
    <t>Гадаадын салбар сургуульд сурч байгаа гадаадын иргэдийн тоо</t>
  </si>
  <si>
    <t>Монгол Улсад үйл ажиллагаа явуулдаг их, дээд сургууль, коллежид сурч байгаа гадаад иргэдийн нийт тоо</t>
  </si>
  <si>
    <t>Монгол Улсын Боловсролын их сургууль (УБ)</t>
  </si>
  <si>
    <t>Их засаг олон улсын их сургууль   (УБ)</t>
  </si>
  <si>
    <t>Гурван эрдэнэ багшийн дээд сургууль (УБ)</t>
  </si>
  <si>
    <t>Хүрээ мэдээлэл, холбоо, технологийн дээд сургууль (УБ)</t>
  </si>
  <si>
    <t>Бакалаврын зэргийн боловсрол олгох ангид хичээл заадаг</t>
  </si>
  <si>
    <t>(бүс, аймаг, нийслэлээр)</t>
  </si>
  <si>
    <t>3.7. СУРАЛЦАГЧИД (анги, хүйс, бүс, аймаг, нийслэлээр)</t>
  </si>
  <si>
    <t>(бүс, аймаг, нийслэл, хүйс, боловсролын зэргээр)</t>
  </si>
  <si>
    <t xml:space="preserve">               3.17. АЖИЛЛАГЧИД (албан тушаал, хүйс, бүс, аймаг, нийслэлээр)</t>
  </si>
  <si>
    <t>3.17. АЖИЛЛАГЧИД (албан тушаал, хүйс, бүс, аймаг, нийслэлээр), үргэлжлэл</t>
  </si>
  <si>
    <t>2014-2015</t>
  </si>
  <si>
    <t xml:space="preserve">       2014-2015</t>
  </si>
  <si>
    <t>Анагаахын шинжлэх ухааны үндэсний их сургууль (УБ)</t>
  </si>
  <si>
    <t>Батлан хамгаалахын их сургууль   (УБ)</t>
  </si>
  <si>
    <t>Хууль сахиулахын их сургууль (УБ)</t>
  </si>
  <si>
    <t>Шинжлэх ухаан, технологийн их сургууль  (УБ)</t>
  </si>
  <si>
    <t>ХААИС-ийн харъяа Дархан-Уул аймаг дахь Ургамал, газар тариалангийн сургалт, эрдэм шинжилгээний хүрээлэн (ХААИС, Дархан-Уул)</t>
  </si>
  <si>
    <t>АШУҮИС-ийн Говь-Алтай аймаг дахь салбар Анагаах ухааны сургууль (АШУҮИС, Говь-Алтай)</t>
  </si>
  <si>
    <t>АШУҮИС-ийн Дархан-Уул аймаг дахь салбар Анагаах ухааны сургууль (АШУҮИС, Дархан-Уул)</t>
  </si>
  <si>
    <t>АШУҮИС-ийн Дорноговь аймаг дахь  салбар Анагаах ухааны сургууль (АШУҮИС, Дорноговь)</t>
  </si>
  <si>
    <t>СУИС-ийн Завхан аймаг дахь салбар Хөгжим бүжгийн коллеж (СУИС, Завхан)</t>
  </si>
  <si>
    <t>Ховд их сургуулийн Баян-Өлгий аймаг дахь салбар сургууль (Ховд ИС, Баян-Өлгий)</t>
  </si>
  <si>
    <t>Г.В.Плехановын нэрэмжит Оросын Эдийн засгийн их сургуулийн УБ дахь салбар (ОХУ, УБ)</t>
  </si>
  <si>
    <t>Рафлес олон улсын институтын УБ дахь салбар (Сингапур, УБ)</t>
  </si>
  <si>
    <t>Эрхүүгийн Зам харилцааны улсын их сургуулийн УБ дахь салбар  (ОХУ, УБ)</t>
  </si>
  <si>
    <t>Их засаг олон улсын их сургууль (УБ)</t>
  </si>
  <si>
    <t>Орхон их сургууль (УБ)</t>
  </si>
  <si>
    <t>Отгонтэнгэр их сургууль (УБ)</t>
  </si>
  <si>
    <t>Мон-Алтиус дээд сургууль (УБ)</t>
  </si>
  <si>
    <t>Утга зохиол, нийгмийн ажилтны дээд сургууль (УБ)</t>
  </si>
  <si>
    <t>Хөдөлмөр, нийгмийн харилцааны дээд сургууль (УБ)</t>
  </si>
  <si>
    <t>Худалдааны үндэсний дээд сургууль (Баянхонгор)</t>
  </si>
  <si>
    <t>Цахим дээд сургууль (УБ)</t>
  </si>
  <si>
    <t>Цэцээ гүн  менежментийн дээд сургууль  (УБ)</t>
  </si>
  <si>
    <t>Эко-Ази дээд сургууль (УБ)</t>
  </si>
  <si>
    <t>Энэрэл дээд сургууль (УБ)</t>
  </si>
  <si>
    <t>Төрийн бус өмчийн орон нутаг дахь салбар сургууль  (байршил)</t>
  </si>
  <si>
    <t>01. Боловсрол</t>
  </si>
  <si>
    <t>011</t>
  </si>
  <si>
    <t>02. Урлаг, хүмүүнлэг</t>
  </si>
  <si>
    <t>021</t>
  </si>
  <si>
    <t>03. Нийгмийн шинжлэх ухаан, мэдээлэл, сэтгүүл зүй</t>
  </si>
  <si>
    <t>031</t>
  </si>
  <si>
    <t>Нийгмийн болон зан үйлийн шинжлэх ухаан</t>
  </si>
  <si>
    <t>032</t>
  </si>
  <si>
    <t>04. Бизнес, урирдлага, эрх зүй</t>
  </si>
  <si>
    <t>041</t>
  </si>
  <si>
    <t>Бизнес ба удирдлага</t>
  </si>
  <si>
    <t>042</t>
  </si>
  <si>
    <t>Эрх зүй</t>
  </si>
  <si>
    <t>05. Байгалийн шинжлэх ухаан, математик, статистик</t>
  </si>
  <si>
    <t>051</t>
  </si>
  <si>
    <t>Биологи ба холбогдох шинжлэх ухаан</t>
  </si>
  <si>
    <t>052</t>
  </si>
  <si>
    <t>Хүрээлэн буй орчин</t>
  </si>
  <si>
    <t>053</t>
  </si>
  <si>
    <t>Байгалийн шинжлэх ухаан (физик, хими, эх газар судлал)</t>
  </si>
  <si>
    <t>054</t>
  </si>
  <si>
    <t>06. Мэдээлэл, харилцаа холбооны технологи</t>
  </si>
  <si>
    <t>061</t>
  </si>
  <si>
    <t xml:space="preserve"> Мэдээлэл, харилцаа холбооны технологи</t>
  </si>
  <si>
    <t>07. Инженерчилэл, үйлдвэрлэл, зохион бүтээлт</t>
  </si>
  <si>
    <t>071</t>
  </si>
  <si>
    <t>Инженерчилэл, инженерийн үйлдвэрлэл</t>
  </si>
  <si>
    <t>072</t>
  </si>
  <si>
    <t>Үйлдвэрлэл, боловсруулалт</t>
  </si>
  <si>
    <t>073</t>
  </si>
  <si>
    <t>Архитектур ба барилга, угсралт</t>
  </si>
  <si>
    <t>078</t>
  </si>
  <si>
    <t>Инженерчилэл салбар хооронд</t>
  </si>
  <si>
    <t>08. Хөдөө аж ахуй, ой, загасны аж ахуй, мал эмнэл зүй</t>
  </si>
  <si>
    <t>081</t>
  </si>
  <si>
    <t>082</t>
  </si>
  <si>
    <t>Ойн аж ахуй</t>
  </si>
  <si>
    <t>083</t>
  </si>
  <si>
    <t>Загасны аж ахуй</t>
  </si>
  <si>
    <t>084</t>
  </si>
  <si>
    <t>Мал эмнэл зүй</t>
  </si>
  <si>
    <t>09. Эрүүл мэнд, нийгмийн хамгаалал</t>
  </si>
  <si>
    <t>091</t>
  </si>
  <si>
    <t>Эрүүл мэнд</t>
  </si>
  <si>
    <t>092</t>
  </si>
  <si>
    <t>Нийгмийн хамгаалал</t>
  </si>
  <si>
    <t>10. Үйлчилгээ</t>
  </si>
  <si>
    <t>Ахуйн үйлчилгээ</t>
  </si>
  <si>
    <t>Хамгааллын үйлчилгээ</t>
  </si>
  <si>
    <t>Аюулгүй байдлыг хангах үйлчилгээ</t>
  </si>
  <si>
    <t>Тээврийн үйлчилгээ</t>
  </si>
  <si>
    <t>Мэргэжлийн индекс (шинэ)</t>
  </si>
  <si>
    <t>Франц</t>
  </si>
  <si>
    <t>Хэлний бэлтгэл</t>
  </si>
  <si>
    <t>Байгуул-лагын</t>
  </si>
  <si>
    <t>3. ДЭЭД БОЛОВСРОЛ</t>
  </si>
  <si>
    <t xml:space="preserve"> 3.4. ИХ, ДЭЭД СУРГУУЛЬ, КОЛЛЕЖИЙН ТОО, БАЙРШИЛ                                              </t>
  </si>
  <si>
    <t>101</t>
  </si>
  <si>
    <t>102</t>
  </si>
  <si>
    <t>103</t>
  </si>
  <si>
    <t>104</t>
  </si>
  <si>
    <t>Бүгдээс: эмэгтэй</t>
  </si>
  <si>
    <t>2015-2016</t>
  </si>
  <si>
    <t xml:space="preserve">       2015-2016</t>
  </si>
  <si>
    <t xml:space="preserve">                  Гадаадын их сургуулийн салбарт</t>
  </si>
  <si>
    <t>Дорнод их сургууль  (Дорнод)</t>
  </si>
  <si>
    <t>Монгол, Германы хамтарсан Ашигт малтмал, технологийн их сургууль  (УБ)</t>
  </si>
  <si>
    <t>Улаанбаатарын их сургууль (УБ)</t>
  </si>
  <si>
    <t>Ач анагаах ухааны их сургууль  (УБ)</t>
  </si>
  <si>
    <t>Олон улсын Улаанбаатарын их сургууль (УБ)</t>
  </si>
  <si>
    <t>Эм зүйн шинжлэх ухааны их сургууль (УБ)</t>
  </si>
  <si>
    <t>Этүгэн их сургууль (УБ)</t>
  </si>
  <si>
    <t>Билиг дээд сургууль (Хүмүүнлэгийн ухааны их сургуулийн харъяа, УБ)</t>
  </si>
  <si>
    <t xml:space="preserve">Далай ван дээд сургууль (Хүмүүнлэгийн ухааны их сургуулийн харъяа, Хөвсгөл) </t>
  </si>
  <si>
    <t>Дүрслэх урлаг, дизайн технологийн дээд сургууль  (Их засаг олон улсын их сургуулийн харъяа, УБ)</t>
  </si>
  <si>
    <t>Хүрээ мэдээлэл, холбооны технологийн дээд сургууль (УБ)</t>
  </si>
  <si>
    <t>Тухайн жилд 12-р анги төгсөгчдөөс</t>
  </si>
  <si>
    <t>Бүгд Найрамдах Ардчилсан Солонгос Ард Улс</t>
  </si>
  <si>
    <t>Бүгд Найрамдах Индонез Улс</t>
  </si>
  <si>
    <t>Бүгд Найрамдах Солонгос Улс</t>
  </si>
  <si>
    <t>Бүгд Найрамдах Социалист Вьетнам Улс</t>
  </si>
  <si>
    <t>Бүгд Найрамдах Хятад Ард Улс</t>
  </si>
  <si>
    <t>Исламын Бүгд Найрамдах Афганистан Улс</t>
  </si>
  <si>
    <t>Холбооны Бүгд Найрамдах Герман Улс</t>
  </si>
  <si>
    <t>Холбооны Бүгд Найрамдах Нигери Улс</t>
  </si>
  <si>
    <t>Оточ манрамба их сургууль</t>
  </si>
  <si>
    <t>Гадаадын их сургуулийн салбарт</t>
  </si>
  <si>
    <t>Төрийн өмчийн их сургууль (байршил)</t>
  </si>
  <si>
    <t>Монгол, Германы хамтарсан Ашигт малтмал, технологийн их сургууль (УБ)</t>
  </si>
  <si>
    <t>Улаанбаатарын их сургууль  (УБ)</t>
  </si>
  <si>
    <t>Үндэсний тагнуулын академи  (УБ)</t>
  </si>
  <si>
    <t>АШУҮИС-ийн Говь-Алтай аймаг дахь салбар Анагаах ухааны сургууль (Говь-Алтай)</t>
  </si>
  <si>
    <t>АШУҮИС-ийн Дархан-Уул аймаг дахь салбар Анагаах ухааны сургууль (Дархан-Уул)</t>
  </si>
  <si>
    <t>АШУҮИС-ийн Дорноговь аймаг дахь салбар Анагаах ухааны сургууль (Дорноговь)</t>
  </si>
  <si>
    <t>МУБИС-ийн Архангай аймаг дахь Багшийн сургууль (Архангай)</t>
  </si>
  <si>
    <t>МУИС-ийн Завхан аймаг дахь Завхан сургууль (Завхан)</t>
  </si>
  <si>
    <t>МУИС-ийн Орхон аймаг дахь Орхон сургууль (Орхон)</t>
  </si>
  <si>
    <t>СУИС-ийн Завхан аймаг дахь  салбар Хөгжим бүжгийн коллеж (Завхан)</t>
  </si>
  <si>
    <t>Ховд их сургуулийн Баян-Өлгий аймаг дахь салбар сургууль (Баян-Өлгий)</t>
  </si>
  <si>
    <t>ШУТИС-ийн Дархан-Уул аймаг дахь Технологийн сургууль (Дархан-Уул)</t>
  </si>
  <si>
    <t>ШУТИС-ийн Орхон аймаг дахь Эрдэнэт үйлдвэрийн дэргэдэх Технологийн сургууль (Орхон)</t>
  </si>
  <si>
    <t>Төрийн бус өмчийн их сургууль (байршил)</t>
  </si>
  <si>
    <t>Төрийн бус өмчийн дээд сургууль (байршил)</t>
  </si>
  <si>
    <t>Дүрслэх урлаг, дизайн технологийн дээд сургууль (Их засаг олон улсын их сургуулийн харъяа, УБ)</t>
  </si>
  <si>
    <t>Мон-Алтиус дээд сургууль  (УБ)</t>
  </si>
  <si>
    <t>Хөдөлмөр, нийгмийн харилцааны дээд сургууль (МҮЭ-ийн холбооны дэргэдэх, УБ)</t>
  </si>
  <si>
    <t>Хэл иргэншлийн дээд сургууль (Чой.Лувсанжавын нэрэмжит, УБ)</t>
  </si>
  <si>
    <t>Эко-Ази дээд сургууль  (УБ)</t>
  </si>
  <si>
    <t>Энэрэл дээд сургууль  (УБ)</t>
  </si>
  <si>
    <t xml:space="preserve">                Төрийн бус өмчийн салбар сургуулиуд (байршил)</t>
  </si>
  <si>
    <t>Хүмүүнлэгийн ухааны их сургуулийн Дархан-Уул аймаг дахь салбар сургууль  (Дархан-Уул)</t>
  </si>
  <si>
    <t>Этүгэн их сургуулийн Дархан-Уул аймаг дахь салбар сургууль (Дархан-Уул)</t>
  </si>
  <si>
    <t xml:space="preserve"> Хөдөлмөр, нийгмийн харилцааны дээд сургуулийн Увс аймаг дахь салбар сургууль (Увс)</t>
  </si>
  <si>
    <t xml:space="preserve">                Төрийн бус өмчийн сургуулийн дүн</t>
  </si>
  <si>
    <t>Г.В.Плехановын нэрэмжит Оросын Эдийн засгийн их сургуулийн УБ дахь салбар сургууль (ОХУ, УБ)</t>
  </si>
  <si>
    <t>Эрхүүгийн Зам харилцааны улсын их сургуулийн УБ дахь салбар сургууль (ОХУ, УБ)</t>
  </si>
  <si>
    <t>Гадаадын салбар сургуулийн дүн</t>
  </si>
  <si>
    <t>Сургуулийн нэр, өмчийн хэлбэр, байршил</t>
  </si>
  <si>
    <t>2016-2017</t>
  </si>
  <si>
    <t>8. Шинээр элсэгчдээс тухайн жилд 12 дугаар анги төгсгөгчид</t>
  </si>
  <si>
    <t xml:space="preserve">       2016-2017</t>
  </si>
  <si>
    <t>Сургуулийн нэр, өмчийн хэлбэр</t>
  </si>
  <si>
    <t>Санхүү, эдийн засгийн их сургууль (УБ)</t>
  </si>
  <si>
    <t>Сити их сургууль (УБ)</t>
  </si>
  <si>
    <t>Сэрүүлэг их сургууль (УБ)</t>
  </si>
  <si>
    <t>Үндэсний техникийн их сургууль (УБ)</t>
  </si>
  <si>
    <t>Гүрэн дээд сургууль (УБ)</t>
  </si>
  <si>
    <t>-</t>
  </si>
  <si>
    <t xml:space="preserve">    Хөдөө орон нутгийн салбар сургууль (байршил)</t>
  </si>
  <si>
    <t>Санхүү эдийн засгийн их сургууль (УБ)</t>
  </si>
  <si>
    <t>Этүгэн их сургуулийн Орхон аймаг дахь салбар сургууль (Орхон)</t>
  </si>
  <si>
    <t xml:space="preserve">                Төрийн ба төрийн бус өмчийн сургуулийн дүн</t>
  </si>
  <si>
    <t>Нийт ажиллагчид</t>
  </si>
  <si>
    <t>МУИС за</t>
  </si>
  <si>
    <t>СУИС за</t>
  </si>
  <si>
    <t>Гурван тамир</t>
  </si>
  <si>
    <t>МУБИС Ар</t>
  </si>
  <si>
    <t>Маргад</t>
  </si>
  <si>
    <t>МУИС Ор</t>
  </si>
  <si>
    <t>ШУТИС Ор</t>
  </si>
  <si>
    <t>Ургамал, газар</t>
  </si>
  <si>
    <t>Дархан ДС</t>
  </si>
  <si>
    <t>АШУҮИС Да</t>
  </si>
  <si>
    <t>ШУТИС Да</t>
  </si>
  <si>
    <t>Хүмүүнлэг Да</t>
  </si>
  <si>
    <t>Этүгэн Да</t>
  </si>
  <si>
    <t>Оточ манрамба их сургууль (УБ)</t>
  </si>
  <si>
    <t>Филиппин</t>
  </si>
  <si>
    <t>Швед</t>
  </si>
  <si>
    <t>023</t>
  </si>
  <si>
    <t>Хэл</t>
  </si>
  <si>
    <t>022</t>
  </si>
  <si>
    <t>Дорнод их сургууль (Дорнод)</t>
  </si>
  <si>
    <t>Этүгэн Ор</t>
  </si>
  <si>
    <t>2017-2018</t>
  </si>
  <si>
    <t xml:space="preserve">       2017-2018</t>
  </si>
  <si>
    <t>Дипломын дээд боловсрол, бүгд</t>
  </si>
  <si>
    <t>диïломын дээд (орой)</t>
  </si>
  <si>
    <t>диïломын дээд (эчнээ)</t>
  </si>
  <si>
    <t>дипломын дээд (өдөр)</t>
  </si>
  <si>
    <t>дипломын дээд (орой)</t>
  </si>
  <si>
    <t>дипломын дээд (эчнээ)</t>
  </si>
  <si>
    <t>Худалдаа үйлдвэрлэлийн их сургууль (УБ)</t>
  </si>
  <si>
    <t>Монгол улсын Консерватори (УБ)</t>
  </si>
  <si>
    <t>Идэр их сургууль   (УБ)</t>
  </si>
  <si>
    <t>Шинэ анагаах ухаан их сургууль (УБ)</t>
  </si>
  <si>
    <t>Нийгэм сэтгэл судлалын дээд сургууль (уб)</t>
  </si>
  <si>
    <t>Зүүн хүрээ коллеж (бак, уб)</t>
  </si>
  <si>
    <t>Монголын хүний нөөцийн удирдлагын коллеж  (УБ)</t>
  </si>
  <si>
    <t>Монгол Коосэн технологийн коллеж (УБ)</t>
  </si>
  <si>
    <t xml:space="preserve">Шинэ монгол технологийн коллеж </t>
  </si>
  <si>
    <t>Дипломын зэргийн боловсрол олгох ангид</t>
  </si>
  <si>
    <t>Канад</t>
  </si>
  <si>
    <t>Румын</t>
  </si>
  <si>
    <t>Монгол улсын консерватори /Хөгжмийн дээд боловсролын байгууллага/ (ХБК УБ)</t>
  </si>
  <si>
    <t>Шихихутаг хууль зүйн их сургууль  (УБ)</t>
  </si>
  <si>
    <t>Нийгэм сэтгэл судлалын дээд сургууль (УБ)</t>
  </si>
  <si>
    <t>2017-2018 он</t>
  </si>
  <si>
    <t>2016-2017 он</t>
  </si>
  <si>
    <t>2015-2016 он</t>
  </si>
  <si>
    <t>2014-2015 он</t>
  </si>
  <si>
    <t>2013-2014 он</t>
  </si>
  <si>
    <t xml:space="preserve"> 3.10. СУРАЛЦАГЧДЫН ОРОН НУТГИЙН ХАРЬЯАЛАЛ </t>
  </si>
  <si>
    <t>(бүс, аймаг, нийслэл, хүйс, сүүлийн 5 жилээр)</t>
  </si>
  <si>
    <t>2018-2019</t>
  </si>
  <si>
    <t xml:space="preserve">       2018-2019</t>
  </si>
  <si>
    <t>Төмөр замын дээд сургууль  (УБ)</t>
  </si>
  <si>
    <t>ХҮИС-ийн Баянхонгор аймаг дахь салбар сургууль (ХҮИС, Баянхонгор)</t>
  </si>
  <si>
    <t>Мандах их сургууль  (УБ)</t>
  </si>
  <si>
    <t>Монгол улсын Эрдмийн  их сургууль (УБ)</t>
  </si>
  <si>
    <t>Сан их сургууль (УБ)</t>
  </si>
  <si>
    <t>Шихихутаг хууль зүйн дээд сургууль  (УБ)</t>
  </si>
  <si>
    <t>Дархан дээд сургууль (Дархан-уул )</t>
  </si>
  <si>
    <t>Хятад монголын хамтарсан олон улсын дээд сургууль  (УБ)</t>
  </si>
  <si>
    <t>Чингис хаан дээд сургууль (УБ)</t>
  </si>
  <si>
    <t>Барилга технологийн коллеж (УБ)</t>
  </si>
  <si>
    <t>Гэгээ коллеж</t>
  </si>
  <si>
    <t>Бакалаврын өдрийн сургалтын төлбөрийн жилийн дундаж хэмжээ төрийн өмчийн сургуульд 2149.8 мянган төгрөг, төрйин бус өмчийн сургуульд  2316.8 мянган төгрөг байна.</t>
  </si>
  <si>
    <t>Монгол улсын Эрдмийн  их сургууль  (УБ)</t>
  </si>
  <si>
    <t>Хятад-Монголын хамтарсан олон улсын дээд сургууль (уб)</t>
  </si>
  <si>
    <t>Барилга технологийн коллеж    (УБ)</t>
  </si>
  <si>
    <t>Гэгээ коллеж (УБ)</t>
  </si>
  <si>
    <t>Мандах их сургуулийн Дархан-Уул аймаг дахь салбар сургууль  (Дархан-Уул)</t>
  </si>
  <si>
    <t>ХААИС-ийн харъяа Дархан-Уул аймаг дахь Ургамал, газар тариалангийн сургалт, эрдэм шинжилгээний хүрээлэн
(ХААИС, Дархан-уул)</t>
  </si>
  <si>
    <t>Дархан дээд сургууль (Дархан-уул)</t>
  </si>
  <si>
    <t>Маргад дээд сургууль (Орхон)</t>
  </si>
  <si>
    <t>Гурван тамир коллеж (архангай)</t>
  </si>
  <si>
    <t>Хүмүүнлэгийн ухааны их сургуулийн Дархан-Уул аймаг дахь салбар сургууль (Дархан-Уул)</t>
  </si>
  <si>
    <t>Мандах их сургуулийн Дархан-уул аймаг дахь салбар сургууль (Дархан-уул)</t>
  </si>
  <si>
    <t>Этүгэн их сургуулийн Дархан-Уул аймаг дахь салбар сургууль (дархан-уул)</t>
  </si>
  <si>
    <t>Үүнээс: салбар сургууль</t>
  </si>
  <si>
    <t>Ховд их сургууль(Ховд)</t>
  </si>
  <si>
    <t>Дорнод их сургууль
(Дорнод)</t>
  </si>
  <si>
    <t>АШУҮИС-ийн Дорноговь аймаг дахь салбар Анагаах ухааны сургууль (Дорноговь )</t>
  </si>
  <si>
    <t>СУИС-ийн Завхан аймаг дахь салбар Хөгжим бүжгийн коллеж (Завхан)</t>
  </si>
  <si>
    <t>Ховд их сургуулийн Баян-Өлгий аймаг дахь салбар сургууль
(Баян-Өлгий)</t>
  </si>
  <si>
    <t>Далай ван дээд сургууль (Хүмүүнлэгийн ухааны их сургуулийн харъяа, Хөвсгөл)</t>
  </si>
  <si>
    <t>Хөдөлмөр, нийгмийн харилцааны дээд сургуулийн Увс аймаг дахь салбар сургууль (увс)</t>
  </si>
  <si>
    <t>ХНХДС-ийн Увс аймаг дахь салбар сургууль (увс)</t>
  </si>
  <si>
    <t>Мандах их Да</t>
  </si>
  <si>
    <t>23. Гадаад</t>
  </si>
  <si>
    <t>Бүгд Найрамдах Болгар Улс</t>
  </si>
  <si>
    <t>Бүгд Найрамдах Словак Улс</t>
  </si>
  <si>
    <t>Бүгд Найрамдах Чех Улс</t>
  </si>
  <si>
    <t>Бельги улс</t>
  </si>
  <si>
    <t>Бүгд Найрамдах Ардчилсан Лаос Ард Улс</t>
  </si>
  <si>
    <t>Бүгд Найрамдах Энэтхэг Улс</t>
  </si>
  <si>
    <t>Их Британи</t>
  </si>
  <si>
    <t>Конго улс</t>
  </si>
  <si>
    <t>Сингапур</t>
  </si>
  <si>
    <t>Унгар</t>
  </si>
  <si>
    <t>Идэр их сургууль (УБ)</t>
  </si>
  <si>
    <t>Монгол улсын Эрдмийн их сургууль (УБ)</t>
  </si>
  <si>
    <t>Технологийн дээд сургууль  (УБ)</t>
  </si>
  <si>
    <t>Хятад монголын хамтарсан олон улсын дээд сургууль (УБ)</t>
  </si>
  <si>
    <t>2017-2018 оны хичээлийн жил</t>
  </si>
  <si>
    <t xml:space="preserve">         Доктор (экстернат)</t>
  </si>
  <si>
    <t>3.19. ТӨГСӨГЧИД (боловсролын зэрэг, сургалтын хэлбэр, хүйсээр)</t>
  </si>
  <si>
    <t>2018-2019 он</t>
  </si>
  <si>
    <t>(Бакалаврын өдрийн ангиар)</t>
  </si>
  <si>
    <t xml:space="preserve"> Ажлын байртай болсон </t>
  </si>
  <si>
    <t>Дотуур байранд амьдарч буй оюутны тоо</t>
  </si>
  <si>
    <t>6. Гадаадын их сургуулийн салбар сургуульд суралцагчид</t>
  </si>
  <si>
    <r>
      <t>42</t>
    </r>
    <r>
      <rPr>
        <vertAlign val="superscript"/>
        <sz val="10"/>
        <rFont val="Arial"/>
        <family val="2"/>
      </rPr>
      <t xml:space="preserve"> 1</t>
    </r>
  </si>
  <si>
    <r>
      <t xml:space="preserve">16 </t>
    </r>
    <r>
      <rPr>
        <vertAlign val="superscript"/>
        <sz val="10"/>
        <rFont val="Arial"/>
        <family val="2"/>
      </rPr>
      <t>2</t>
    </r>
  </si>
  <si>
    <r>
      <t xml:space="preserve">68 </t>
    </r>
    <r>
      <rPr>
        <vertAlign val="superscript"/>
        <sz val="10"/>
        <rFont val="Arial"/>
        <family val="2"/>
      </rPr>
      <t>3</t>
    </r>
  </si>
  <si>
    <r>
      <t xml:space="preserve">Хүмүүнлэгийн ухааны их сургуулийн Дархан-Уул аймаг дахь Дархан салбар </t>
    </r>
    <r>
      <rPr>
        <b/>
        <sz val="10"/>
        <rFont val="Arial"/>
        <family val="2"/>
      </rPr>
      <t>(Дархан-Уул)</t>
    </r>
  </si>
  <si>
    <t>Дипломын (дээд) боловсрол               олгох ангид</t>
  </si>
  <si>
    <r>
      <t xml:space="preserve">Монгол улсын консерватори </t>
    </r>
    <r>
      <rPr>
        <sz val="10"/>
        <color indexed="8"/>
        <rFont val="Arial"/>
        <family val="2"/>
      </rPr>
      <t>(УБ)</t>
    </r>
  </si>
  <si>
    <t xml:space="preserve"> 3.20. СУРАЛЦАГЧДЫН ОРОН НУТГИЙН ХАРЬЯАЛАЛ </t>
  </si>
  <si>
    <t xml:space="preserve">                 Гадаадын их сургуулийн салбар</t>
  </si>
  <si>
    <t>Ажиллагчдаас</t>
  </si>
  <si>
    <t>Ажилгүйчүүдээс</t>
  </si>
  <si>
    <r>
      <t xml:space="preserve">Хүмүүнлэгийн ухааны их сургуулийн Дархан-Уул аймаг дахь Дархан салбар </t>
    </r>
    <r>
      <rPr>
        <b/>
        <sz val="9"/>
        <rFont val="Arial"/>
        <family val="2"/>
      </rPr>
      <t>(Дархан-Уул)</t>
    </r>
  </si>
  <si>
    <r>
      <t xml:space="preserve">Мандах их сургуулийн Дархан-Уул аймаг дахь салбар </t>
    </r>
    <r>
      <rPr>
        <b/>
        <sz val="9"/>
        <rFont val="Arial"/>
        <family val="2"/>
      </rPr>
      <t>(Дархан-Уул)</t>
    </r>
  </si>
  <si>
    <r>
      <t xml:space="preserve">Этүгэн их сургуулийн Дархан-Уул аймаг дахь салбар </t>
    </r>
    <r>
      <rPr>
        <b/>
        <sz val="9"/>
        <rFont val="Arial"/>
        <family val="2"/>
      </rPr>
      <t>(Дархан-Уул)</t>
    </r>
  </si>
  <si>
    <r>
      <t xml:space="preserve">Этүгэн их сургуулийн Орхон аймаг дахь салбар </t>
    </r>
    <r>
      <rPr>
        <b/>
        <sz val="9"/>
        <rFont val="Arial"/>
        <family val="2"/>
      </rPr>
      <t>(Орхон)</t>
    </r>
  </si>
  <si>
    <r>
      <t xml:space="preserve">Хөдөлмөр, нийгмийн харилцааны дээд сургуулийн Увс аймаг дахь салбар </t>
    </r>
    <r>
      <rPr>
        <b/>
        <sz val="9"/>
        <rFont val="Arial"/>
        <family val="2"/>
      </rPr>
      <t>(Увс)</t>
    </r>
  </si>
  <si>
    <r>
      <t>Тайлбар:</t>
    </r>
    <r>
      <rPr>
        <sz val="9"/>
        <rFont val="Arial"/>
        <family val="2"/>
      </rPr>
      <t xml:space="preserve"> C -Дипломын дээд боловсрол, D -Бакалаврын зэргийн боловсрол, E -Магистрын зэргийн боловсрол, F -Докторын зэргийн боловсрол</t>
    </r>
  </si>
  <si>
    <t>3.16. АЖИЛЛАГЧИД (албан тушаал, хүйс, сургуулиар)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</si>
</sst>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₮&quot;;\-#,##0&quot;₮&quot;"/>
    <numFmt numFmtId="173" formatCode="#,##0&quot;₮&quot;;[Red]\-#,##0&quot;₮&quot;"/>
    <numFmt numFmtId="174" formatCode="#,##0.00&quot;₮&quot;;\-#,##0.00&quot;₮&quot;"/>
    <numFmt numFmtId="175" formatCode="#,##0.00&quot;₮&quot;;[Red]\-#,##0.00&quot;₮&quot;"/>
    <numFmt numFmtId="176" formatCode="_-* #,##0&quot;₮&quot;_-;\-* #,##0&quot;₮&quot;_-;_-* &quot;-&quot;&quot;₮&quot;_-;_-@_-"/>
    <numFmt numFmtId="177" formatCode="_-* #,##0_₮_-;\-* #,##0_₮_-;_-* &quot;-&quot;_₮_-;_-@_-"/>
    <numFmt numFmtId="178" formatCode="_-* #,##0.00&quot;₮&quot;_-;\-* #,##0.00&quot;₮&quot;_-;_-* &quot;-&quot;??&quot;₮&quot;_-;_-@_-"/>
    <numFmt numFmtId="179" formatCode="_-* #,##0.00_₮_-;\-* #,##0.00_₮_-;_-* &quot;-&quot;??_₮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* #,##0_-;\-* #,##0_-;_-* &quot;-&quot;_-;_-@_-"/>
    <numFmt numFmtId="186" formatCode="_-&quot;öS&quot;\ * #,##0.00_-;\-&quot;öS&quot;\ * #,##0.00_-;_-&quot;öS&quot;\ * &quot;-&quot;??_-;_-@_-"/>
    <numFmt numFmtId="187" formatCode="_-* #,##0.00_-;\-* #,##0.00_-;_-* &quot;-&quot;??_-;_-@_-"/>
    <numFmt numFmtId="188" formatCode="0.0"/>
    <numFmt numFmtId="189" formatCode="0.000"/>
    <numFmt numFmtId="190" formatCode="_(* #,##0.0_);_(* \(#,##0.0\);_(* &quot;-&quot;?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409]h:mm:ss\ AM/PM"/>
    <numFmt numFmtId="196" formatCode="[$-409]dddd\,\ mmmm\ dd\,\ yyyy"/>
    <numFmt numFmtId="197" formatCode="_-* #,##0.0_р_._-;\-* #,##0.0_р_._-;_-* &quot;-&quot;??_р_._-;_-@_-"/>
    <numFmt numFmtId="198" formatCode="_-* #,##0_р_._-;\-* #,##0_р_._-;_-* &quot;-&quot;??_р_._-;_-@_-"/>
    <numFmt numFmtId="199" formatCode="_(* #,##0_);_(* \(#,##0\);_(* &quot;-&quot;??_);_(@_)"/>
    <numFmt numFmtId="200" formatCode="_(* #,##0.000_);_(* \(#,##0.000\);_(* &quot;-&quot;??_);_(@_)"/>
    <numFmt numFmtId="201" formatCode="_(* #,##0.0_);_(* \(#,##0.0\);_(* &quot;-&quot;?_);_(@_)"/>
    <numFmt numFmtId="202" formatCode="_-* #,##0.000_р_._-;\-* #,##0.000_р_._-;_-* &quot;-&quot;??_р_._-;_-@_-"/>
    <numFmt numFmtId="203" formatCode="0.00000000000000"/>
    <numFmt numFmtId="204" formatCode="0.00000"/>
    <numFmt numFmtId="205" formatCode="0.0000"/>
    <numFmt numFmtId="206" formatCode="#,##0.0"/>
    <numFmt numFmtId="207" formatCode="0.000000"/>
    <numFmt numFmtId="208" formatCode="0.00000000"/>
    <numFmt numFmtId="209" formatCode="0.0000000"/>
  </numFmts>
  <fonts count="119">
    <font>
      <sz val="10"/>
      <name val="Arial Mon"/>
      <family val="0"/>
    </font>
    <font>
      <b/>
      <sz val="10"/>
      <name val="Arial Mon"/>
      <family val="2"/>
    </font>
    <font>
      <sz val="8"/>
      <name val="Arial Mon"/>
      <family val="2"/>
    </font>
    <font>
      <sz val="11"/>
      <name val="Arial Mon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1"/>
      <name val="Arial Mon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1"/>
      <name val="@MS Mincho Western"/>
      <family val="0"/>
    </font>
    <font>
      <b/>
      <sz val="18"/>
      <name val="Arial"/>
      <family val="2"/>
    </font>
    <font>
      <sz val="1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vertAlign val="superscript"/>
      <sz val="10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name val="@MS Mincho Western"/>
      <family val="0"/>
    </font>
    <font>
      <i/>
      <sz val="9"/>
      <name val="Arial"/>
      <family val="2"/>
    </font>
    <font>
      <sz val="9"/>
      <color indexed="47"/>
      <name val="Arial"/>
      <family val="2"/>
    </font>
    <font>
      <b/>
      <sz val="9"/>
      <color indexed="17"/>
      <name val="Arial"/>
      <family val="2"/>
    </font>
    <font>
      <b/>
      <sz val="9"/>
      <color indexed="16"/>
      <name val="Arial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sz val="9"/>
      <color indexed="17"/>
      <name val="Arial"/>
      <family val="2"/>
    </font>
    <font>
      <b/>
      <sz val="9"/>
      <color indexed="60"/>
      <name val="Arial"/>
      <family val="2"/>
    </font>
    <font>
      <sz val="9"/>
      <name val="Arial Mon"/>
      <family val="2"/>
    </font>
    <font>
      <i/>
      <sz val="9"/>
      <name val="Arial Mon"/>
      <family val="2"/>
    </font>
    <font>
      <b/>
      <sz val="9"/>
      <name val="Arial Mon"/>
      <family val="2"/>
    </font>
    <font>
      <b/>
      <sz val="8"/>
      <name val="Arial Mo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Mo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Mo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sz val="10"/>
      <color indexed="10"/>
      <name val="Arial Mon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Mon"/>
      <family val="2"/>
    </font>
    <font>
      <b/>
      <sz val="8"/>
      <color indexed="8"/>
      <name val="Arial Mon"/>
      <family val="2"/>
    </font>
    <font>
      <sz val="10"/>
      <color indexed="8"/>
      <name val="Arial Mon"/>
      <family val="2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8"/>
      <color indexed="48"/>
      <name val="Arial"/>
      <family val="2"/>
    </font>
    <font>
      <b/>
      <sz val="11"/>
      <color indexed="8"/>
      <name val="Arial"/>
      <family val="0"/>
    </font>
    <font>
      <b/>
      <sz val="10"/>
      <color indexed="8"/>
      <name val="Arial Mon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Mo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Mo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1F497D"/>
      <name val="Arial"/>
      <family val="2"/>
    </font>
    <font>
      <sz val="10"/>
      <color rgb="FFFF0000"/>
      <name val="Arial Mon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Mon"/>
      <family val="2"/>
    </font>
    <font>
      <b/>
      <sz val="8"/>
      <color theme="1"/>
      <name val="Arial Mon"/>
      <family val="2"/>
    </font>
    <font>
      <sz val="10"/>
      <color theme="1"/>
      <name val="Arial Mon"/>
      <family val="2"/>
    </font>
    <font>
      <sz val="10"/>
      <color rgb="FF1F497D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rgb="FF800000"/>
      <name val="Arial"/>
      <family val="2"/>
    </font>
    <font>
      <b/>
      <sz val="9"/>
      <color rgb="FF008000"/>
      <name val="Arial"/>
      <family val="2"/>
    </font>
    <font>
      <b/>
      <sz val="9"/>
      <color rgb="FF993300"/>
      <name val="Arial"/>
      <family val="2"/>
    </font>
    <font>
      <sz val="9"/>
      <color rgb="FF1F497D"/>
      <name val="Arial"/>
      <family val="2"/>
    </font>
    <font>
      <b/>
      <sz val="9"/>
      <color rgb="FF1F497D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3366FF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rgb="FF000000"/>
        <bgColor rgb="FFDDDDDD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" applyNumberFormat="0" applyAlignment="0" applyProtection="0"/>
    <xf numFmtId="0" fontId="8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30" borderId="1" applyNumberFormat="0" applyAlignment="0" applyProtection="0"/>
    <xf numFmtId="0" fontId="91" fillId="0" borderId="6" applyNumberFormat="0" applyFill="0" applyAlignment="0" applyProtection="0"/>
    <xf numFmtId="0" fontId="9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93" fillId="27" borderId="8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</cellStyleXfs>
  <cellXfs count="774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0" xfId="57" applyNumberFormat="1" applyAlignment="1">
      <alignment horizontal="center" vertical="center"/>
      <protection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right" vertical="center" wrapText="1"/>
    </xf>
    <xf numFmtId="198" fontId="7" fillId="0" borderId="11" xfId="42" applyNumberFormat="1" applyFont="1" applyBorder="1" applyAlignment="1">
      <alignment horizontal="right" vertical="center" wrapText="1"/>
    </xf>
    <xf numFmtId="198" fontId="7" fillId="0" borderId="13" xfId="42" applyNumberFormat="1" applyFont="1" applyBorder="1" applyAlignment="1">
      <alignment horizontal="right" vertical="center" wrapTex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 horizontal="center"/>
    </xf>
    <xf numFmtId="198" fontId="97" fillId="0" borderId="14" xfId="42" applyNumberFormat="1" applyFont="1" applyBorder="1" applyAlignment="1">
      <alignment vertical="center" wrapText="1"/>
    </xf>
    <xf numFmtId="198" fontId="4" fillId="0" borderId="14" xfId="42" applyNumberFormat="1" applyFont="1" applyBorder="1" applyAlignment="1">
      <alignment vertical="center" wrapText="1"/>
    </xf>
    <xf numFmtId="198" fontId="4" fillId="0" borderId="15" xfId="42" applyNumberFormat="1" applyFont="1" applyBorder="1" applyAlignment="1">
      <alignment vertical="center" wrapText="1"/>
    </xf>
    <xf numFmtId="198" fontId="97" fillId="7" borderId="11" xfId="42" applyNumberFormat="1" applyFont="1" applyFill="1" applyBorder="1" applyAlignment="1">
      <alignment vertical="center" wrapText="1"/>
    </xf>
    <xf numFmtId="198" fontId="4" fillId="7" borderId="11" xfId="42" applyNumberFormat="1" applyFont="1" applyFill="1" applyBorder="1" applyAlignment="1">
      <alignment vertical="center" wrapText="1"/>
    </xf>
    <xf numFmtId="198" fontId="4" fillId="7" borderId="13" xfId="42" applyNumberFormat="1" applyFont="1" applyFill="1" applyBorder="1" applyAlignment="1">
      <alignment vertical="center" wrapText="1"/>
    </xf>
    <xf numFmtId="198" fontId="5" fillId="7" borderId="16" xfId="42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8" fillId="0" borderId="0" xfId="57" applyFont="1" applyAlignment="1">
      <alignment vertical="center"/>
      <protection/>
    </xf>
    <xf numFmtId="0" fontId="0" fillId="0" borderId="0" xfId="57" applyFont="1" applyAlignment="1">
      <alignment vertical="center"/>
      <protection/>
    </xf>
    <xf numFmtId="0" fontId="4" fillId="0" borderId="0" xfId="57" applyAlignment="1">
      <alignment vertical="center"/>
      <protection/>
    </xf>
    <xf numFmtId="0" fontId="16" fillId="0" borderId="0" xfId="0" applyFont="1" applyAlignment="1">
      <alignment vertical="center"/>
    </xf>
    <xf numFmtId="0" fontId="4" fillId="0" borderId="0" xfId="57" applyAlignment="1">
      <alignment vertical="center" wrapText="1"/>
      <protection/>
    </xf>
    <xf numFmtId="0" fontId="98" fillId="0" borderId="0" xfId="0" applyFont="1" applyAlignment="1">
      <alignment vertical="center" wrapText="1"/>
    </xf>
    <xf numFmtId="0" fontId="99" fillId="33" borderId="11" xfId="0" applyFont="1" applyFill="1" applyBorder="1" applyAlignment="1">
      <alignment vertical="center" wrapText="1"/>
    </xf>
    <xf numFmtId="0" fontId="7" fillId="0" borderId="13" xfId="0" applyFont="1" applyBorder="1" applyAlignment="1">
      <alignment vertical="top" wrapText="1"/>
    </xf>
    <xf numFmtId="198" fontId="100" fillId="34" borderId="20" xfId="42" applyNumberFormat="1" applyFont="1" applyFill="1" applyBorder="1" applyAlignment="1">
      <alignment horizontal="right" vertical="center" wrapText="1"/>
    </xf>
    <xf numFmtId="198" fontId="100" fillId="34" borderId="14" xfId="42" applyNumberFormat="1" applyFont="1" applyFill="1" applyBorder="1" applyAlignment="1">
      <alignment horizontal="right" vertical="center" wrapText="1"/>
    </xf>
    <xf numFmtId="198" fontId="100" fillId="34" borderId="15" xfId="42" applyNumberFormat="1" applyFont="1" applyFill="1" applyBorder="1" applyAlignment="1">
      <alignment horizontal="right" vertical="center" wrapText="1"/>
    </xf>
    <xf numFmtId="0" fontId="101" fillId="0" borderId="12" xfId="0" applyFont="1" applyBorder="1" applyAlignment="1">
      <alignment horizontal="right" vertical="center" wrapText="1"/>
    </xf>
    <xf numFmtId="0" fontId="101" fillId="0" borderId="13" xfId="61" applyFont="1" applyBorder="1" applyAlignment="1">
      <alignment horizontal="left" vertical="center" wrapText="1"/>
      <protection/>
    </xf>
    <xf numFmtId="198" fontId="100" fillId="0" borderId="12" xfId="42" applyNumberFormat="1" applyFont="1" applyBorder="1" applyAlignment="1">
      <alignment horizontal="right" vertical="center" wrapText="1"/>
    </xf>
    <xf numFmtId="198" fontId="101" fillId="0" borderId="11" xfId="42" applyNumberFormat="1" applyFont="1" applyBorder="1" applyAlignment="1">
      <alignment horizontal="right" vertical="center" wrapText="1"/>
    </xf>
    <xf numFmtId="198" fontId="100" fillId="35" borderId="11" xfId="42" applyNumberFormat="1" applyFont="1" applyFill="1" applyBorder="1" applyAlignment="1">
      <alignment horizontal="right" vertical="center" wrapText="1"/>
    </xf>
    <xf numFmtId="198" fontId="100" fillId="34" borderId="11" xfId="42" applyNumberFormat="1" applyFont="1" applyFill="1" applyBorder="1" applyAlignment="1">
      <alignment horizontal="right" vertical="center" wrapText="1"/>
    </xf>
    <xf numFmtId="198" fontId="101" fillId="0" borderId="13" xfId="42" applyNumberFormat="1" applyFont="1" applyBorder="1" applyAlignment="1">
      <alignment horizontal="right" vertical="center" wrapText="1"/>
    </xf>
    <xf numFmtId="198" fontId="100" fillId="0" borderId="12" xfId="42" applyNumberFormat="1" applyFont="1" applyBorder="1" applyAlignment="1">
      <alignment horizontal="right" vertical="center" wrapText="1"/>
    </xf>
    <xf numFmtId="0" fontId="101" fillId="0" borderId="13" xfId="0" applyFont="1" applyBorder="1" applyAlignment="1">
      <alignment vertical="center" wrapText="1"/>
    </xf>
    <xf numFmtId="0" fontId="101" fillId="0" borderId="13" xfId="0" applyFont="1" applyBorder="1" applyAlignment="1">
      <alignment vertical="top" wrapText="1"/>
    </xf>
    <xf numFmtId="0" fontId="102" fillId="0" borderId="10" xfId="57" applyFont="1" applyBorder="1" applyAlignment="1" applyProtection="1">
      <alignment horizontal="center" vertical="center"/>
      <protection locked="0"/>
    </xf>
    <xf numFmtId="0" fontId="102" fillId="36" borderId="10" xfId="57" applyFont="1" applyFill="1" applyBorder="1" applyAlignment="1" applyProtection="1">
      <alignment horizontal="center" vertical="center"/>
      <protection locked="0"/>
    </xf>
    <xf numFmtId="0" fontId="102" fillId="0" borderId="10" xfId="57" applyFont="1" applyBorder="1" applyAlignment="1" applyProtection="1">
      <alignment horizontal="center" vertical="center"/>
      <protection locked="0"/>
    </xf>
    <xf numFmtId="0" fontId="103" fillId="0" borderId="10" xfId="57" applyFont="1" applyBorder="1" applyAlignment="1" applyProtection="1">
      <alignment horizontal="center" vertical="center"/>
      <protection locked="0"/>
    </xf>
    <xf numFmtId="198" fontId="100" fillId="37" borderId="11" xfId="42" applyNumberFormat="1" applyFont="1" applyFill="1" applyBorder="1" applyAlignment="1">
      <alignment horizontal="right" vertical="center" wrapText="1"/>
    </xf>
    <xf numFmtId="0" fontId="102" fillId="38" borderId="10" xfId="0" applyFont="1" applyFill="1" applyBorder="1" applyAlignment="1">
      <alignment vertical="center"/>
    </xf>
    <xf numFmtId="0" fontId="101" fillId="0" borderId="10" xfId="0" applyFont="1" applyBorder="1" applyAlignment="1">
      <alignment horizontal="center" vertical="center"/>
    </xf>
    <xf numFmtId="0" fontId="101" fillId="33" borderId="10" xfId="0" applyFont="1" applyFill="1" applyBorder="1" applyAlignment="1">
      <alignment horizontal="center" vertical="center"/>
    </xf>
    <xf numFmtId="0" fontId="101" fillId="0" borderId="10" xfId="0" applyFont="1" applyBorder="1" applyAlignment="1">
      <alignment horizontal="right"/>
    </xf>
    <xf numFmtId="0" fontId="101" fillId="33" borderId="13" xfId="0" applyFont="1" applyFill="1" applyBorder="1" applyAlignment="1">
      <alignment vertical="top" wrapText="1"/>
    </xf>
    <xf numFmtId="198" fontId="9" fillId="34" borderId="12" xfId="42" applyNumberFormat="1" applyFont="1" applyFill="1" applyBorder="1" applyAlignment="1">
      <alignment horizontal="right" vertical="center" wrapText="1"/>
    </xf>
    <xf numFmtId="198" fontId="9" fillId="34" borderId="11" xfId="42" applyNumberFormat="1" applyFont="1" applyFill="1" applyBorder="1" applyAlignment="1">
      <alignment horizontal="right" vertical="center" wrapText="1"/>
    </xf>
    <xf numFmtId="198" fontId="9" fillId="34" borderId="13" xfId="42" applyNumberFormat="1" applyFont="1" applyFill="1" applyBorder="1" applyAlignment="1">
      <alignment horizontal="right" vertical="center" wrapText="1"/>
    </xf>
    <xf numFmtId="0" fontId="101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198" fontId="9" fillId="0" borderId="12" xfId="42" applyNumberFormat="1" applyFont="1" applyBorder="1" applyAlignment="1">
      <alignment horizontal="right" vertical="center" wrapText="1"/>
    </xf>
    <xf numFmtId="198" fontId="9" fillId="35" borderId="11" xfId="42" applyNumberFormat="1" applyFont="1" applyFill="1" applyBorder="1" applyAlignment="1">
      <alignment horizontal="right" vertical="center" wrapText="1"/>
    </xf>
    <xf numFmtId="0" fontId="7" fillId="39" borderId="13" xfId="0" applyFont="1" applyFill="1" applyBorder="1" applyAlignment="1">
      <alignment horizontal="left" vertical="center" wrapText="1"/>
    </xf>
    <xf numFmtId="0" fontId="101" fillId="39" borderId="13" xfId="0" applyFont="1" applyFill="1" applyBorder="1" applyAlignment="1">
      <alignment horizontal="left" vertical="center" wrapText="1"/>
    </xf>
    <xf numFmtId="198" fontId="100" fillId="0" borderId="11" xfId="42" applyNumberFormat="1" applyFont="1" applyBorder="1" applyAlignment="1">
      <alignment horizontal="right" vertical="center" wrapText="1"/>
    </xf>
    <xf numFmtId="198" fontId="101" fillId="35" borderId="11" xfId="42" applyNumberFormat="1" applyFont="1" applyFill="1" applyBorder="1" applyAlignment="1">
      <alignment horizontal="right" vertical="center" wrapText="1"/>
    </xf>
    <xf numFmtId="198" fontId="101" fillId="34" borderId="11" xfId="42" applyNumberFormat="1" applyFont="1" applyFill="1" applyBorder="1" applyAlignment="1">
      <alignment horizontal="right" vertical="center" wrapText="1"/>
    </xf>
    <xf numFmtId="198" fontId="100" fillId="0" borderId="13" xfId="42" applyNumberFormat="1" applyFont="1" applyBorder="1" applyAlignment="1">
      <alignment horizontal="right" vertical="center" wrapText="1"/>
    </xf>
    <xf numFmtId="0" fontId="7" fillId="33" borderId="11" xfId="0" applyFont="1" applyFill="1" applyBorder="1" applyAlignment="1">
      <alignment horizontal="right" vertical="center" wrapText="1"/>
    </xf>
    <xf numFmtId="198" fontId="100" fillId="40" borderId="11" xfId="42" applyNumberFormat="1" applyFont="1" applyFill="1" applyBorder="1" applyAlignment="1">
      <alignment horizontal="right" vertical="center" wrapText="1"/>
    </xf>
    <xf numFmtId="198" fontId="100" fillId="34" borderId="12" xfId="42" applyNumberFormat="1" applyFont="1" applyFill="1" applyBorder="1" applyAlignment="1">
      <alignment horizontal="right" vertical="center" wrapText="1"/>
    </xf>
    <xf numFmtId="198" fontId="100" fillId="34" borderId="13" xfId="42" applyNumberFormat="1" applyFont="1" applyFill="1" applyBorder="1" applyAlignment="1">
      <alignment horizontal="right" vertical="center" wrapText="1"/>
    </xf>
    <xf numFmtId="0" fontId="101" fillId="0" borderId="12" xfId="0" applyFont="1" applyBorder="1" applyAlignment="1">
      <alignment horizontal="right" vertical="center" wrapText="1"/>
    </xf>
    <xf numFmtId="0" fontId="101" fillId="0" borderId="11" xfId="0" applyFont="1" applyBorder="1" applyAlignment="1">
      <alignment vertical="top" wrapText="1"/>
    </xf>
    <xf numFmtId="198" fontId="100" fillId="41" borderId="12" xfId="42" applyNumberFormat="1" applyFont="1" applyFill="1" applyBorder="1" applyAlignment="1">
      <alignment horizontal="right" vertical="center" wrapText="1"/>
    </xf>
    <xf numFmtId="198" fontId="100" fillId="41" borderId="11" xfId="42" applyNumberFormat="1" applyFont="1" applyFill="1" applyBorder="1" applyAlignment="1">
      <alignment horizontal="right" vertical="center" wrapText="1"/>
    </xf>
    <xf numFmtId="198" fontId="100" fillId="41" borderId="13" xfId="42" applyNumberFormat="1" applyFont="1" applyFill="1" applyBorder="1" applyAlignment="1">
      <alignment horizontal="right" vertical="center" wrapText="1"/>
    </xf>
    <xf numFmtId="0" fontId="101" fillId="42" borderId="12" xfId="0" applyFont="1" applyFill="1" applyBorder="1" applyAlignment="1">
      <alignment horizontal="right" vertical="center" wrapText="1"/>
    </xf>
    <xf numFmtId="198" fontId="100" fillId="43" borderId="12" xfId="42" applyNumberFormat="1" applyFont="1" applyFill="1" applyBorder="1" applyAlignment="1">
      <alignment horizontal="right" vertical="center" wrapText="1"/>
    </xf>
    <xf numFmtId="198" fontId="100" fillId="43" borderId="11" xfId="42" applyNumberFormat="1" applyFont="1" applyFill="1" applyBorder="1" applyAlignment="1">
      <alignment horizontal="right" vertical="center" wrapText="1"/>
    </xf>
    <xf numFmtId="198" fontId="100" fillId="43" borderId="13" xfId="42" applyNumberFormat="1" applyFont="1" applyFill="1" applyBorder="1" applyAlignment="1">
      <alignment horizontal="right" vertical="center" wrapText="1"/>
    </xf>
    <xf numFmtId="0" fontId="101" fillId="41" borderId="21" xfId="0" applyFont="1" applyFill="1" applyBorder="1" applyAlignment="1">
      <alignment horizontal="right" vertical="center" wrapText="1"/>
    </xf>
    <xf numFmtId="0" fontId="100" fillId="41" borderId="22" xfId="0" applyFont="1" applyFill="1" applyBorder="1" applyAlignment="1">
      <alignment horizontal="center" vertical="center" wrapText="1"/>
    </xf>
    <xf numFmtId="198" fontId="100" fillId="41" borderId="21" xfId="42" applyNumberFormat="1" applyFont="1" applyFill="1" applyBorder="1" applyAlignment="1">
      <alignment horizontal="right" vertical="center" wrapText="1"/>
    </xf>
    <xf numFmtId="198" fontId="100" fillId="41" borderId="16" xfId="42" applyNumberFormat="1" applyFont="1" applyFill="1" applyBorder="1" applyAlignment="1">
      <alignment horizontal="right" vertical="center" wrapText="1"/>
    </xf>
    <xf numFmtId="198" fontId="100" fillId="41" borderId="22" xfId="42" applyNumberFormat="1" applyFont="1" applyFill="1" applyBorder="1" applyAlignment="1">
      <alignment horizontal="right" vertical="center" wrapText="1"/>
    </xf>
    <xf numFmtId="198" fontId="9" fillId="41" borderId="16" xfId="42" applyNumberFormat="1" applyFont="1" applyFill="1" applyBorder="1" applyAlignment="1">
      <alignment horizontal="right" vertical="center" wrapText="1"/>
    </xf>
    <xf numFmtId="198" fontId="9" fillId="41" borderId="22" xfId="42" applyNumberFormat="1" applyFont="1" applyFill="1" applyBorder="1" applyAlignment="1">
      <alignment horizontal="right" vertical="center" wrapText="1"/>
    </xf>
    <xf numFmtId="198" fontId="97" fillId="0" borderId="23" xfId="42" applyNumberFormat="1" applyFont="1" applyBorder="1" applyAlignment="1">
      <alignment vertical="center" wrapText="1"/>
    </xf>
    <xf numFmtId="198" fontId="4" fillId="0" borderId="23" xfId="42" applyNumberFormat="1" applyFont="1" applyBorder="1" applyAlignment="1">
      <alignment vertical="center" wrapText="1"/>
    </xf>
    <xf numFmtId="198" fontId="4" fillId="0" borderId="24" xfId="42" applyNumberFormat="1" applyFont="1" applyBorder="1" applyAlignment="1">
      <alignment vertical="center" wrapText="1"/>
    </xf>
    <xf numFmtId="198" fontId="5" fillId="0" borderId="25" xfId="42" applyNumberFormat="1" applyFont="1" applyBorder="1" applyAlignment="1">
      <alignment vertical="center" wrapText="1"/>
    </xf>
    <xf numFmtId="198" fontId="5" fillId="7" borderId="26" xfId="42" applyNumberFormat="1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190" fontId="104" fillId="0" borderId="0" xfId="0" applyNumberFormat="1" applyFont="1" applyAlignment="1">
      <alignment vertical="center" wrapText="1"/>
    </xf>
    <xf numFmtId="0" fontId="104" fillId="0" borderId="0" xfId="0" applyFont="1" applyAlignment="1">
      <alignment vertical="center" wrapText="1"/>
    </xf>
    <xf numFmtId="188" fontId="4" fillId="0" borderId="0" xfId="57" applyNumberFormat="1" applyAlignment="1">
      <alignment horizontal="center" vertical="center"/>
      <protection/>
    </xf>
    <xf numFmtId="188" fontId="4" fillId="0" borderId="0" xfId="57" applyNumberFormat="1" applyAlignment="1">
      <alignment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4" fillId="36" borderId="10" xfId="0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horizontal="right" vertical="center" wrapText="1"/>
    </xf>
    <xf numFmtId="198" fontId="4" fillId="0" borderId="10" xfId="42" applyNumberFormat="1" applyFont="1" applyBorder="1" applyAlignment="1">
      <alignment horizontal="left" vertical="center"/>
    </xf>
    <xf numFmtId="198" fontId="4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3" fontId="105" fillId="0" borderId="10" xfId="0" applyNumberFormat="1" applyFont="1" applyBorder="1" applyAlignment="1">
      <alignment vertical="center" wrapText="1"/>
    </xf>
    <xf numFmtId="4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169" fontId="4" fillId="0" borderId="10" xfId="43" applyFont="1" applyBorder="1" applyAlignment="1">
      <alignment horizontal="right" vertical="center" wrapText="1"/>
    </xf>
    <xf numFmtId="198" fontId="4" fillId="0" borderId="10" xfId="42" applyNumberFormat="1" applyFont="1" applyBorder="1" applyAlignment="1">
      <alignment horizontal="right" vertical="center" wrapText="1"/>
    </xf>
    <xf numFmtId="198" fontId="4" fillId="0" borderId="10" xfId="42" applyNumberFormat="1" applyFont="1" applyBorder="1" applyAlignment="1">
      <alignment horizontal="center" vertical="center" wrapText="1"/>
    </xf>
    <xf numFmtId="198" fontId="4" fillId="0" borderId="10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198" fontId="5" fillId="44" borderId="14" xfId="42" applyNumberFormat="1" applyFont="1" applyFill="1" applyBorder="1" applyAlignment="1">
      <alignment horizontal="center" vertical="center" wrapText="1"/>
    </xf>
    <xf numFmtId="198" fontId="5" fillId="44" borderId="15" xfId="42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98" fontId="4" fillId="0" borderId="11" xfId="42" applyNumberFormat="1" applyFont="1" applyBorder="1" applyAlignment="1">
      <alignment horizontal="center" vertical="center" wrapText="1"/>
    </xf>
    <xf numFmtId="198" fontId="5" fillId="44" borderId="13" xfId="42" applyNumberFormat="1" applyFont="1" applyFill="1" applyBorder="1" applyAlignment="1">
      <alignment horizontal="center" vertical="center" wrapText="1"/>
    </xf>
    <xf numFmtId="198" fontId="5" fillId="44" borderId="11" xfId="42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88" fontId="4" fillId="0" borderId="0" xfId="0" applyNumberFormat="1" applyFont="1" applyAlignment="1">
      <alignment/>
    </xf>
    <xf numFmtId="0" fontId="4" fillId="0" borderId="16" xfId="0" applyFont="1" applyBorder="1" applyAlignment="1">
      <alignment vertical="center" wrapText="1"/>
    </xf>
    <xf numFmtId="198" fontId="4" fillId="0" borderId="16" xfId="42" applyNumberFormat="1" applyFont="1" applyBorder="1" applyAlignment="1">
      <alignment horizontal="center" vertical="center" wrapText="1"/>
    </xf>
    <xf numFmtId="198" fontId="5" fillId="44" borderId="22" xfId="42" applyNumberFormat="1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6" borderId="12" xfId="0" applyFont="1" applyFill="1" applyBorder="1" applyAlignment="1">
      <alignment vertical="center" wrapText="1"/>
    </xf>
    <xf numFmtId="0" fontId="4" fillId="36" borderId="11" xfId="0" applyFont="1" applyFill="1" applyBorder="1" applyAlignment="1">
      <alignment vertical="center" wrapText="1"/>
    </xf>
    <xf numFmtId="198" fontId="4" fillId="36" borderId="11" xfId="42" applyNumberFormat="1" applyFont="1" applyFill="1" applyBorder="1" applyAlignment="1">
      <alignment horizontal="center" vertical="center" wrapText="1"/>
    </xf>
    <xf numFmtId="198" fontId="4" fillId="36" borderId="13" xfId="42" applyNumberFormat="1" applyFont="1" applyFill="1" applyBorder="1" applyAlignment="1">
      <alignment horizontal="center" vertical="center" wrapText="1"/>
    </xf>
    <xf numFmtId="0" fontId="4" fillId="36" borderId="0" xfId="0" applyFont="1" applyFill="1" applyAlignment="1">
      <alignment/>
    </xf>
    <xf numFmtId="0" fontId="0" fillId="45" borderId="11" xfId="61" applyFont="1" applyFill="1" applyBorder="1" applyAlignment="1">
      <alignment horizontal="center" vertical="center" wrapText="1"/>
      <protection/>
    </xf>
    <xf numFmtId="0" fontId="106" fillId="33" borderId="11" xfId="0" applyFont="1" applyFill="1" applyBorder="1" applyAlignment="1">
      <alignment vertical="center" wrapText="1"/>
    </xf>
    <xf numFmtId="0" fontId="104" fillId="45" borderId="11" xfId="61" applyFont="1" applyFill="1" applyBorder="1" applyAlignment="1">
      <alignment horizontal="center" vertical="center" wrapText="1"/>
      <protection/>
    </xf>
    <xf numFmtId="0" fontId="1" fillId="45" borderId="11" xfId="60" applyFont="1" applyFill="1" applyBorder="1" applyAlignment="1">
      <alignment horizontal="left" vertical="center" wrapText="1"/>
      <protection/>
    </xf>
    <xf numFmtId="0" fontId="1" fillId="45" borderId="11" xfId="61" applyFont="1" applyFill="1" applyBorder="1" applyAlignment="1">
      <alignment horizontal="left" vertical="center" wrapText="1"/>
      <protection/>
    </xf>
    <xf numFmtId="0" fontId="1" fillId="36" borderId="11" xfId="61" applyFont="1" applyFill="1" applyBorder="1" applyAlignment="1">
      <alignment horizontal="center" vertical="center" wrapText="1"/>
      <protection/>
    </xf>
    <xf numFmtId="0" fontId="1" fillId="36" borderId="11" xfId="60" applyFont="1" applyFill="1" applyBorder="1" applyAlignment="1">
      <alignment horizontal="left" vertical="center" wrapText="1"/>
      <protection/>
    </xf>
    <xf numFmtId="0" fontId="0" fillId="36" borderId="11" xfId="61" applyFont="1" applyFill="1" applyBorder="1" applyAlignment="1">
      <alignment horizontal="left" vertical="center" wrapText="1"/>
      <protection/>
    </xf>
    <xf numFmtId="0" fontId="0" fillId="45" borderId="11" xfId="60" applyFont="1" applyFill="1" applyBorder="1" applyAlignment="1">
      <alignment horizontal="left" vertical="center" wrapText="1"/>
      <protection/>
    </xf>
    <xf numFmtId="188" fontId="4" fillId="36" borderId="0" xfId="0" applyNumberFormat="1" applyFont="1" applyFill="1" applyAlignment="1">
      <alignment/>
    </xf>
    <xf numFmtId="198" fontId="4" fillId="36" borderId="11" xfId="42" applyNumberFormat="1" applyFont="1" applyFill="1" applyBorder="1" applyAlignment="1">
      <alignment horizontal="center" vertical="center" wrapText="1"/>
    </xf>
    <xf numFmtId="0" fontId="1" fillId="45" borderId="11" xfId="0" applyFont="1" applyFill="1" applyBorder="1" applyAlignment="1">
      <alignment horizontal="left" vertical="center" wrapText="1"/>
    </xf>
    <xf numFmtId="0" fontId="1" fillId="46" borderId="11" xfId="61" applyFont="1" applyFill="1" applyBorder="1" applyAlignment="1">
      <alignment horizontal="center" vertical="center" wrapText="1"/>
      <protection/>
    </xf>
    <xf numFmtId="198" fontId="4" fillId="36" borderId="13" xfId="42" applyNumberFormat="1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vertical="center" wrapText="1"/>
    </xf>
    <xf numFmtId="198" fontId="4" fillId="36" borderId="16" xfId="42" applyNumberFormat="1" applyFont="1" applyFill="1" applyBorder="1" applyAlignment="1">
      <alignment horizontal="center" vertical="center" wrapText="1"/>
    </xf>
    <xf numFmtId="198" fontId="4" fillId="36" borderId="22" xfId="42" applyNumberFormat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198" fontId="5" fillId="0" borderId="28" xfId="0" applyNumberFormat="1" applyFont="1" applyBorder="1" applyAlignment="1">
      <alignment horizontal="right" vertical="center"/>
    </xf>
    <xf numFmtId="190" fontId="5" fillId="0" borderId="28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/>
    </xf>
    <xf numFmtId="0" fontId="4" fillId="2" borderId="10" xfId="0" applyFont="1" applyFill="1" applyBorder="1" applyAlignment="1">
      <alignment horizontal="right" vertical="center" wrapText="1"/>
    </xf>
    <xf numFmtId="0" fontId="8" fillId="14" borderId="10" xfId="0" applyFont="1" applyFill="1" applyBorder="1" applyAlignment="1">
      <alignment horizontal="center" vertical="center" textRotation="90" wrapText="1"/>
    </xf>
    <xf numFmtId="0" fontId="26" fillId="0" borderId="0" xfId="0" applyFont="1" applyAlignment="1">
      <alignment horizontal="center" wrapText="1"/>
    </xf>
    <xf numFmtId="198" fontId="4" fillId="0" borderId="11" xfId="42" applyNumberFormat="1" applyFont="1" applyBorder="1" applyAlignment="1">
      <alignment vertical="center" wrapText="1"/>
    </xf>
    <xf numFmtId="198" fontId="5" fillId="0" borderId="11" xfId="42" applyNumberFormat="1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198" fontId="5" fillId="0" borderId="16" xfId="42" applyNumberFormat="1" applyFont="1" applyBorder="1" applyAlignment="1">
      <alignment vertical="center" wrapText="1"/>
    </xf>
    <xf numFmtId="198" fontId="4" fillId="0" borderId="13" xfId="42" applyNumberFormat="1" applyFont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198" fontId="4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14" borderId="10" xfId="0" applyFont="1" applyFill="1" applyBorder="1" applyAlignment="1">
      <alignment horizontal="center" vertical="center" textRotation="90" wrapText="1"/>
    </xf>
    <xf numFmtId="0" fontId="12" fillId="1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14" borderId="10" xfId="0" applyFont="1" applyFill="1" applyBorder="1" applyAlignment="1">
      <alignment horizontal="center" vertical="center" wrapText="1"/>
    </xf>
    <xf numFmtId="199" fontId="107" fillId="14" borderId="10" xfId="42" applyNumberFormat="1" applyFont="1" applyFill="1" applyBorder="1" applyAlignment="1">
      <alignment vertical="center" wrapText="1"/>
    </xf>
    <xf numFmtId="0" fontId="108" fillId="7" borderId="20" xfId="0" applyFont="1" applyFill="1" applyBorder="1" applyAlignment="1">
      <alignment vertical="center" textRotation="90" wrapText="1"/>
    </xf>
    <xf numFmtId="0" fontId="107" fillId="7" borderId="14" xfId="0" applyFont="1" applyFill="1" applyBorder="1" applyAlignment="1">
      <alignment horizontal="center" vertical="center" wrapText="1"/>
    </xf>
    <xf numFmtId="199" fontId="107" fillId="7" borderId="14" xfId="42" applyNumberFormat="1" applyFont="1" applyFill="1" applyBorder="1" applyAlignment="1">
      <alignment vertical="center" wrapText="1"/>
    </xf>
    <xf numFmtId="190" fontId="0" fillId="0" borderId="0" xfId="0" applyNumberFormat="1" applyAlignment="1">
      <alignment vertical="center" wrapText="1"/>
    </xf>
    <xf numFmtId="49" fontId="109" fillId="36" borderId="12" xfId="0" applyNumberFormat="1" applyFont="1" applyFill="1" applyBorder="1" applyAlignment="1">
      <alignment horizontal="right" vertical="center" wrapText="1"/>
    </xf>
    <xf numFmtId="0" fontId="109" fillId="36" borderId="11" xfId="0" applyFont="1" applyFill="1" applyBorder="1" applyAlignment="1">
      <alignment vertical="center" wrapText="1"/>
    </xf>
    <xf numFmtId="199" fontId="109" fillId="36" borderId="11" xfId="42" applyNumberFormat="1" applyFont="1" applyFill="1" applyBorder="1" applyAlignment="1">
      <alignment vertical="center" wrapText="1"/>
    </xf>
    <xf numFmtId="199" fontId="107" fillId="36" borderId="11" xfId="42" applyNumberFormat="1" applyFont="1" applyFill="1" applyBorder="1" applyAlignment="1">
      <alignment vertical="center" wrapText="1"/>
    </xf>
    <xf numFmtId="49" fontId="109" fillId="7" borderId="12" xfId="0" applyNumberFormat="1" applyFont="1" applyFill="1" applyBorder="1" applyAlignment="1">
      <alignment horizontal="right" vertical="center" wrapText="1"/>
    </xf>
    <xf numFmtId="0" fontId="107" fillId="7" borderId="11" xfId="0" applyFont="1" applyFill="1" applyBorder="1" applyAlignment="1">
      <alignment horizontal="center" vertical="center" wrapText="1"/>
    </xf>
    <xf numFmtId="199" fontId="107" fillId="7" borderId="11" xfId="42" applyNumberFormat="1" applyFont="1" applyFill="1" applyBorder="1" applyAlignment="1">
      <alignment vertical="center" wrapText="1"/>
    </xf>
    <xf numFmtId="0" fontId="110" fillId="36" borderId="11" xfId="0" applyFont="1" applyFill="1" applyBorder="1" applyAlignment="1">
      <alignment vertical="center" wrapText="1"/>
    </xf>
    <xf numFmtId="199" fontId="110" fillId="36" borderId="11" xfId="42" applyNumberFormat="1" applyFont="1" applyFill="1" applyBorder="1" applyAlignment="1">
      <alignment vertical="center" wrapText="1"/>
    </xf>
    <xf numFmtId="0" fontId="109" fillId="7" borderId="21" xfId="0" applyFont="1" applyFill="1" applyBorder="1" applyAlignment="1">
      <alignment vertical="center" wrapText="1"/>
    </xf>
    <xf numFmtId="0" fontId="107" fillId="7" borderId="16" xfId="0" applyFont="1" applyFill="1" applyBorder="1" applyAlignment="1">
      <alignment horizontal="center" vertical="center" wrapText="1"/>
    </xf>
    <xf numFmtId="199" fontId="107" fillId="7" borderId="16" xfId="42" applyNumberFormat="1" applyFont="1" applyFill="1" applyBorder="1" applyAlignment="1">
      <alignment vertical="center" wrapText="1"/>
    </xf>
    <xf numFmtId="0" fontId="25" fillId="0" borderId="0" xfId="0" applyFont="1" applyAlignment="1">
      <alignment vertical="center" wrapText="1"/>
    </xf>
    <xf numFmtId="199" fontId="0" fillId="0" borderId="0" xfId="0" applyNumberFormat="1" applyAlignment="1">
      <alignment vertical="center" wrapText="1"/>
    </xf>
    <xf numFmtId="198" fontId="5" fillId="7" borderId="10" xfId="42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98" fontId="4" fillId="0" borderId="14" xfId="42" applyNumberFormat="1" applyFont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198" fontId="4" fillId="7" borderId="11" xfId="42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3" fontId="4" fillId="0" borderId="0" xfId="0" applyNumberFormat="1" applyFont="1" applyAlignment="1">
      <alignment vertical="center" wrapText="1"/>
    </xf>
    <xf numFmtId="0" fontId="26" fillId="0" borderId="0" xfId="0" applyFont="1" applyAlignment="1">
      <alignment horizontal="center"/>
    </xf>
    <xf numFmtId="188" fontId="0" fillId="0" borderId="0" xfId="0" applyNumberFormat="1" applyFont="1" applyAlignment="1">
      <alignment vertical="center"/>
    </xf>
    <xf numFmtId="0" fontId="4" fillId="0" borderId="12" xfId="0" applyFont="1" applyBorder="1" applyAlignment="1">
      <alignment vertical="center" wrapText="1"/>
    </xf>
    <xf numFmtId="20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206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190" fontId="0" fillId="0" borderId="0" xfId="0" applyNumberFormat="1" applyFont="1" applyAlignment="1">
      <alignment vertical="top" wrapText="1"/>
    </xf>
    <xf numFmtId="188" fontId="0" fillId="0" borderId="0" xfId="0" applyNumberFormat="1" applyFont="1" applyAlignment="1">
      <alignment vertical="top" wrapText="1"/>
    </xf>
    <xf numFmtId="198" fontId="0" fillId="0" borderId="0" xfId="0" applyNumberFormat="1" applyAlignment="1">
      <alignment/>
    </xf>
    <xf numFmtId="0" fontId="5" fillId="7" borderId="11" xfId="0" applyFont="1" applyFill="1" applyBorder="1" applyAlignment="1">
      <alignment horizontal="center" vertical="center" wrapText="1"/>
    </xf>
    <xf numFmtId="198" fontId="5" fillId="7" borderId="11" xfId="42" applyNumberFormat="1" applyFont="1" applyFill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190" fontId="0" fillId="0" borderId="0" xfId="0" applyNumberFormat="1" applyAlignment="1">
      <alignment/>
    </xf>
    <xf numFmtId="43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26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198" fontId="5" fillId="0" borderId="11" xfId="42" applyNumberFormat="1" applyFont="1" applyBorder="1" applyAlignment="1" quotePrefix="1">
      <alignment horizontal="center" vertical="center" wrapText="1"/>
    </xf>
    <xf numFmtId="198" fontId="5" fillId="0" borderId="13" xfId="42" applyNumberFormat="1" applyFont="1" applyBorder="1" applyAlignment="1" quotePrefix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198" fontId="4" fillId="0" borderId="11" xfId="42" applyNumberFormat="1" applyFont="1" applyBorder="1" applyAlignment="1" quotePrefix="1">
      <alignment horizontal="center" vertical="center" wrapText="1"/>
    </xf>
    <xf numFmtId="198" fontId="4" fillId="0" borderId="13" xfId="42" applyNumberFormat="1" applyFont="1" applyBorder="1" applyAlignment="1" quotePrefix="1">
      <alignment horizontal="center" vertical="center" wrapText="1"/>
    </xf>
    <xf numFmtId="198" fontId="4" fillId="0" borderId="13" xfId="42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/>
    </xf>
    <xf numFmtId="198" fontId="4" fillId="0" borderId="11" xfId="42" applyNumberFormat="1" applyFont="1" applyBorder="1" applyAlignment="1" quotePrefix="1">
      <alignment vertical="center" wrapText="1"/>
    </xf>
    <xf numFmtId="198" fontId="4" fillId="0" borderId="11" xfId="42" applyNumberFormat="1" applyFont="1" applyBorder="1" applyAlignment="1" quotePrefix="1">
      <alignment horizontal="center" vertical="center"/>
    </xf>
    <xf numFmtId="198" fontId="4" fillId="0" borderId="13" xfId="42" applyNumberFormat="1" applyFont="1" applyBorder="1" applyAlignment="1" quotePrefix="1">
      <alignment horizontal="center" vertical="center"/>
    </xf>
    <xf numFmtId="0" fontId="4" fillId="0" borderId="21" xfId="0" applyFont="1" applyBorder="1" applyAlignment="1">
      <alignment horizontal="right" vertical="center"/>
    </xf>
    <xf numFmtId="198" fontId="4" fillId="0" borderId="16" xfId="42" applyNumberFormat="1" applyFont="1" applyBorder="1" applyAlignment="1" quotePrefix="1">
      <alignment horizontal="center" vertical="center" wrapText="1"/>
    </xf>
    <xf numFmtId="198" fontId="4" fillId="0" borderId="16" xfId="42" applyNumberFormat="1" applyFont="1" applyBorder="1" applyAlignment="1" quotePrefix="1">
      <alignment horizontal="center" vertical="center"/>
    </xf>
    <xf numFmtId="198" fontId="4" fillId="0" borderId="22" xfId="42" applyNumberFormat="1" applyFont="1" applyBorder="1" applyAlignment="1" quotePrefix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7" borderId="10" xfId="0" applyFont="1" applyFill="1" applyBorder="1" applyAlignment="1">
      <alignment horizontal="center" vertical="center" wrapText="1"/>
    </xf>
    <xf numFmtId="190" fontId="4" fillId="0" borderId="0" xfId="0" applyNumberFormat="1" applyFont="1" applyAlignment="1">
      <alignment vertical="center"/>
    </xf>
    <xf numFmtId="198" fontId="4" fillId="0" borderId="0" xfId="0" applyNumberFormat="1" applyFont="1" applyAlignment="1">
      <alignment vertical="center"/>
    </xf>
    <xf numFmtId="0" fontId="4" fillId="0" borderId="20" xfId="0" applyFont="1" applyBorder="1" applyAlignment="1">
      <alignment vertical="center" wrapText="1"/>
    </xf>
    <xf numFmtId="198" fontId="4" fillId="0" borderId="15" xfId="42" applyNumberFormat="1" applyFont="1" applyBorder="1" applyAlignment="1">
      <alignment horizontal="center" vertical="center" wrapText="1"/>
    </xf>
    <xf numFmtId="0" fontId="4" fillId="7" borderId="12" xfId="0" applyFont="1" applyFill="1" applyBorder="1" applyAlignment="1">
      <alignment vertical="center" wrapText="1"/>
    </xf>
    <xf numFmtId="198" fontId="4" fillId="7" borderId="13" xfId="42" applyNumberFormat="1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vertical="center"/>
    </xf>
    <xf numFmtId="0" fontId="4" fillId="7" borderId="13" xfId="0" applyFont="1" applyFill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" fontId="8" fillId="14" borderId="10" xfId="57" applyNumberFormat="1" applyFont="1" applyFill="1" applyBorder="1" applyAlignment="1">
      <alignment horizontal="center" vertical="center" textRotation="90" wrapText="1"/>
      <protection/>
    </xf>
    <xf numFmtId="0" fontId="4" fillId="0" borderId="0" xfId="57">
      <alignment/>
      <protection/>
    </xf>
    <xf numFmtId="0" fontId="4" fillId="0" borderId="0" xfId="57" applyAlignment="1">
      <alignment wrapText="1"/>
      <protection/>
    </xf>
    <xf numFmtId="1" fontId="4" fillId="0" borderId="0" xfId="57" applyNumberFormat="1" applyAlignment="1">
      <alignment horizontal="center"/>
      <protection/>
    </xf>
    <xf numFmtId="1" fontId="4" fillId="0" borderId="0" xfId="57" applyNumberFormat="1">
      <alignment/>
      <protection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 wrapText="1"/>
    </xf>
    <xf numFmtId="1" fontId="3" fillId="0" borderId="0" xfId="57" applyNumberFormat="1" applyFont="1">
      <alignment/>
      <protection/>
    </xf>
    <xf numFmtId="0" fontId="3" fillId="0" borderId="0" xfId="57" applyFont="1">
      <alignment/>
      <protection/>
    </xf>
    <xf numFmtId="0" fontId="11" fillId="0" borderId="0" xfId="57" applyFont="1">
      <alignment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98" fontId="14" fillId="7" borderId="14" xfId="42" applyNumberFormat="1" applyFont="1" applyFill="1" applyBorder="1" applyAlignment="1">
      <alignment horizontal="center" vertical="center" wrapText="1"/>
    </xf>
    <xf numFmtId="198" fontId="14" fillId="7" borderId="15" xfId="42" applyNumberFormat="1" applyFont="1" applyFill="1" applyBorder="1" applyAlignment="1">
      <alignment horizontal="center" vertical="center" wrapText="1"/>
    </xf>
    <xf numFmtId="198" fontId="12" fillId="36" borderId="11" xfId="42" applyNumberFormat="1" applyFont="1" applyFill="1" applyBorder="1" applyAlignment="1">
      <alignment horizontal="center" vertical="center" wrapText="1"/>
    </xf>
    <xf numFmtId="198" fontId="12" fillId="36" borderId="13" xfId="42" applyNumberFormat="1" applyFont="1" applyFill="1" applyBorder="1" applyAlignment="1">
      <alignment horizontal="center" vertical="center" wrapText="1"/>
    </xf>
    <xf numFmtId="198" fontId="14" fillId="7" borderId="11" xfId="42" applyNumberFormat="1" applyFont="1" applyFill="1" applyBorder="1" applyAlignment="1">
      <alignment horizontal="center" vertical="center" wrapText="1"/>
    </xf>
    <xf numFmtId="198" fontId="14" fillId="7" borderId="16" xfId="42" applyNumberFormat="1" applyFont="1" applyFill="1" applyBorder="1" applyAlignment="1">
      <alignment horizontal="center" vertical="center" wrapText="1"/>
    </xf>
    <xf numFmtId="198" fontId="14" fillId="7" borderId="22" xfId="42" applyNumberFormat="1" applyFont="1" applyFill="1" applyBorder="1" applyAlignment="1">
      <alignment horizontal="center" vertical="center" wrapText="1"/>
    </xf>
    <xf numFmtId="190" fontId="12" fillId="0" borderId="0" xfId="0" applyNumberFormat="1" applyFont="1" applyAlignment="1">
      <alignment vertical="center"/>
    </xf>
    <xf numFmtId="0" fontId="12" fillId="33" borderId="0" xfId="0" applyFont="1" applyFill="1" applyAlignment="1">
      <alignment horizontal="center" wrapText="1"/>
    </xf>
    <xf numFmtId="0" fontId="111" fillId="33" borderId="0" xfId="0" applyFont="1" applyFill="1" applyAlignment="1">
      <alignment horizontal="center" wrapText="1"/>
    </xf>
    <xf numFmtId="0" fontId="112" fillId="33" borderId="0" xfId="0" applyFont="1" applyFill="1" applyAlignment="1">
      <alignment horizontal="center" wrapText="1"/>
    </xf>
    <xf numFmtId="0" fontId="12" fillId="0" borderId="0" xfId="0" applyFont="1" applyAlignment="1">
      <alignment/>
    </xf>
    <xf numFmtId="0" fontId="30" fillId="0" borderId="0" xfId="0" applyFont="1" applyAlignment="1">
      <alignment vertical="center"/>
    </xf>
    <xf numFmtId="0" fontId="14" fillId="33" borderId="0" xfId="0" applyFont="1" applyFill="1" applyAlignment="1">
      <alignment wrapText="1"/>
    </xf>
    <xf numFmtId="0" fontId="12" fillId="33" borderId="0" xfId="0" applyFont="1" applyFill="1" applyAlignment="1">
      <alignment wrapText="1"/>
    </xf>
    <xf numFmtId="0" fontId="12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30" fillId="38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13" fillId="33" borderId="0" xfId="0" applyFont="1" applyFill="1" applyAlignment="1">
      <alignment horizontal="center" wrapText="1"/>
    </xf>
    <xf numFmtId="0" fontId="12" fillId="38" borderId="0" xfId="61" applyFont="1" applyFill="1" applyAlignment="1">
      <alignment horizontal="center" vertical="center" wrapText="1"/>
      <protection/>
    </xf>
    <xf numFmtId="0" fontId="12" fillId="38" borderId="0" xfId="0" applyFont="1" applyFill="1" applyAlignment="1">
      <alignment horizontal="center" vertical="center" wrapText="1"/>
    </xf>
    <xf numFmtId="0" fontId="12" fillId="38" borderId="0" xfId="0" applyFont="1" applyFill="1" applyAlignment="1">
      <alignment vertical="center"/>
    </xf>
    <xf numFmtId="0" fontId="12" fillId="38" borderId="0" xfId="0" applyFont="1" applyFill="1" applyAlignment="1">
      <alignment horizontal="center" vertical="center"/>
    </xf>
    <xf numFmtId="0" fontId="14" fillId="38" borderId="0" xfId="0" applyFont="1" applyFill="1" applyAlignment="1">
      <alignment horizontal="center" vertical="center"/>
    </xf>
    <xf numFmtId="0" fontId="14" fillId="38" borderId="0" xfId="61" applyFont="1" applyFill="1" applyAlignment="1">
      <alignment horizontal="center" vertical="center" wrapText="1"/>
      <protection/>
    </xf>
    <xf numFmtId="0" fontId="31" fillId="38" borderId="0" xfId="61" applyFont="1" applyFill="1" applyAlignment="1">
      <alignment horizontal="center" vertical="center" wrapText="1"/>
      <protection/>
    </xf>
    <xf numFmtId="0" fontId="21" fillId="38" borderId="0" xfId="61" applyFont="1" applyFill="1" applyAlignment="1">
      <alignment vertical="center" wrapText="1"/>
      <protection/>
    </xf>
    <xf numFmtId="0" fontId="12" fillId="38" borderId="0" xfId="61" applyFont="1" applyFill="1" applyAlignment="1">
      <alignment vertical="center" wrapText="1"/>
      <protection/>
    </xf>
    <xf numFmtId="0" fontId="21" fillId="38" borderId="0" xfId="61" applyFont="1" applyFill="1" applyAlignment="1">
      <alignment horizontal="left" vertical="center" wrapText="1"/>
      <protection/>
    </xf>
    <xf numFmtId="0" fontId="12" fillId="38" borderId="0" xfId="61" applyFont="1" applyFill="1" applyAlignment="1">
      <alignment horizontal="left" vertical="center" wrapText="1"/>
      <protection/>
    </xf>
    <xf numFmtId="0" fontId="32" fillId="38" borderId="0" xfId="61" applyFont="1" applyFill="1" applyAlignment="1">
      <alignment horizontal="center" vertical="center" wrapText="1"/>
      <protection/>
    </xf>
    <xf numFmtId="0" fontId="14" fillId="38" borderId="0" xfId="61" applyFont="1" applyFill="1" applyAlignment="1">
      <alignment vertical="center" wrapText="1"/>
      <protection/>
    </xf>
    <xf numFmtId="0" fontId="14" fillId="38" borderId="0" xfId="61" applyFont="1" applyFill="1" applyAlignment="1">
      <alignment horizontal="left" vertical="center" wrapText="1"/>
      <protection/>
    </xf>
    <xf numFmtId="0" fontId="21" fillId="38" borderId="0" xfId="61" applyFont="1" applyFill="1" applyAlignment="1">
      <alignment horizontal="center" vertical="center" wrapText="1"/>
      <protection/>
    </xf>
    <xf numFmtId="0" fontId="31" fillId="38" borderId="31" xfId="61" applyFont="1" applyFill="1" applyBorder="1" applyAlignment="1">
      <alignment horizontal="center" vertical="center" wrapText="1"/>
      <protection/>
    </xf>
    <xf numFmtId="0" fontId="33" fillId="38" borderId="0" xfId="61" applyFont="1" applyFill="1" applyAlignment="1">
      <alignment horizontal="center" vertical="center" wrapText="1"/>
      <protection/>
    </xf>
    <xf numFmtId="0" fontId="22" fillId="38" borderId="0" xfId="61" applyFont="1" applyFill="1" applyAlignment="1">
      <alignment horizontal="left" vertical="center" wrapText="1"/>
      <protection/>
    </xf>
    <xf numFmtId="0" fontId="12" fillId="38" borderId="0" xfId="0" applyFont="1" applyFill="1" applyAlignment="1">
      <alignment vertical="center" wrapText="1"/>
    </xf>
    <xf numFmtId="0" fontId="32" fillId="38" borderId="0" xfId="0" applyFont="1" applyFill="1" applyAlignment="1">
      <alignment horizontal="center" vertical="center" wrapText="1"/>
    </xf>
    <xf numFmtId="0" fontId="14" fillId="36" borderId="0" xfId="0" applyFont="1" applyFill="1" applyAlignment="1">
      <alignment horizontal="center" vertical="center" wrapText="1"/>
    </xf>
    <xf numFmtId="0" fontId="12" fillId="38" borderId="0" xfId="0" applyFont="1" applyFill="1" applyAlignment="1">
      <alignment horizontal="left" vertical="center" wrapText="1"/>
    </xf>
    <xf numFmtId="0" fontId="31" fillId="38" borderId="0" xfId="0" applyFont="1" applyFill="1" applyAlignment="1">
      <alignment horizontal="center" vertical="center"/>
    </xf>
    <xf numFmtId="0" fontId="12" fillId="38" borderId="0" xfId="0" applyFont="1" applyFill="1" applyAlignment="1">
      <alignment horizontal="left" vertical="center"/>
    </xf>
    <xf numFmtId="0" fontId="21" fillId="38" borderId="0" xfId="0" applyFont="1" applyFill="1" applyAlignment="1">
      <alignment horizontal="center" vertical="center"/>
    </xf>
    <xf numFmtId="0" fontId="22" fillId="38" borderId="0" xfId="0" applyFont="1" applyFill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12" fillId="38" borderId="0" xfId="61" applyFont="1" applyFill="1" applyAlignment="1">
      <alignment horizontal="center" vertical="center"/>
      <protection/>
    </xf>
    <xf numFmtId="0" fontId="31" fillId="38" borderId="0" xfId="61" applyFont="1" applyFill="1" applyAlignment="1" applyProtection="1">
      <alignment horizontal="center" vertical="center" wrapText="1"/>
      <protection locked="0"/>
    </xf>
    <xf numFmtId="0" fontId="35" fillId="38" borderId="0" xfId="61" applyFont="1" applyFill="1" applyAlignment="1">
      <alignment horizontal="center" vertical="center" wrapText="1"/>
      <protection/>
    </xf>
    <xf numFmtId="0" fontId="23" fillId="38" borderId="0" xfId="61" applyFont="1" applyFill="1" applyAlignment="1">
      <alignment vertical="center" wrapText="1"/>
      <protection/>
    </xf>
    <xf numFmtId="0" fontId="31" fillId="38" borderId="0" xfId="0" applyFont="1" applyFill="1" applyAlignment="1">
      <alignment horizontal="center" vertical="center" wrapText="1"/>
    </xf>
    <xf numFmtId="0" fontId="14" fillId="38" borderId="0" xfId="59" applyFont="1" applyFill="1" applyAlignment="1">
      <alignment vertical="center" wrapText="1"/>
      <protection/>
    </xf>
    <xf numFmtId="0" fontId="31" fillId="0" borderId="0" xfId="0" applyFont="1" applyAlignment="1">
      <alignment vertical="center"/>
    </xf>
    <xf numFmtId="0" fontId="36" fillId="38" borderId="0" xfId="61" applyFont="1" applyFill="1" applyAlignment="1">
      <alignment horizontal="center" vertical="center" wrapText="1"/>
      <protection/>
    </xf>
    <xf numFmtId="0" fontId="36" fillId="0" borderId="0" xfId="0" applyFont="1" applyAlignment="1">
      <alignment vertical="center"/>
    </xf>
    <xf numFmtId="0" fontId="14" fillId="38" borderId="0" xfId="58" applyFont="1" applyFill="1" applyAlignment="1">
      <alignment horizontal="left" vertical="center" wrapText="1"/>
      <protection/>
    </xf>
    <xf numFmtId="0" fontId="12" fillId="38" borderId="0" xfId="58" applyFont="1" applyFill="1" applyAlignment="1">
      <alignment horizontal="center" vertical="center" wrapText="1"/>
      <protection/>
    </xf>
    <xf numFmtId="0" fontId="12" fillId="38" borderId="0" xfId="58" applyFont="1" applyFill="1" applyAlignment="1">
      <alignment vertical="center" wrapText="1"/>
      <protection/>
    </xf>
    <xf numFmtId="0" fontId="12" fillId="38" borderId="0" xfId="59" applyFont="1" applyFill="1" applyAlignment="1">
      <alignment horizontal="center" vertical="center" wrapText="1"/>
      <protection/>
    </xf>
    <xf numFmtId="0" fontId="37" fillId="38" borderId="0" xfId="0" applyFont="1" applyFill="1" applyAlignment="1">
      <alignment horizontal="center" vertical="center" wrapText="1"/>
    </xf>
    <xf numFmtId="0" fontId="31" fillId="47" borderId="0" xfId="61" applyFont="1" applyFill="1" applyAlignment="1">
      <alignment horizontal="center" vertical="center" wrapText="1"/>
      <protection/>
    </xf>
    <xf numFmtId="0" fontId="12" fillId="38" borderId="0" xfId="59" applyFont="1" applyFill="1" applyAlignment="1">
      <alignment vertical="center" wrapText="1"/>
      <protection/>
    </xf>
    <xf numFmtId="0" fontId="14" fillId="38" borderId="0" xfId="59" applyFont="1" applyFill="1" applyAlignment="1">
      <alignment horizontal="center" vertical="center" wrapText="1"/>
      <protection/>
    </xf>
    <xf numFmtId="0" fontId="12" fillId="38" borderId="0" xfId="61" applyFont="1" applyFill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198" fontId="0" fillId="0" borderId="0" xfId="0" applyNumberFormat="1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198" fontId="14" fillId="0" borderId="14" xfId="42" applyNumberFormat="1" applyFont="1" applyBorder="1" applyAlignment="1">
      <alignment vertical="center" wrapText="1"/>
    </xf>
    <xf numFmtId="198" fontId="14" fillId="0" borderId="15" xfId="42" applyNumberFormat="1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198" fontId="12" fillId="0" borderId="11" xfId="42" applyNumberFormat="1" applyFont="1" applyBorder="1" applyAlignment="1">
      <alignment vertical="center" wrapText="1"/>
    </xf>
    <xf numFmtId="198" fontId="114" fillId="0" borderId="11" xfId="42" applyNumberFormat="1" applyFont="1" applyBorder="1" applyAlignment="1">
      <alignment vertical="center" wrapText="1"/>
    </xf>
    <xf numFmtId="198" fontId="114" fillId="0" borderId="13" xfId="42" applyNumberFormat="1" applyFont="1" applyBorder="1" applyAlignment="1">
      <alignment vertical="center" wrapText="1"/>
    </xf>
    <xf numFmtId="198" fontId="14" fillId="0" borderId="11" xfId="42" applyNumberFormat="1" applyFont="1" applyBorder="1" applyAlignment="1">
      <alignment vertical="center" wrapText="1"/>
    </xf>
    <xf numFmtId="198" fontId="14" fillId="0" borderId="13" xfId="42" applyNumberFormat="1" applyFont="1" applyBorder="1" applyAlignment="1">
      <alignment vertical="center" wrapText="1"/>
    </xf>
    <xf numFmtId="198" fontId="115" fillId="0" borderId="11" xfId="42" applyNumberFormat="1" applyFont="1" applyBorder="1" applyAlignment="1">
      <alignment vertical="center" wrapText="1"/>
    </xf>
    <xf numFmtId="198" fontId="115" fillId="0" borderId="13" xfId="42" applyNumberFormat="1" applyFont="1" applyBorder="1" applyAlignment="1">
      <alignment vertical="center" wrapText="1"/>
    </xf>
    <xf numFmtId="198" fontId="14" fillId="0" borderId="16" xfId="42" applyNumberFormat="1" applyFont="1" applyBorder="1" applyAlignment="1">
      <alignment vertical="center" wrapText="1"/>
    </xf>
    <xf numFmtId="198" fontId="14" fillId="0" borderId="22" xfId="42" applyNumberFormat="1" applyFont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198" fontId="12" fillId="0" borderId="13" xfId="42" applyNumberFormat="1" applyFont="1" applyBorder="1" applyAlignment="1">
      <alignment vertical="center" wrapText="1"/>
    </xf>
    <xf numFmtId="198" fontId="14" fillId="0" borderId="32" xfId="42" applyNumberFormat="1" applyFont="1" applyBorder="1" applyAlignment="1">
      <alignment vertical="center" wrapText="1"/>
    </xf>
    <xf numFmtId="198" fontId="14" fillId="0" borderId="16" xfId="42" applyNumberFormat="1" applyFont="1" applyBorder="1" applyAlignment="1">
      <alignment horizontal="right" vertic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 vertical="center" wrapText="1"/>
    </xf>
    <xf numFmtId="190" fontId="38" fillId="0" borderId="0" xfId="0" applyNumberFormat="1" applyFont="1" applyAlignment="1">
      <alignment/>
    </xf>
    <xf numFmtId="0" fontId="12" fillId="14" borderId="29" xfId="0" applyFont="1" applyFill="1" applyBorder="1" applyAlignment="1">
      <alignment vertical="center" wrapText="1"/>
    </xf>
    <xf numFmtId="0" fontId="12" fillId="14" borderId="30" xfId="0" applyFont="1" applyFill="1" applyBorder="1" applyAlignment="1">
      <alignment vertical="center" wrapText="1"/>
    </xf>
    <xf numFmtId="0" fontId="12" fillId="14" borderId="33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vertical="center" wrapText="1"/>
    </xf>
    <xf numFmtId="198" fontId="14" fillId="48" borderId="14" xfId="42" applyNumberFormat="1" applyFont="1" applyFill="1" applyBorder="1" applyAlignment="1">
      <alignment horizontal="right" vertical="center" wrapText="1"/>
    </xf>
    <xf numFmtId="198" fontId="14" fillId="48" borderId="15" xfId="42" applyNumberFormat="1" applyFont="1" applyFill="1" applyBorder="1" applyAlignment="1">
      <alignment horizontal="right" vertical="center" wrapText="1"/>
    </xf>
    <xf numFmtId="0" fontId="12" fillId="32" borderId="11" xfId="0" applyFont="1" applyFill="1" applyBorder="1" applyAlignment="1">
      <alignment vertical="center" wrapText="1"/>
    </xf>
    <xf numFmtId="198" fontId="14" fillId="48" borderId="11" xfId="42" applyNumberFormat="1" applyFont="1" applyFill="1" applyBorder="1" applyAlignment="1">
      <alignment horizontal="right" vertical="center" wrapText="1"/>
    </xf>
    <xf numFmtId="198" fontId="14" fillId="36" borderId="11" xfId="42" applyNumberFormat="1" applyFont="1" applyFill="1" applyBorder="1" applyAlignment="1">
      <alignment horizontal="right" vertical="center" wrapText="1"/>
    </xf>
    <xf numFmtId="198" fontId="14" fillId="36" borderId="13" xfId="42" applyNumberFormat="1" applyFont="1" applyFill="1" applyBorder="1" applyAlignment="1">
      <alignment horizontal="right" vertical="center" wrapText="1"/>
    </xf>
    <xf numFmtId="0" fontId="12" fillId="49" borderId="11" xfId="0" applyFont="1" applyFill="1" applyBorder="1" applyAlignment="1">
      <alignment horizontal="center" vertical="center" wrapText="1"/>
    </xf>
    <xf numFmtId="0" fontId="14" fillId="49" borderId="11" xfId="0" applyFont="1" applyFill="1" applyBorder="1" applyAlignment="1">
      <alignment horizontal="center" vertical="center" wrapText="1"/>
    </xf>
    <xf numFmtId="198" fontId="14" fillId="34" borderId="11" xfId="42" applyNumberFormat="1" applyFont="1" applyFill="1" applyBorder="1" applyAlignment="1">
      <alignment horizontal="right" vertical="center" wrapText="1"/>
    </xf>
    <xf numFmtId="198" fontId="14" fillId="34" borderId="13" xfId="42" applyNumberFormat="1" applyFont="1" applyFill="1" applyBorder="1" applyAlignment="1">
      <alignment horizontal="right" vertical="center" wrapText="1"/>
    </xf>
    <xf numFmtId="0" fontId="12" fillId="0" borderId="11" xfId="0" applyFont="1" applyBorder="1" applyAlignment="1">
      <alignment horizontal="right" vertical="center" wrapText="1"/>
    </xf>
    <xf numFmtId="198" fontId="14" fillId="35" borderId="11" xfId="42" applyNumberFormat="1" applyFont="1" applyFill="1" applyBorder="1" applyAlignment="1">
      <alignment horizontal="right" vertical="center" wrapText="1"/>
    </xf>
    <xf numFmtId="198" fontId="21" fillId="0" borderId="11" xfId="42" applyNumberFormat="1" applyFont="1" applyBorder="1" applyAlignment="1">
      <alignment horizontal="right" vertical="center" wrapText="1"/>
    </xf>
    <xf numFmtId="198" fontId="12" fillId="0" borderId="11" xfId="42" applyNumberFormat="1" applyFont="1" applyBorder="1" applyAlignment="1">
      <alignment horizontal="right" vertical="center" wrapText="1"/>
    </xf>
    <xf numFmtId="198" fontId="12" fillId="0" borderId="13" xfId="42" applyNumberFormat="1" applyFont="1" applyBorder="1" applyAlignment="1">
      <alignment horizontal="right" vertical="center" wrapText="1"/>
    </xf>
    <xf numFmtId="0" fontId="12" fillId="33" borderId="11" xfId="0" applyFont="1" applyFill="1" applyBorder="1" applyAlignment="1">
      <alignment vertical="center" wrapText="1"/>
    </xf>
    <xf numFmtId="0" fontId="12" fillId="49" borderId="11" xfId="0" applyFont="1" applyFill="1" applyBorder="1" applyAlignment="1">
      <alignment horizontal="right" vertical="center" wrapText="1"/>
    </xf>
    <xf numFmtId="0" fontId="12" fillId="33" borderId="11" xfId="0" applyFont="1" applyFill="1" applyBorder="1" applyAlignment="1">
      <alignment horizontal="right" vertical="center" wrapText="1"/>
    </xf>
    <xf numFmtId="0" fontId="12" fillId="36" borderId="11" xfId="0" applyFont="1" applyFill="1" applyBorder="1" applyAlignment="1">
      <alignment vertical="center" wrapText="1"/>
    </xf>
    <xf numFmtId="0" fontId="116" fillId="33" borderId="11" xfId="0" applyFont="1" applyFill="1" applyBorder="1" applyAlignment="1">
      <alignment vertical="center" wrapText="1"/>
    </xf>
    <xf numFmtId="198" fontId="21" fillId="38" borderId="11" xfId="42" applyNumberFormat="1" applyFont="1" applyFill="1" applyBorder="1" applyAlignment="1">
      <alignment horizontal="right" vertical="center" wrapText="1"/>
    </xf>
    <xf numFmtId="198" fontId="12" fillId="36" borderId="11" xfId="42" applyNumberFormat="1" applyFont="1" applyFill="1" applyBorder="1" applyAlignment="1">
      <alignment horizontal="right" vertical="center" wrapText="1"/>
    </xf>
    <xf numFmtId="198" fontId="12" fillId="36" borderId="13" xfId="42" applyNumberFormat="1" applyFont="1" applyFill="1" applyBorder="1" applyAlignment="1">
      <alignment horizontal="right" vertical="center" wrapText="1"/>
    </xf>
    <xf numFmtId="0" fontId="117" fillId="49" borderId="11" xfId="0" applyFont="1" applyFill="1" applyBorder="1" applyAlignment="1">
      <alignment horizontal="center" vertical="center" wrapText="1"/>
    </xf>
    <xf numFmtId="188" fontId="12" fillId="33" borderId="11" xfId="0" applyNumberFormat="1" applyFont="1" applyFill="1" applyBorder="1" applyAlignment="1">
      <alignment horizontal="right" vertical="center" wrapText="1"/>
    </xf>
    <xf numFmtId="0" fontId="14" fillId="48" borderId="11" xfId="0" applyFont="1" applyFill="1" applyBorder="1" applyAlignment="1">
      <alignment horizontal="center" vertical="center" wrapText="1"/>
    </xf>
    <xf numFmtId="198" fontId="14" fillId="49" borderId="11" xfId="42" applyNumberFormat="1" applyFont="1" applyFill="1" applyBorder="1" applyAlignment="1">
      <alignment horizontal="right" vertical="center" wrapText="1"/>
    </xf>
    <xf numFmtId="0" fontId="12" fillId="50" borderId="31" xfId="0" applyFont="1" applyFill="1" applyBorder="1" applyAlignment="1">
      <alignment horizontal="center" vertical="center" wrapText="1"/>
    </xf>
    <xf numFmtId="0" fontId="12" fillId="50" borderId="11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vertical="center"/>
    </xf>
    <xf numFmtId="198" fontId="14" fillId="49" borderId="13" xfId="42" applyNumberFormat="1" applyFont="1" applyFill="1" applyBorder="1" applyAlignment="1">
      <alignment horizontal="right" vertical="center" wrapText="1"/>
    </xf>
    <xf numFmtId="188" fontId="12" fillId="0" borderId="11" xfId="0" applyNumberFormat="1" applyFont="1" applyBorder="1" applyAlignment="1">
      <alignment vertical="center" wrapText="1"/>
    </xf>
    <xf numFmtId="198" fontId="14" fillId="40" borderId="13" xfId="42" applyNumberFormat="1" applyFont="1" applyFill="1" applyBorder="1" applyAlignment="1">
      <alignment horizontal="right" vertical="center" wrapText="1"/>
    </xf>
    <xf numFmtId="198" fontId="12" fillId="42" borderId="11" xfId="42" applyNumberFormat="1" applyFont="1" applyFill="1" applyBorder="1" applyAlignment="1">
      <alignment horizontal="right" vertical="center" wrapText="1"/>
    </xf>
    <xf numFmtId="198" fontId="12" fillId="51" borderId="11" xfId="42" applyNumberFormat="1" applyFont="1" applyFill="1" applyBorder="1" applyAlignment="1">
      <alignment horizontal="right" vertical="center" wrapText="1"/>
    </xf>
    <xf numFmtId="198" fontId="12" fillId="51" borderId="13" xfId="42" applyNumberFormat="1" applyFont="1" applyFill="1" applyBorder="1" applyAlignment="1">
      <alignment horizontal="right" vertical="center" wrapText="1"/>
    </xf>
    <xf numFmtId="0" fontId="14" fillId="48" borderId="16" xfId="0" applyFont="1" applyFill="1" applyBorder="1" applyAlignment="1">
      <alignment horizontal="center" vertical="center" wrapText="1"/>
    </xf>
    <xf numFmtId="198" fontId="14" fillId="40" borderId="16" xfId="42" applyNumberFormat="1" applyFont="1" applyFill="1" applyBorder="1" applyAlignment="1">
      <alignment horizontal="right" vertical="center" wrapText="1"/>
    </xf>
    <xf numFmtId="198" fontId="14" fillId="40" borderId="22" xfId="42" applyNumberFormat="1" applyFont="1" applyFill="1" applyBorder="1" applyAlignment="1">
      <alignment horizontal="right" vertical="center" wrapText="1"/>
    </xf>
    <xf numFmtId="198" fontId="14" fillId="34" borderId="34" xfId="42" applyNumberFormat="1" applyFont="1" applyFill="1" applyBorder="1" applyAlignment="1">
      <alignment horizontal="right" vertical="center" wrapText="1"/>
    </xf>
    <xf numFmtId="198" fontId="14" fillId="34" borderId="35" xfId="42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wrapText="1"/>
    </xf>
    <xf numFmtId="0" fontId="14" fillId="44" borderId="20" xfId="0" applyFont="1" applyFill="1" applyBorder="1" applyAlignment="1">
      <alignment horizontal="center" vertical="center" wrapText="1"/>
    </xf>
    <xf numFmtId="198" fontId="14" fillId="44" borderId="14" xfId="42" applyNumberFormat="1" applyFont="1" applyFill="1" applyBorder="1" applyAlignment="1">
      <alignment horizontal="right" vertical="center" wrapText="1"/>
    </xf>
    <xf numFmtId="198" fontId="14" fillId="44" borderId="15" xfId="42" applyNumberFormat="1" applyFont="1" applyFill="1" applyBorder="1" applyAlignment="1">
      <alignment horizontal="right" vertical="center" wrapText="1"/>
    </xf>
    <xf numFmtId="0" fontId="12" fillId="36" borderId="12" xfId="0" applyFont="1" applyFill="1" applyBorder="1" applyAlignment="1">
      <alignment vertical="center" wrapText="1"/>
    </xf>
    <xf numFmtId="0" fontId="12" fillId="36" borderId="0" xfId="0" applyFont="1" applyFill="1" applyAlignment="1">
      <alignment vertical="center" wrapText="1"/>
    </xf>
    <xf numFmtId="0" fontId="38" fillId="45" borderId="12" xfId="61" applyFont="1" applyFill="1" applyBorder="1" applyAlignment="1">
      <alignment horizontal="center" vertical="center" wrapText="1"/>
      <protection/>
    </xf>
    <xf numFmtId="198" fontId="14" fillId="0" borderId="11" xfId="42" applyNumberFormat="1" applyFont="1" applyBorder="1" applyAlignment="1">
      <alignment horizontal="right" vertical="center" wrapText="1"/>
    </xf>
    <xf numFmtId="198" fontId="114" fillId="36" borderId="11" xfId="42" applyNumberFormat="1" applyFont="1" applyFill="1" applyBorder="1" applyAlignment="1">
      <alignment horizontal="right" vertical="center" wrapText="1"/>
    </xf>
    <xf numFmtId="198" fontId="114" fillId="36" borderId="13" xfId="42" applyNumberFormat="1" applyFont="1" applyFill="1" applyBorder="1" applyAlignment="1">
      <alignment horizontal="right" vertical="center" wrapText="1"/>
    </xf>
    <xf numFmtId="0" fontId="116" fillId="33" borderId="12" xfId="0" applyFont="1" applyFill="1" applyBorder="1" applyAlignment="1">
      <alignment vertical="center" wrapText="1"/>
    </xf>
    <xf numFmtId="0" fontId="38" fillId="45" borderId="12" xfId="60" applyFont="1" applyFill="1" applyBorder="1" applyAlignment="1">
      <alignment horizontal="left" vertical="center" wrapText="1"/>
      <protection/>
    </xf>
    <xf numFmtId="0" fontId="38" fillId="45" borderId="12" xfId="61" applyFont="1" applyFill="1" applyBorder="1" applyAlignment="1">
      <alignment horizontal="left" vertical="center" wrapText="1"/>
      <protection/>
    </xf>
    <xf numFmtId="0" fontId="14" fillId="44" borderId="12" xfId="0" applyFont="1" applyFill="1" applyBorder="1" applyAlignment="1">
      <alignment horizontal="center" vertical="center" wrapText="1"/>
    </xf>
    <xf numFmtId="198" fontId="14" fillId="44" borderId="11" xfId="42" applyNumberFormat="1" applyFont="1" applyFill="1" applyBorder="1" applyAlignment="1">
      <alignment horizontal="right" vertical="center" wrapText="1"/>
    </xf>
    <xf numFmtId="198" fontId="14" fillId="44" borderId="13" xfId="42" applyNumberFormat="1" applyFont="1" applyFill="1" applyBorder="1" applyAlignment="1">
      <alignment horizontal="right" vertical="center" wrapText="1"/>
    </xf>
    <xf numFmtId="0" fontId="12" fillId="36" borderId="12" xfId="0" applyFont="1" applyFill="1" applyBorder="1" applyAlignment="1">
      <alignment horizontal="left" vertical="center" wrapText="1"/>
    </xf>
    <xf numFmtId="198" fontId="14" fillId="0" borderId="13" xfId="42" applyNumberFormat="1" applyFont="1" applyBorder="1" applyAlignment="1">
      <alignment horizontal="right" vertical="center" wrapText="1"/>
    </xf>
    <xf numFmtId="0" fontId="40" fillId="45" borderId="12" xfId="60" applyFont="1" applyFill="1" applyBorder="1" applyAlignment="1">
      <alignment horizontal="left" vertical="center" wrapText="1"/>
      <protection/>
    </xf>
    <xf numFmtId="0" fontId="40" fillId="36" borderId="12" xfId="60" applyFont="1" applyFill="1" applyBorder="1" applyAlignment="1">
      <alignment horizontal="left" vertical="center" wrapText="1"/>
      <protection/>
    </xf>
    <xf numFmtId="0" fontId="14" fillId="7" borderId="12" xfId="0" applyFont="1" applyFill="1" applyBorder="1" applyAlignment="1">
      <alignment horizontal="center" vertical="center" wrapText="1"/>
    </xf>
    <xf numFmtId="198" fontId="14" fillId="7" borderId="11" xfId="42" applyNumberFormat="1" applyFont="1" applyFill="1" applyBorder="1" applyAlignment="1">
      <alignment horizontal="right" vertical="center" wrapText="1"/>
    </xf>
    <xf numFmtId="198" fontId="14" fillId="7" borderId="13" xfId="42" applyNumberFormat="1" applyFont="1" applyFill="1" applyBorder="1" applyAlignment="1">
      <alignment horizontal="right" vertical="center" wrapText="1"/>
    </xf>
    <xf numFmtId="0" fontId="12" fillId="36" borderId="21" xfId="0" applyFont="1" applyFill="1" applyBorder="1" applyAlignment="1">
      <alignment vertical="center" wrapText="1"/>
    </xf>
    <xf numFmtId="198" fontId="12" fillId="36" borderId="16" xfId="42" applyNumberFormat="1" applyFont="1" applyFill="1" applyBorder="1" applyAlignment="1">
      <alignment horizontal="right" vertical="center" wrapText="1"/>
    </xf>
    <xf numFmtId="198" fontId="12" fillId="36" borderId="22" xfId="42" applyNumberFormat="1" applyFont="1" applyFill="1" applyBorder="1" applyAlignment="1">
      <alignment horizontal="right" vertical="center" wrapText="1"/>
    </xf>
    <xf numFmtId="198" fontId="12" fillId="0" borderId="0" xfId="0" applyNumberFormat="1" applyFont="1" applyAlignment="1">
      <alignment vertical="center" wrapText="1"/>
    </xf>
    <xf numFmtId="198" fontId="38" fillId="0" borderId="0" xfId="0" applyNumberFormat="1" applyFont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198" fontId="14" fillId="7" borderId="10" xfId="42" applyNumberFormat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198" fontId="14" fillId="0" borderId="14" xfId="42" applyNumberFormat="1" applyFont="1" applyBorder="1" applyAlignment="1">
      <alignment horizontal="center" vertical="center" wrapText="1"/>
    </xf>
    <xf numFmtId="198" fontId="12" fillId="0" borderId="14" xfId="42" applyNumberFormat="1" applyFont="1" applyBorder="1" applyAlignment="1">
      <alignment horizontal="center" vertical="center" wrapText="1"/>
    </xf>
    <xf numFmtId="198" fontId="114" fillId="0" borderId="14" xfId="42" applyNumberFormat="1" applyFont="1" applyBorder="1" applyAlignment="1">
      <alignment horizontal="center" vertical="center" wrapText="1"/>
    </xf>
    <xf numFmtId="198" fontId="114" fillId="0" borderId="15" xfId="42" applyNumberFormat="1" applyFont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198" fontId="12" fillId="7" borderId="11" xfId="42" applyNumberFormat="1" applyFont="1" applyFill="1" applyBorder="1" applyAlignment="1">
      <alignment horizontal="center" vertical="center" wrapText="1"/>
    </xf>
    <xf numFmtId="198" fontId="114" fillId="7" borderId="11" xfId="42" applyNumberFormat="1" applyFont="1" applyFill="1" applyBorder="1" applyAlignment="1">
      <alignment horizontal="center" vertical="center" wrapText="1"/>
    </xf>
    <xf numFmtId="198" fontId="114" fillId="7" borderId="13" xfId="42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98" fontId="12" fillId="0" borderId="11" xfId="42" applyNumberFormat="1" applyFont="1" applyBorder="1" applyAlignment="1">
      <alignment horizontal="center" vertical="center" wrapText="1"/>
    </xf>
    <xf numFmtId="198" fontId="114" fillId="0" borderId="11" xfId="42" applyNumberFormat="1" applyFont="1" applyBorder="1" applyAlignment="1">
      <alignment horizontal="center" vertical="center" wrapText="1"/>
    </xf>
    <xf numFmtId="198" fontId="114" fillId="0" borderId="13" xfId="42" applyNumberFormat="1" applyFont="1" applyBorder="1" applyAlignment="1">
      <alignment horizontal="center" vertical="center" wrapText="1"/>
    </xf>
    <xf numFmtId="0" fontId="12" fillId="7" borderId="21" xfId="0" applyFont="1" applyFill="1" applyBorder="1" applyAlignment="1">
      <alignment horizontal="center" vertical="center" wrapText="1"/>
    </xf>
    <xf numFmtId="198" fontId="12" fillId="7" borderId="16" xfId="42" applyNumberFormat="1" applyFont="1" applyFill="1" applyBorder="1" applyAlignment="1">
      <alignment horizontal="center" vertical="center" wrapText="1"/>
    </xf>
    <xf numFmtId="198" fontId="114" fillId="7" borderId="16" xfId="42" applyNumberFormat="1" applyFont="1" applyFill="1" applyBorder="1" applyAlignment="1">
      <alignment horizontal="center" vertical="center" wrapText="1"/>
    </xf>
    <xf numFmtId="198" fontId="114" fillId="7" borderId="22" xfId="42" applyNumberFormat="1" applyFont="1" applyFill="1" applyBorder="1" applyAlignment="1">
      <alignment horizontal="center" vertical="center" wrapText="1"/>
    </xf>
    <xf numFmtId="3" fontId="14" fillId="44" borderId="14" xfId="0" applyNumberFormat="1" applyFont="1" applyFill="1" applyBorder="1" applyAlignment="1">
      <alignment vertical="center" wrapText="1"/>
    </xf>
    <xf numFmtId="3" fontId="14" fillId="44" borderId="15" xfId="0" applyNumberFormat="1" applyFont="1" applyFill="1" applyBorder="1" applyAlignment="1">
      <alignment vertical="center" wrapText="1"/>
    </xf>
    <xf numFmtId="188" fontId="38" fillId="0" borderId="0" xfId="0" applyNumberFormat="1" applyFont="1" applyAlignment="1">
      <alignment vertical="center"/>
    </xf>
    <xf numFmtId="3" fontId="38" fillId="0" borderId="0" xfId="0" applyNumberFormat="1" applyFont="1" applyAlignment="1">
      <alignment vertical="center"/>
    </xf>
    <xf numFmtId="0" fontId="12" fillId="0" borderId="12" xfId="0" applyFont="1" applyBorder="1" applyAlignment="1">
      <alignment vertical="center" wrapText="1"/>
    </xf>
    <xf numFmtId="198" fontId="40" fillId="0" borderId="11" xfId="42" applyNumberFormat="1" applyFont="1" applyBorder="1" applyAlignment="1">
      <alignment horizontal="center" vertical="center" wrapText="1"/>
    </xf>
    <xf numFmtId="198" fontId="38" fillId="0" borderId="11" xfId="42" applyNumberFormat="1" applyFont="1" applyBorder="1" applyAlignment="1">
      <alignment vertical="center" wrapText="1"/>
    </xf>
    <xf numFmtId="198" fontId="38" fillId="0" borderId="13" xfId="42" applyNumberFormat="1" applyFont="1" applyBorder="1" applyAlignment="1">
      <alignment vertical="center" wrapText="1"/>
    </xf>
    <xf numFmtId="3" fontId="14" fillId="44" borderId="11" xfId="0" applyNumberFormat="1" applyFont="1" applyFill="1" applyBorder="1" applyAlignment="1">
      <alignment horizontal="center" vertical="center" wrapText="1"/>
    </xf>
    <xf numFmtId="3" fontId="14" fillId="44" borderId="11" xfId="0" applyNumberFormat="1" applyFont="1" applyFill="1" applyBorder="1" applyAlignment="1">
      <alignment vertical="center" wrapText="1"/>
    </xf>
    <xf numFmtId="3" fontId="14" fillId="44" borderId="13" xfId="0" applyNumberFormat="1" applyFont="1" applyFill="1" applyBorder="1" applyAlignment="1">
      <alignment vertical="center" wrapText="1"/>
    </xf>
    <xf numFmtId="198" fontId="12" fillId="0" borderId="0" xfId="42" applyNumberFormat="1" applyFont="1" applyAlignment="1">
      <alignment horizontal="right" vertical="center" wrapText="1"/>
    </xf>
    <xf numFmtId="198" fontId="12" fillId="0" borderId="30" xfId="42" applyNumberFormat="1" applyFont="1" applyBorder="1" applyAlignment="1">
      <alignment horizontal="right" vertical="center" wrapText="1"/>
    </xf>
    <xf numFmtId="0" fontId="14" fillId="44" borderId="12" xfId="0" applyFont="1" applyFill="1" applyBorder="1" applyAlignment="1">
      <alignment horizontal="center" vertical="center"/>
    </xf>
    <xf numFmtId="3" fontId="14" fillId="44" borderId="31" xfId="0" applyNumberFormat="1" applyFont="1" applyFill="1" applyBorder="1" applyAlignment="1">
      <alignment vertical="center" wrapText="1"/>
    </xf>
    <xf numFmtId="3" fontId="14" fillId="44" borderId="13" xfId="0" applyNumberFormat="1" applyFont="1" applyFill="1" applyBorder="1" applyAlignment="1">
      <alignment horizontal="center" vertical="center" wrapText="1"/>
    </xf>
    <xf numFmtId="198" fontId="38" fillId="0" borderId="16" xfId="42" applyNumberFormat="1" applyFont="1" applyBorder="1" applyAlignment="1">
      <alignment vertical="center" wrapText="1"/>
    </xf>
    <xf numFmtId="198" fontId="38" fillId="0" borderId="22" xfId="42" applyNumberFormat="1" applyFont="1" applyBorder="1" applyAlignment="1">
      <alignment vertical="center" wrapText="1"/>
    </xf>
    <xf numFmtId="0" fontId="12" fillId="0" borderId="37" xfId="0" applyFont="1" applyBorder="1" applyAlignment="1">
      <alignment vertical="center" wrapText="1"/>
    </xf>
    <xf numFmtId="198" fontId="38" fillId="0" borderId="38" xfId="42" applyNumberFormat="1" applyFont="1" applyBorder="1" applyAlignment="1">
      <alignment vertical="center" wrapText="1"/>
    </xf>
    <xf numFmtId="0" fontId="14" fillId="44" borderId="21" xfId="0" applyFont="1" applyFill="1" applyBorder="1" applyAlignment="1">
      <alignment horizontal="center" vertical="center" wrapText="1"/>
    </xf>
    <xf numFmtId="3" fontId="14" fillId="44" borderId="16" xfId="0" applyNumberFormat="1" applyFont="1" applyFill="1" applyBorder="1" applyAlignment="1">
      <alignment horizontal="center" vertical="center" wrapText="1"/>
    </xf>
    <xf numFmtId="3" fontId="14" fillId="44" borderId="16" xfId="0" applyNumberFormat="1" applyFont="1" applyFill="1" applyBorder="1" applyAlignment="1">
      <alignment vertical="center" wrapText="1"/>
    </xf>
    <xf numFmtId="3" fontId="14" fillId="44" borderId="22" xfId="0" applyNumberFormat="1" applyFont="1" applyFill="1" applyBorder="1" applyAlignment="1">
      <alignment vertical="center" wrapText="1"/>
    </xf>
    <xf numFmtId="3" fontId="14" fillId="0" borderId="39" xfId="0" applyNumberFormat="1" applyFont="1" applyBorder="1" applyAlignment="1">
      <alignment vertical="center" wrapText="1"/>
    </xf>
    <xf numFmtId="1" fontId="12" fillId="0" borderId="0" xfId="0" applyNumberFormat="1" applyFont="1" applyAlignment="1">
      <alignment/>
    </xf>
    <xf numFmtId="1" fontId="14" fillId="0" borderId="0" xfId="0" applyNumberFormat="1" applyFont="1" applyAlignment="1">
      <alignment vertical="center"/>
    </xf>
    <xf numFmtId="198" fontId="14" fillId="7" borderId="13" xfId="42" applyNumberFormat="1" applyFont="1" applyFill="1" applyBorder="1" applyAlignment="1">
      <alignment horizontal="center" vertical="center" wrapText="1"/>
    </xf>
    <xf numFmtId="1" fontId="12" fillId="0" borderId="0" xfId="0" applyNumberFormat="1" applyFont="1" applyAlignment="1">
      <alignment vertical="center"/>
    </xf>
    <xf numFmtId="198" fontId="12" fillId="0" borderId="13" xfId="42" applyNumberFormat="1" applyFont="1" applyBorder="1" applyAlignment="1">
      <alignment horizontal="center" vertical="center" wrapText="1"/>
    </xf>
    <xf numFmtId="0" fontId="12" fillId="33" borderId="16" xfId="0" applyFont="1" applyFill="1" applyBorder="1" applyAlignment="1">
      <alignment vertical="center" wrapText="1"/>
    </xf>
    <xf numFmtId="198" fontId="12" fillId="36" borderId="16" xfId="42" applyNumberFormat="1" applyFont="1" applyFill="1" applyBorder="1" applyAlignment="1">
      <alignment horizontal="center" vertical="center" wrapText="1"/>
    </xf>
    <xf numFmtId="198" fontId="12" fillId="0" borderId="16" xfId="42" applyNumberFormat="1" applyFont="1" applyBorder="1" applyAlignment="1">
      <alignment horizontal="center" vertical="center" wrapText="1"/>
    </xf>
    <xf numFmtId="198" fontId="12" fillId="36" borderId="22" xfId="42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10" xfId="0" applyFont="1" applyBorder="1" applyAlignment="1">
      <alignment horizontal="center" vertical="center" textRotation="90" wrapText="1"/>
    </xf>
    <xf numFmtId="1" fontId="38" fillId="0" borderId="0" xfId="57" applyNumberFormat="1" applyFont="1" applyAlignment="1">
      <alignment vertical="center"/>
      <protection/>
    </xf>
    <xf numFmtId="0" fontId="38" fillId="0" borderId="0" xfId="57" applyFont="1" applyAlignment="1">
      <alignment vertical="center"/>
      <protection/>
    </xf>
    <xf numFmtId="0" fontId="12" fillId="0" borderId="0" xfId="57" applyFont="1">
      <alignment/>
      <protection/>
    </xf>
    <xf numFmtId="0" fontId="12" fillId="36" borderId="10" xfId="0" applyFont="1" applyFill="1" applyBorder="1" applyAlignment="1">
      <alignment horizontal="center" vertical="center" textRotation="90" wrapText="1"/>
    </xf>
    <xf numFmtId="1" fontId="12" fillId="0" borderId="0" xfId="57" applyNumberFormat="1" applyFont="1">
      <alignment/>
      <protection/>
    </xf>
    <xf numFmtId="198" fontId="14" fillId="7" borderId="14" xfId="42" applyNumberFormat="1" applyFont="1" applyFill="1" applyBorder="1" applyAlignment="1">
      <alignment horizontal="right" vertical="center" wrapText="1"/>
    </xf>
    <xf numFmtId="198" fontId="14" fillId="0" borderId="10" xfId="42" applyNumberFormat="1" applyFont="1" applyBorder="1" applyAlignment="1">
      <alignment horizontal="right" vertical="center" wrapText="1"/>
    </xf>
    <xf numFmtId="198" fontId="14" fillId="49" borderId="10" xfId="42" applyNumberFormat="1" applyFont="1" applyFill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198" fontId="12" fillId="0" borderId="12" xfId="42" applyNumberFormat="1" applyFont="1" applyBorder="1" applyAlignment="1">
      <alignment horizontal="right" vertical="center" wrapText="1"/>
    </xf>
    <xf numFmtId="198" fontId="12" fillId="0" borderId="10" xfId="42" applyNumberFormat="1" applyFont="1" applyBorder="1" applyAlignment="1">
      <alignment horizontal="right" vertical="center" wrapText="1"/>
    </xf>
    <xf numFmtId="198" fontId="12" fillId="49" borderId="10" xfId="42" applyNumberFormat="1" applyFont="1" applyFill="1" applyBorder="1" applyAlignment="1">
      <alignment horizontal="right" vertical="center" wrapText="1"/>
    </xf>
    <xf numFmtId="198" fontId="12" fillId="0" borderId="40" xfId="42" applyNumberFormat="1" applyFont="1" applyBorder="1" applyAlignment="1">
      <alignment horizontal="right" vertical="center" wrapText="1"/>
    </xf>
    <xf numFmtId="198" fontId="12" fillId="0" borderId="31" xfId="42" applyNumberFormat="1" applyFont="1" applyBorder="1" applyAlignment="1">
      <alignment horizontal="right" vertical="center" wrapText="1"/>
    </xf>
    <xf numFmtId="198" fontId="12" fillId="49" borderId="0" xfId="42" applyNumberFormat="1" applyFont="1" applyFill="1" applyAlignment="1">
      <alignment horizontal="right" vertical="center" wrapText="1"/>
    </xf>
    <xf numFmtId="198" fontId="12" fillId="7" borderId="11" xfId="42" applyNumberFormat="1" applyFont="1" applyFill="1" applyBorder="1" applyAlignment="1">
      <alignment horizontal="right" vertical="center" wrapText="1"/>
    </xf>
    <xf numFmtId="198" fontId="14" fillId="7" borderId="12" xfId="42" applyNumberFormat="1" applyFont="1" applyFill="1" applyBorder="1" applyAlignment="1">
      <alignment horizontal="right" vertical="center" wrapText="1"/>
    </xf>
    <xf numFmtId="0" fontId="12" fillId="0" borderId="16" xfId="0" applyFont="1" applyBorder="1" applyAlignment="1">
      <alignment horizontal="left" vertical="center" wrapText="1"/>
    </xf>
    <xf numFmtId="198" fontId="12" fillId="0" borderId="16" xfId="42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14" borderId="10" xfId="0" applyFont="1" applyFill="1" applyBorder="1" applyAlignment="1">
      <alignment horizontal="center" vertical="center" wrapText="1"/>
    </xf>
    <xf numFmtId="198" fontId="9" fillId="14" borderId="10" xfId="42" applyNumberFormat="1" applyFont="1" applyFill="1" applyBorder="1" applyAlignment="1">
      <alignment horizontal="center" vertical="center" wrapText="1"/>
    </xf>
    <xf numFmtId="198" fontId="7" fillId="0" borderId="0" xfId="0" applyNumberFormat="1" applyFont="1" applyAlignment="1">
      <alignment/>
    </xf>
    <xf numFmtId="0" fontId="7" fillId="0" borderId="14" xfId="0" applyFont="1" applyBorder="1" applyAlignment="1">
      <alignment vertical="center" wrapText="1"/>
    </xf>
    <xf numFmtId="198" fontId="7" fillId="33" borderId="14" xfId="42" applyNumberFormat="1" applyFont="1" applyFill="1" applyBorder="1" applyAlignment="1">
      <alignment horizontal="center" vertical="center" wrapText="1"/>
    </xf>
    <xf numFmtId="198" fontId="7" fillId="33" borderId="15" xfId="42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198" fontId="7" fillId="33" borderId="11" xfId="42" applyNumberFormat="1" applyFont="1" applyFill="1" applyBorder="1" applyAlignment="1">
      <alignment horizontal="center" vertical="center" wrapText="1"/>
    </xf>
    <xf numFmtId="198" fontId="7" fillId="33" borderId="13" xfId="42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198" fontId="7" fillId="33" borderId="16" xfId="42" applyNumberFormat="1" applyFont="1" applyFill="1" applyBorder="1" applyAlignment="1">
      <alignment horizontal="center" vertical="center" wrapText="1"/>
    </xf>
    <xf numFmtId="198" fontId="7" fillId="33" borderId="22" xfId="42" applyNumberFormat="1" applyFont="1" applyFill="1" applyBorder="1" applyAlignment="1">
      <alignment horizontal="center" vertical="center" wrapText="1"/>
    </xf>
    <xf numFmtId="198" fontId="7" fillId="52" borderId="14" xfId="42" applyNumberFormat="1" applyFont="1" applyFill="1" applyBorder="1" applyAlignment="1">
      <alignment vertical="center" wrapText="1"/>
    </xf>
    <xf numFmtId="198" fontId="7" fillId="52" borderId="15" xfId="42" applyNumberFormat="1" applyFont="1" applyFill="1" applyBorder="1" applyAlignment="1">
      <alignment vertical="center" wrapText="1"/>
    </xf>
    <xf numFmtId="190" fontId="7" fillId="0" borderId="0" xfId="0" applyNumberFormat="1" applyFont="1" applyAlignment="1">
      <alignment/>
    </xf>
    <xf numFmtId="190" fontId="7" fillId="0" borderId="0" xfId="0" applyNumberFormat="1" applyFont="1" applyAlignment="1">
      <alignment vertical="center"/>
    </xf>
    <xf numFmtId="198" fontId="7" fillId="52" borderId="11" xfId="42" applyNumberFormat="1" applyFont="1" applyFill="1" applyBorder="1" applyAlignment="1">
      <alignment vertical="center" wrapText="1"/>
    </xf>
    <xf numFmtId="198" fontId="7" fillId="52" borderId="13" xfId="42" applyNumberFormat="1" applyFont="1" applyFill="1" applyBorder="1" applyAlignment="1">
      <alignment vertical="center" wrapText="1"/>
    </xf>
    <xf numFmtId="198" fontId="118" fillId="52" borderId="11" xfId="42" applyNumberFormat="1" applyFont="1" applyFill="1" applyBorder="1" applyAlignment="1">
      <alignment vertical="center" wrapText="1"/>
    </xf>
    <xf numFmtId="188" fontId="7" fillId="0" borderId="0" xfId="0" applyNumberFormat="1" applyFont="1" applyAlignment="1">
      <alignment vertical="center"/>
    </xf>
    <xf numFmtId="198" fontId="118" fillId="52" borderId="16" xfId="42" applyNumberFormat="1" applyFont="1" applyFill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198" fontId="7" fillId="33" borderId="41" xfId="42" applyNumberFormat="1" applyFont="1" applyFill="1" applyBorder="1" applyAlignment="1">
      <alignment horizontal="center" vertical="center" wrapText="1"/>
    </xf>
    <xf numFmtId="188" fontId="7" fillId="0" borderId="0" xfId="0" applyNumberFormat="1" applyFont="1" applyAlignment="1">
      <alignment/>
    </xf>
    <xf numFmtId="198" fontId="7" fillId="52" borderId="16" xfId="42" applyNumberFormat="1" applyFont="1" applyFill="1" applyBorder="1" applyAlignment="1">
      <alignment vertical="center" wrapText="1"/>
    </xf>
    <xf numFmtId="198" fontId="7" fillId="52" borderId="22" xfId="42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6" borderId="14" xfId="0" applyFont="1" applyFill="1" applyBorder="1" applyAlignment="1">
      <alignment vertical="center" wrapText="1"/>
    </xf>
    <xf numFmtId="0" fontId="7" fillId="0" borderId="11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9" fillId="44" borderId="20" xfId="0" applyFont="1" applyFill="1" applyBorder="1" applyAlignment="1">
      <alignment horizontal="center" vertical="center" wrapText="1"/>
    </xf>
    <xf numFmtId="3" fontId="9" fillId="44" borderId="14" xfId="0" applyNumberFormat="1" applyFont="1" applyFill="1" applyBorder="1" applyAlignment="1">
      <alignment vertical="center" wrapText="1"/>
    </xf>
    <xf numFmtId="198" fontId="41" fillId="0" borderId="11" xfId="42" applyNumberFormat="1" applyFont="1" applyBorder="1" applyAlignment="1">
      <alignment horizontal="center" vertical="center" wrapText="1"/>
    </xf>
    <xf numFmtId="0" fontId="9" fillId="44" borderId="12" xfId="0" applyFont="1" applyFill="1" applyBorder="1" applyAlignment="1">
      <alignment horizontal="center" vertical="center" wrapText="1"/>
    </xf>
    <xf numFmtId="3" fontId="9" fillId="44" borderId="11" xfId="0" applyNumberFormat="1" applyFont="1" applyFill="1" applyBorder="1" applyAlignment="1">
      <alignment horizontal="center" vertical="center" wrapText="1"/>
    </xf>
    <xf numFmtId="0" fontId="9" fillId="44" borderId="12" xfId="0" applyFont="1" applyFill="1" applyBorder="1" applyAlignment="1">
      <alignment horizontal="center" vertical="center"/>
    </xf>
    <xf numFmtId="0" fontId="7" fillId="0" borderId="37" xfId="0" applyFont="1" applyBorder="1" applyAlignment="1">
      <alignment vertical="center" wrapText="1"/>
    </xf>
    <xf numFmtId="198" fontId="41" fillId="0" borderId="38" xfId="42" applyNumberFormat="1" applyFont="1" applyBorder="1" applyAlignment="1">
      <alignment horizontal="center" vertical="center" wrapText="1"/>
    </xf>
    <xf numFmtId="0" fontId="9" fillId="44" borderId="21" xfId="0" applyFont="1" applyFill="1" applyBorder="1" applyAlignment="1">
      <alignment horizontal="center" vertical="center" wrapText="1"/>
    </xf>
    <xf numFmtId="3" fontId="9" fillId="44" borderId="16" xfId="0" applyNumberFormat="1" applyFont="1" applyFill="1" applyBorder="1" applyAlignment="1">
      <alignment horizontal="center" vertical="center" wrapText="1"/>
    </xf>
    <xf numFmtId="198" fontId="12" fillId="0" borderId="0" xfId="0" applyNumberFormat="1" applyFont="1" applyAlignment="1">
      <alignment horizontal="center"/>
    </xf>
    <xf numFmtId="0" fontId="4" fillId="14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5" fillId="44" borderId="42" xfId="0" applyFont="1" applyFill="1" applyBorder="1" applyAlignment="1">
      <alignment horizontal="center" vertical="center" wrapText="1"/>
    </xf>
    <xf numFmtId="0" fontId="5" fillId="44" borderId="36" xfId="0" applyFont="1" applyFill="1" applyBorder="1" applyAlignment="1">
      <alignment horizontal="center" vertical="center" wrapText="1"/>
    </xf>
    <xf numFmtId="0" fontId="5" fillId="44" borderId="39" xfId="0" applyFont="1" applyFill="1" applyBorder="1" applyAlignment="1">
      <alignment horizontal="center" vertical="center" wrapText="1"/>
    </xf>
    <xf numFmtId="0" fontId="5" fillId="44" borderId="12" xfId="0" applyFont="1" applyFill="1" applyBorder="1" applyAlignment="1">
      <alignment horizontal="center" vertical="center" wrapText="1"/>
    </xf>
    <xf numFmtId="0" fontId="5" fillId="44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5" fillId="44" borderId="20" xfId="0" applyFont="1" applyFill="1" applyBorder="1" applyAlignment="1">
      <alignment horizontal="center" vertical="center" wrapText="1"/>
    </xf>
    <xf numFmtId="0" fontId="5" fillId="44" borderId="14" xfId="0" applyFont="1" applyFill="1" applyBorder="1" applyAlignment="1">
      <alignment horizontal="center" vertical="center" wrapText="1"/>
    </xf>
    <xf numFmtId="0" fontId="5" fillId="44" borderId="11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4" fillId="14" borderId="42" xfId="0" applyFont="1" applyFill="1" applyBorder="1" applyAlignment="1">
      <alignment horizontal="center" vertical="center" wrapText="1"/>
    </xf>
    <xf numFmtId="0" fontId="4" fillId="14" borderId="36" xfId="0" applyFont="1" applyFill="1" applyBorder="1" applyAlignment="1">
      <alignment horizontal="center" vertical="center" wrapText="1"/>
    </xf>
    <xf numFmtId="0" fontId="4" fillId="14" borderId="39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vertical="center" textRotation="90" wrapText="1"/>
    </xf>
    <xf numFmtId="0" fontId="4" fillId="36" borderId="21" xfId="0" applyFont="1" applyFill="1" applyBorder="1" applyAlignment="1">
      <alignment vertical="center" textRotation="90" wrapText="1"/>
    </xf>
    <xf numFmtId="0" fontId="13" fillId="0" borderId="0" xfId="61" applyFont="1">
      <alignment/>
      <protection/>
    </xf>
    <xf numFmtId="0" fontId="13" fillId="0" borderId="0" xfId="0" applyFont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4" fillId="14" borderId="10" xfId="0" applyFont="1" applyFill="1" applyBorder="1" applyAlignment="1">
      <alignment horizontal="center" vertical="center"/>
    </xf>
    <xf numFmtId="0" fontId="0" fillId="1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14" borderId="33" xfId="0" applyFont="1" applyFill="1" applyBorder="1" applyAlignment="1">
      <alignment horizontal="center" vertical="center" wrapText="1"/>
    </xf>
    <xf numFmtId="0" fontId="4" fillId="14" borderId="43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  <xf numFmtId="0" fontId="4" fillId="0" borderId="43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textRotation="90" wrapText="1"/>
    </xf>
    <xf numFmtId="0" fontId="38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44" borderId="42" xfId="0" applyFont="1" applyFill="1" applyBorder="1" applyAlignment="1">
      <alignment horizontal="center" vertical="center" wrapText="1"/>
    </xf>
    <xf numFmtId="0" fontId="14" fillId="44" borderId="36" xfId="0" applyFont="1" applyFill="1" applyBorder="1" applyAlignment="1">
      <alignment horizontal="center" vertical="center" wrapText="1"/>
    </xf>
    <xf numFmtId="0" fontId="14" fillId="44" borderId="39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2" fillId="14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14" borderId="33" xfId="0" applyFont="1" applyFill="1" applyBorder="1" applyAlignment="1">
      <alignment horizontal="center" vertical="center" wrapText="1"/>
    </xf>
    <xf numFmtId="0" fontId="14" fillId="34" borderId="34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14" fillId="49" borderId="11" xfId="0" applyFont="1" applyFill="1" applyBorder="1" applyAlignment="1">
      <alignment horizontal="center" vertical="center" wrapText="1"/>
    </xf>
    <xf numFmtId="0" fontId="14" fillId="48" borderId="11" xfId="0" applyFont="1" applyFill="1" applyBorder="1" applyAlignment="1">
      <alignment horizontal="center" vertical="center" wrapText="1"/>
    </xf>
    <xf numFmtId="0" fontId="12" fillId="14" borderId="42" xfId="0" applyFont="1" applyFill="1" applyBorder="1" applyAlignment="1">
      <alignment horizontal="center" vertical="center" wrapText="1"/>
    </xf>
    <xf numFmtId="0" fontId="12" fillId="14" borderId="39" xfId="0" applyFont="1" applyFill="1" applyBorder="1" applyAlignment="1">
      <alignment horizontal="center" vertical="center" wrapText="1"/>
    </xf>
    <xf numFmtId="0" fontId="12" fillId="14" borderId="45" xfId="0" applyFont="1" applyFill="1" applyBorder="1" applyAlignment="1">
      <alignment horizontal="center" vertical="center" wrapText="1"/>
    </xf>
    <xf numFmtId="0" fontId="12" fillId="14" borderId="29" xfId="0" applyFont="1" applyFill="1" applyBorder="1" applyAlignment="1">
      <alignment horizontal="center" vertical="center" wrapText="1"/>
    </xf>
    <xf numFmtId="0" fontId="12" fillId="14" borderId="46" xfId="0" applyFont="1" applyFill="1" applyBorder="1" applyAlignment="1">
      <alignment horizontal="center" vertical="center" wrapText="1"/>
    </xf>
    <xf numFmtId="0" fontId="12" fillId="14" borderId="47" xfId="0" applyFont="1" applyFill="1" applyBorder="1" applyAlignment="1">
      <alignment horizontal="center" vertical="center" wrapText="1"/>
    </xf>
    <xf numFmtId="0" fontId="12" fillId="14" borderId="43" xfId="0" applyFont="1" applyFill="1" applyBorder="1" applyAlignment="1">
      <alignment horizontal="center" vertical="center" wrapText="1"/>
    </xf>
    <xf numFmtId="0" fontId="12" fillId="14" borderId="3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5" fillId="7" borderId="46" xfId="0" applyFont="1" applyFill="1" applyBorder="1" applyAlignment="1">
      <alignment horizontal="center" vertical="center" wrapText="1"/>
    </xf>
    <xf numFmtId="0" fontId="5" fillId="7" borderId="4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26" fillId="0" borderId="2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44" borderId="15" xfId="0" applyFont="1" applyFill="1" applyBorder="1" applyAlignment="1">
      <alignment horizontal="center" vertical="center" wrapText="1"/>
    </xf>
    <xf numFmtId="0" fontId="5" fillId="44" borderId="12" xfId="0" applyFont="1" applyFill="1" applyBorder="1" applyAlignment="1">
      <alignment horizontal="center" vertical="center"/>
    </xf>
    <xf numFmtId="0" fontId="5" fillId="44" borderId="11" xfId="0" applyFont="1" applyFill="1" applyBorder="1" applyAlignment="1">
      <alignment horizontal="center" vertical="center"/>
    </xf>
    <xf numFmtId="0" fontId="5" fillId="44" borderId="13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21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2" fillId="14" borderId="10" xfId="0" applyFont="1" applyFill="1" applyBorder="1" applyAlignment="1">
      <alignment horizontal="center" vertical="center"/>
    </xf>
    <xf numFmtId="0" fontId="14" fillId="14" borderId="10" xfId="0" applyFont="1" applyFill="1" applyBorder="1" applyAlignment="1">
      <alignment horizontal="center" vertical="center" textRotation="90" wrapText="1"/>
    </xf>
    <xf numFmtId="0" fontId="12" fillId="14" borderId="33" xfId="0" applyFont="1" applyFill="1" applyBorder="1" applyAlignment="1">
      <alignment horizontal="center" vertical="center" textRotation="90" wrapText="1"/>
    </xf>
    <xf numFmtId="0" fontId="12" fillId="14" borderId="43" xfId="0" applyFont="1" applyFill="1" applyBorder="1" applyAlignment="1">
      <alignment horizontal="center" vertical="center" textRotation="90" wrapText="1"/>
    </xf>
    <xf numFmtId="0" fontId="12" fillId="14" borderId="10" xfId="0" applyFont="1" applyFill="1" applyBorder="1" applyAlignment="1">
      <alignment horizontal="center" vertical="center" textRotation="90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1" fontId="8" fillId="14" borderId="33" xfId="57" applyNumberFormat="1" applyFont="1" applyFill="1" applyBorder="1" applyAlignment="1">
      <alignment horizontal="center" vertical="center" textRotation="90" wrapText="1"/>
      <protection/>
    </xf>
    <xf numFmtId="1" fontId="8" fillId="14" borderId="43" xfId="57" applyNumberFormat="1" applyFont="1" applyFill="1" applyBorder="1" applyAlignment="1">
      <alignment horizontal="center" vertical="center" textRotation="90" wrapText="1"/>
      <protection/>
    </xf>
    <xf numFmtId="1" fontId="6" fillId="14" borderId="33" xfId="57" applyNumberFormat="1" applyFont="1" applyFill="1" applyBorder="1" applyAlignment="1">
      <alignment horizontal="center" vertical="center" textRotation="90" wrapText="1"/>
      <protection/>
    </xf>
    <xf numFmtId="1" fontId="6" fillId="14" borderId="43" xfId="57" applyNumberFormat="1" applyFont="1" applyFill="1" applyBorder="1" applyAlignment="1">
      <alignment horizontal="center" vertical="center" textRotation="90" wrapText="1"/>
      <protection/>
    </xf>
    <xf numFmtId="0" fontId="8" fillId="14" borderId="33" xfId="0" applyFont="1" applyFill="1" applyBorder="1" applyAlignment="1">
      <alignment horizontal="center" vertical="center" textRotation="90" wrapText="1"/>
    </xf>
    <xf numFmtId="0" fontId="8" fillId="14" borderId="43" xfId="0" applyFont="1" applyFill="1" applyBorder="1" applyAlignment="1">
      <alignment horizontal="center" vertical="center" textRotation="90" wrapText="1"/>
    </xf>
    <xf numFmtId="0" fontId="8" fillId="14" borderId="42" xfId="0" applyFont="1" applyFill="1" applyBorder="1" applyAlignment="1">
      <alignment horizontal="center" vertical="center" wrapText="1"/>
    </xf>
    <xf numFmtId="0" fontId="8" fillId="14" borderId="36" xfId="0" applyFont="1" applyFill="1" applyBorder="1" applyAlignment="1">
      <alignment horizontal="center" vertical="center" wrapText="1"/>
    </xf>
    <xf numFmtId="0" fontId="8" fillId="14" borderId="39" xfId="0" applyFont="1" applyFill="1" applyBorder="1" applyAlignment="1">
      <alignment horizontal="center" vertical="center" wrapText="1"/>
    </xf>
    <xf numFmtId="1" fontId="1" fillId="0" borderId="0" xfId="57" applyNumberFormat="1" applyFont="1" applyAlignment="1">
      <alignment horizontal="center" vertical="center"/>
      <protection/>
    </xf>
    <xf numFmtId="0" fontId="100" fillId="34" borderId="12" xfId="0" applyFont="1" applyFill="1" applyBorder="1" applyAlignment="1">
      <alignment horizontal="center" vertical="center" wrapText="1"/>
    </xf>
    <xf numFmtId="0" fontId="100" fillId="34" borderId="13" xfId="0" applyFont="1" applyFill="1" applyBorder="1" applyAlignment="1">
      <alignment horizontal="center" vertical="center" wrapText="1"/>
    </xf>
    <xf numFmtId="0" fontId="100" fillId="34" borderId="20" xfId="0" applyFont="1" applyFill="1" applyBorder="1" applyAlignment="1">
      <alignment horizontal="center" vertical="center" wrapText="1"/>
    </xf>
    <xf numFmtId="0" fontId="100" fillId="34" borderId="15" xfId="0" applyFont="1" applyFill="1" applyBorder="1" applyAlignment="1">
      <alignment horizontal="center" vertical="center" wrapText="1"/>
    </xf>
    <xf numFmtId="1" fontId="6" fillId="14" borderId="42" xfId="57" applyNumberFormat="1" applyFont="1" applyFill="1" applyBorder="1" applyAlignment="1">
      <alignment horizontal="center" vertical="center" wrapText="1"/>
      <protection/>
    </xf>
    <xf numFmtId="1" fontId="6" fillId="14" borderId="36" xfId="57" applyNumberFormat="1" applyFont="1" applyFill="1" applyBorder="1" applyAlignment="1">
      <alignment horizontal="center" vertical="center" wrapText="1"/>
      <protection/>
    </xf>
    <xf numFmtId="1" fontId="6" fillId="14" borderId="39" xfId="57" applyNumberFormat="1" applyFont="1" applyFill="1" applyBorder="1" applyAlignment="1">
      <alignment horizontal="center" vertical="center" wrapText="1"/>
      <protection/>
    </xf>
    <xf numFmtId="0" fontId="100" fillId="40" borderId="12" xfId="0" applyFont="1" applyFill="1" applyBorder="1" applyAlignment="1">
      <alignment horizontal="center" vertical="center" wrapText="1"/>
    </xf>
    <xf numFmtId="0" fontId="100" fillId="40" borderId="13" xfId="0" applyFont="1" applyFill="1" applyBorder="1" applyAlignment="1">
      <alignment horizontal="center" vertical="center" wrapText="1"/>
    </xf>
    <xf numFmtId="0" fontId="6" fillId="14" borderId="42" xfId="0" applyFont="1" applyFill="1" applyBorder="1" applyAlignment="1">
      <alignment horizontal="center" vertical="center" wrapText="1"/>
    </xf>
    <xf numFmtId="0" fontId="6" fillId="14" borderId="36" xfId="0" applyFont="1" applyFill="1" applyBorder="1" applyAlignment="1">
      <alignment horizontal="center" vertical="center" wrapText="1"/>
    </xf>
    <xf numFmtId="0" fontId="6" fillId="14" borderId="39" xfId="0" applyFont="1" applyFill="1" applyBorder="1" applyAlignment="1">
      <alignment horizontal="center" vertical="center" wrapText="1"/>
    </xf>
    <xf numFmtId="0" fontId="8" fillId="14" borderId="44" xfId="0" applyFont="1" applyFill="1" applyBorder="1" applyAlignment="1">
      <alignment horizontal="center" vertical="center" textRotation="90" wrapText="1"/>
    </xf>
    <xf numFmtId="0" fontId="8" fillId="14" borderId="33" xfId="0" applyFont="1" applyFill="1" applyBorder="1" applyAlignment="1">
      <alignment horizontal="center" vertical="center" wrapText="1"/>
    </xf>
    <xf numFmtId="0" fontId="8" fillId="14" borderId="44" xfId="0" applyFont="1" applyFill="1" applyBorder="1" applyAlignment="1">
      <alignment horizontal="center" vertical="center" wrapText="1"/>
    </xf>
    <xf numFmtId="0" fontId="8" fillId="14" borderId="43" xfId="0" applyFont="1" applyFill="1" applyBorder="1" applyAlignment="1">
      <alignment horizontal="center" vertical="center" wrapText="1"/>
    </xf>
    <xf numFmtId="0" fontId="6" fillId="14" borderId="33" xfId="0" applyFont="1" applyFill="1" applyBorder="1" applyAlignment="1">
      <alignment horizontal="center" vertical="center" textRotation="90" wrapText="1"/>
    </xf>
    <xf numFmtId="0" fontId="6" fillId="14" borderId="43" xfId="0" applyFont="1" applyFill="1" applyBorder="1" applyAlignment="1">
      <alignment horizontal="center" vertical="center" textRotation="90" wrapText="1"/>
    </xf>
    <xf numFmtId="0" fontId="100" fillId="41" borderId="12" xfId="0" applyFont="1" applyFill="1" applyBorder="1" applyAlignment="1">
      <alignment horizontal="center" vertical="center" wrapText="1"/>
    </xf>
    <xf numFmtId="0" fontId="100" fillId="41" borderId="13" xfId="0" applyFont="1" applyFill="1" applyBorder="1" applyAlignment="1">
      <alignment horizontal="center" vertical="center" wrapText="1"/>
    </xf>
    <xf numFmtId="1" fontId="10" fillId="0" borderId="0" xfId="57" applyNumberFormat="1" applyFont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  <xf numFmtId="1" fontId="40" fillId="0" borderId="10" xfId="57" applyNumberFormat="1" applyFont="1" applyBorder="1" applyAlignment="1">
      <alignment horizontal="center" vertical="center" wrapText="1"/>
      <protection/>
    </xf>
    <xf numFmtId="0" fontId="12" fillId="0" borderId="33" xfId="0" applyFont="1" applyBorder="1" applyAlignment="1">
      <alignment horizontal="center" vertical="center" textRotation="90" wrapText="1"/>
    </xf>
    <xf numFmtId="0" fontId="12" fillId="0" borderId="43" xfId="0" applyFont="1" applyBorder="1" applyAlignment="1">
      <alignment horizontal="center" vertical="center" textRotation="90" wrapText="1"/>
    </xf>
    <xf numFmtId="0" fontId="14" fillId="7" borderId="12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2" fillId="36" borderId="33" xfId="0" applyFont="1" applyFill="1" applyBorder="1" applyAlignment="1">
      <alignment horizontal="center" vertical="center" textRotation="90" wrapText="1"/>
    </xf>
    <xf numFmtId="0" fontId="12" fillId="36" borderId="43" xfId="0" applyFont="1" applyFill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right" vertical="center" textRotation="90" wrapText="1"/>
    </xf>
    <xf numFmtId="0" fontId="12" fillId="0" borderId="21" xfId="0" applyFont="1" applyBorder="1" applyAlignment="1">
      <alignment horizontal="right" vertical="center" textRotation="90" wrapText="1"/>
    </xf>
    <xf numFmtId="0" fontId="12" fillId="0" borderId="42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textRotation="90" wrapText="1"/>
    </xf>
    <xf numFmtId="0" fontId="14" fillId="0" borderId="43" xfId="0" applyFont="1" applyBorder="1" applyAlignment="1">
      <alignment horizontal="center" vertical="center" textRotation="90" wrapText="1"/>
    </xf>
    <xf numFmtId="0" fontId="14" fillId="7" borderId="20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/>
    </xf>
    <xf numFmtId="1" fontId="40" fillId="0" borderId="33" xfId="57" applyNumberFormat="1" applyFont="1" applyBorder="1" applyAlignment="1">
      <alignment horizontal="center" vertical="center" textRotation="90" wrapText="1"/>
      <protection/>
    </xf>
    <xf numFmtId="1" fontId="40" fillId="0" borderId="43" xfId="57" applyNumberFormat="1" applyFont="1" applyBorder="1" applyAlignment="1">
      <alignment horizontal="center" vertical="center" textRotation="90" wrapText="1"/>
      <protection/>
    </xf>
    <xf numFmtId="1" fontId="38" fillId="0" borderId="33" xfId="57" applyNumberFormat="1" applyFont="1" applyBorder="1" applyAlignment="1">
      <alignment horizontal="center" vertical="center" textRotation="90" wrapText="1"/>
      <protection/>
    </xf>
    <xf numFmtId="1" fontId="38" fillId="0" borderId="43" xfId="57" applyNumberFormat="1" applyFont="1" applyBorder="1" applyAlignment="1">
      <alignment horizontal="center" vertical="center" textRotation="90" wrapText="1"/>
      <protection/>
    </xf>
    <xf numFmtId="1" fontId="38" fillId="0" borderId="42" xfId="57" applyNumberFormat="1" applyFont="1" applyBorder="1" applyAlignment="1">
      <alignment horizontal="center" vertical="center" wrapText="1"/>
      <protection/>
    </xf>
    <xf numFmtId="1" fontId="38" fillId="0" borderId="36" xfId="57" applyNumberFormat="1" applyFont="1" applyBorder="1" applyAlignment="1">
      <alignment horizontal="center" vertical="center" wrapText="1"/>
      <protection/>
    </xf>
    <xf numFmtId="1" fontId="38" fillId="0" borderId="39" xfId="57" applyNumberFormat="1" applyFont="1" applyBorder="1" applyAlignment="1">
      <alignment horizontal="center" vertical="center" wrapText="1"/>
      <protection/>
    </xf>
    <xf numFmtId="1" fontId="38" fillId="36" borderId="33" xfId="57" applyNumberFormat="1" applyFont="1" applyFill="1" applyBorder="1" applyAlignment="1">
      <alignment horizontal="center" vertical="center" textRotation="90" wrapText="1"/>
      <protection/>
    </xf>
    <xf numFmtId="1" fontId="38" fillId="36" borderId="43" xfId="57" applyNumberFormat="1" applyFont="1" applyFill="1" applyBorder="1" applyAlignment="1">
      <alignment horizontal="center" vertical="center" textRotation="90" wrapText="1"/>
      <protection/>
    </xf>
    <xf numFmtId="0" fontId="14" fillId="0" borderId="0" xfId="0" applyFont="1" applyAlignment="1">
      <alignment horizontal="center" vertical="center" wrapText="1"/>
    </xf>
    <xf numFmtId="0" fontId="7" fillId="36" borderId="12" xfId="0" applyFont="1" applyFill="1" applyBorder="1" applyAlignment="1">
      <alignment vertical="center" wrapText="1"/>
    </xf>
    <xf numFmtId="0" fontId="7" fillId="36" borderId="11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14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49" xfId="0" applyFont="1" applyBorder="1" applyAlignment="1">
      <alignment horizontal="center" vertical="center" textRotation="90" wrapText="1"/>
    </xf>
    <xf numFmtId="0" fontId="7" fillId="0" borderId="50" xfId="0" applyFont="1" applyBorder="1" applyAlignment="1">
      <alignment horizontal="center" vertical="center" textRotation="90" wrapText="1"/>
    </xf>
    <xf numFmtId="0" fontId="7" fillId="0" borderId="51" xfId="0" applyFont="1" applyBorder="1" applyAlignment="1">
      <alignment horizontal="center" vertical="center" textRotation="90" wrapText="1"/>
    </xf>
    <xf numFmtId="0" fontId="7" fillId="0" borderId="52" xfId="0" applyFont="1" applyBorder="1" applyAlignment="1">
      <alignment horizontal="center" vertical="center" textRotation="90" wrapText="1"/>
    </xf>
    <xf numFmtId="0" fontId="9" fillId="14" borderId="10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textRotation="90" wrapText="1"/>
    </xf>
    <xf numFmtId="0" fontId="29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36" borderId="0" xfId="0" applyFont="1" applyFill="1" applyAlignment="1">
      <alignment horizontal="center" vertical="center" wrapText="1"/>
    </xf>
    <xf numFmtId="0" fontId="14" fillId="38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14" borderId="10" xfId="0" applyFont="1" applyFill="1" applyBorder="1" applyAlignment="1">
      <alignment vertical="center"/>
    </xf>
    <xf numFmtId="0" fontId="14" fillId="7" borderId="20" xfId="0" applyFont="1" applyFill="1" applyBorder="1" applyAlignment="1">
      <alignment vertical="center"/>
    </xf>
    <xf numFmtId="0" fontId="12" fillId="7" borderId="14" xfId="0" applyFont="1" applyFill="1" applyBorder="1" applyAlignment="1">
      <alignment vertical="center"/>
    </xf>
    <xf numFmtId="0" fontId="12" fillId="36" borderId="12" xfId="0" applyFont="1" applyFill="1" applyBorder="1" applyAlignment="1">
      <alignment vertical="center"/>
    </xf>
    <xf numFmtId="0" fontId="12" fillId="36" borderId="11" xfId="0" applyFont="1" applyFill="1" applyBorder="1" applyAlignment="1">
      <alignment vertical="center"/>
    </xf>
    <xf numFmtId="0" fontId="14" fillId="36" borderId="42" xfId="61" applyFont="1" applyFill="1" applyBorder="1" applyAlignment="1">
      <alignment horizontal="center" vertical="center" wrapText="1"/>
      <protection/>
    </xf>
    <xf numFmtId="0" fontId="14" fillId="36" borderId="36" xfId="61" applyFont="1" applyFill="1" applyBorder="1" applyAlignment="1">
      <alignment horizontal="center" vertical="center" wrapText="1"/>
      <protection/>
    </xf>
    <xf numFmtId="0" fontId="14" fillId="36" borderId="39" xfId="61" applyFont="1" applyFill="1" applyBorder="1" applyAlignment="1">
      <alignment horizontal="center" vertical="center" wrapText="1"/>
      <protection/>
    </xf>
    <xf numFmtId="0" fontId="14" fillId="7" borderId="12" xfId="0" applyFont="1" applyFill="1" applyBorder="1" applyAlignment="1">
      <alignment vertical="center"/>
    </xf>
    <xf numFmtId="0" fontId="12" fillId="7" borderId="11" xfId="0" applyFont="1" applyFill="1" applyBorder="1" applyAlignment="1">
      <alignment vertical="center"/>
    </xf>
    <xf numFmtId="0" fontId="14" fillId="7" borderId="21" xfId="61" applyFont="1" applyFill="1" applyBorder="1" applyAlignment="1">
      <alignment horizontal="center" vertical="center"/>
      <protection/>
    </xf>
    <xf numFmtId="0" fontId="12" fillId="7" borderId="16" xfId="0" applyFont="1" applyFill="1" applyBorder="1" applyAlignment="1">
      <alignment vertical="center"/>
    </xf>
    <xf numFmtId="0" fontId="29" fillId="0" borderId="0" xfId="0" applyFont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??-ieeo" xfId="58"/>
    <cellStyle name="Normal_õóâü-íèéò" xfId="59"/>
    <cellStyle name="Normal_õóâü-íèéò 2" xfId="60"/>
    <cellStyle name="Normal_òºð-íèéò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0</xdr:row>
      <xdr:rowOff>57150</xdr:rowOff>
    </xdr:from>
    <xdr:to>
      <xdr:col>16</xdr:col>
      <xdr:colOff>57150</xdr:colOff>
      <xdr:row>1</xdr:row>
      <xdr:rowOff>133350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162300" y="57150"/>
          <a:ext cx="67246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СУРАЛЦАГЧИД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нас, хүйс, боловсролын зэргээр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36</xdr:row>
      <xdr:rowOff>0</xdr:rowOff>
    </xdr:from>
    <xdr:to>
      <xdr:col>0</xdr:col>
      <xdr:colOff>552450</xdr:colOff>
      <xdr:row>36</xdr:row>
      <xdr:rowOff>9525</xdr:rowOff>
    </xdr:to>
    <xdr:sp>
      <xdr:nvSpPr>
        <xdr:cNvPr id="1" name="Line 1"/>
        <xdr:cNvSpPr>
          <a:spLocks/>
        </xdr:cNvSpPr>
      </xdr:nvSpPr>
      <xdr:spPr>
        <a:xfrm>
          <a:off x="552450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0</xdr:col>
      <xdr:colOff>257175</xdr:colOff>
      <xdr:row>37</xdr:row>
      <xdr:rowOff>0</xdr:rowOff>
    </xdr:from>
    <xdr:to>
      <xdr:col>0</xdr:col>
      <xdr:colOff>257175</xdr:colOff>
      <xdr:row>37</xdr:row>
      <xdr:rowOff>9525</xdr:rowOff>
    </xdr:to>
    <xdr:sp>
      <xdr:nvSpPr>
        <xdr:cNvPr id="2" name="Line 1"/>
        <xdr:cNvSpPr>
          <a:spLocks/>
        </xdr:cNvSpPr>
      </xdr:nvSpPr>
      <xdr:spPr>
        <a:xfrm>
          <a:off x="257175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1962150</xdr:colOff>
      <xdr:row>0</xdr:row>
      <xdr:rowOff>161925</xdr:rowOff>
    </xdr:from>
    <xdr:to>
      <xdr:col>4</xdr:col>
      <xdr:colOff>57150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62150" y="161925"/>
          <a:ext cx="29337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АЖИЛЛАГЧИД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албан тушаал, хүйсээр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4</xdr:col>
      <xdr:colOff>885825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28975" y="0"/>
          <a:ext cx="2495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 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525" y="0"/>
          <a:ext cx="217170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¯íäýñíèé ñòàòèñòèêèéí ãàçàð áàòëàâ.                     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¹          2003.     
</a:t>
          </a:r>
          <a:r>
            <a:rPr lang="en-US" cap="none" sz="800" b="0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</a:t>
          </a:r>
          <a:r>
            <a:rPr lang="en-US" cap="none" sz="800" b="0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éìàã, íèéñëýë)_______________        
</a:t>
          </a:r>
          <a:r>
            <a:rPr lang="en-US" cap="none" sz="800" b="0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Сум дүүрэг)_________________          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ñóðãóóëèéí íýð)_______________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171450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525" y="0"/>
          <a:ext cx="2171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¯íäýñíèé ñòàòèñòèêèéí ãàçðûí çºâøººðñíººð ÁÑØÓ-íû ñàéäûí òóøààëààð áàòëàâ.                     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         2003 îí.  Òóøààë ¹  
</a:t>
          </a:r>
          <a:r>
            <a:rPr lang="en-US" cap="none" sz="800" b="0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</a:t>
          </a:r>
          <a:r>
            <a:rPr lang="en-US" cap="none" sz="800" b="0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éìàã, íèéñëýë)_______________        
</a:t>
          </a:r>
          <a:r>
            <a:rPr lang="en-US" cap="none" sz="800" b="0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Сум дүүрэг)_________________          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ñóðãóóëèéí íýð)_______________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171450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525" y="0"/>
          <a:ext cx="2171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36</xdr:row>
      <xdr:rowOff>0</xdr:rowOff>
    </xdr:from>
    <xdr:to>
      <xdr:col>0</xdr:col>
      <xdr:colOff>552450</xdr:colOff>
      <xdr:row>36</xdr:row>
      <xdr:rowOff>9525</xdr:rowOff>
    </xdr:to>
    <xdr:sp>
      <xdr:nvSpPr>
        <xdr:cNvPr id="1" name="Line 1"/>
        <xdr:cNvSpPr>
          <a:spLocks/>
        </xdr:cNvSpPr>
      </xdr:nvSpPr>
      <xdr:spPr>
        <a:xfrm>
          <a:off x="552450" y="639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0</xdr:col>
      <xdr:colOff>257175</xdr:colOff>
      <xdr:row>37</xdr:row>
      <xdr:rowOff>0</xdr:rowOff>
    </xdr:from>
    <xdr:to>
      <xdr:col>0</xdr:col>
      <xdr:colOff>257175</xdr:colOff>
      <xdr:row>37</xdr:row>
      <xdr:rowOff>9525</xdr:rowOff>
    </xdr:to>
    <xdr:sp>
      <xdr:nvSpPr>
        <xdr:cNvPr id="2" name="Line 1"/>
        <xdr:cNvSpPr>
          <a:spLocks/>
        </xdr:cNvSpPr>
      </xdr:nvSpPr>
      <xdr:spPr>
        <a:xfrm>
          <a:off x="257175" y="639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I53"/>
  <sheetViews>
    <sheetView zoomScalePageLayoutView="0" workbookViewId="0" topLeftCell="A16">
      <selection activeCell="G33" sqref="G33"/>
    </sheetView>
  </sheetViews>
  <sheetFormatPr defaultColWidth="9.00390625" defaultRowHeight="12.75"/>
  <cols>
    <col min="1" max="16384" width="9.125" style="7" customWidth="1"/>
  </cols>
  <sheetData>
    <row r="1" ht="12.75">
      <c r="A1" s="24"/>
    </row>
    <row r="2" spans="1:9" ht="13.5" thickBot="1">
      <c r="A2" s="25"/>
      <c r="B2" s="26"/>
      <c r="C2" s="26"/>
      <c r="D2" s="26"/>
      <c r="E2" s="26"/>
      <c r="F2" s="26"/>
      <c r="G2" s="26"/>
      <c r="H2" s="26"/>
      <c r="I2" s="26"/>
    </row>
    <row r="3" ht="13.5" thickTop="1">
      <c r="A3" s="24"/>
    </row>
    <row r="4" ht="12.75">
      <c r="A4" s="24"/>
    </row>
    <row r="5" ht="12.75">
      <c r="A5" s="24"/>
    </row>
    <row r="6" ht="12.75">
      <c r="A6" s="24"/>
    </row>
    <row r="7" ht="12.75">
      <c r="A7" s="24"/>
    </row>
    <row r="8" ht="12.75">
      <c r="A8" s="24"/>
    </row>
    <row r="9" ht="12.75">
      <c r="A9" s="24"/>
    </row>
    <row r="10" ht="12.75">
      <c r="A10" s="24"/>
    </row>
    <row r="11" ht="12.75">
      <c r="A11" s="24"/>
    </row>
    <row r="12" ht="12.75">
      <c r="A12" s="24"/>
    </row>
    <row r="13" ht="12.75">
      <c r="A13" s="24"/>
    </row>
    <row r="14" ht="12.75">
      <c r="A14" s="24"/>
    </row>
    <row r="15" ht="12.75">
      <c r="A15" s="24"/>
    </row>
    <row r="16" ht="12.75">
      <c r="A16" s="24"/>
    </row>
    <row r="17" ht="12.75">
      <c r="A17" s="24"/>
    </row>
    <row r="18" ht="12.75">
      <c r="A18" s="24"/>
    </row>
    <row r="19" ht="12.75">
      <c r="A19" s="24"/>
    </row>
    <row r="20" ht="12.75">
      <c r="A20" s="24"/>
    </row>
    <row r="21" ht="12.75">
      <c r="A21" s="24"/>
    </row>
    <row r="22" ht="12.75">
      <c r="A22" s="24"/>
    </row>
    <row r="23" ht="12.75">
      <c r="A23" s="24"/>
    </row>
    <row r="24" ht="12.75">
      <c r="A24" s="24"/>
    </row>
    <row r="25" ht="12.75">
      <c r="A25" s="24"/>
    </row>
    <row r="26" ht="12.75">
      <c r="A26" s="24"/>
    </row>
    <row r="27" ht="12.75">
      <c r="A27" s="24"/>
    </row>
    <row r="28" ht="12.75">
      <c r="A28" s="24"/>
    </row>
    <row r="29" ht="12.75">
      <c r="A29" s="24"/>
    </row>
    <row r="30" ht="12.75">
      <c r="A30" s="24"/>
    </row>
    <row r="31" ht="12.75">
      <c r="A31" s="24"/>
    </row>
    <row r="32" ht="12.75">
      <c r="A32" s="24"/>
    </row>
    <row r="33" ht="12.75">
      <c r="A33" s="24"/>
    </row>
    <row r="34" ht="12.75">
      <c r="A34" s="24"/>
    </row>
    <row r="35" ht="12.75">
      <c r="A35" s="24"/>
    </row>
    <row r="36" ht="12.75">
      <c r="A36" s="24"/>
    </row>
    <row r="37" ht="12.75">
      <c r="A37" s="24"/>
    </row>
    <row r="38" ht="12.75">
      <c r="A38" s="24"/>
    </row>
    <row r="39" ht="12.75">
      <c r="A39" s="24"/>
    </row>
    <row r="40" ht="12.75">
      <c r="A40" s="24"/>
    </row>
    <row r="41" spans="1:8" ht="23.25">
      <c r="A41" s="24"/>
      <c r="C41" s="27" t="s">
        <v>530</v>
      </c>
      <c r="D41" s="28"/>
      <c r="E41" s="28"/>
      <c r="H41" s="24"/>
    </row>
    <row r="42" spans="1:9" ht="13.5" thickBot="1">
      <c r="A42" s="24"/>
      <c r="C42" s="26"/>
      <c r="D42" s="26"/>
      <c r="E42" s="26"/>
      <c r="F42" s="26"/>
      <c r="G42" s="26"/>
      <c r="H42" s="25"/>
      <c r="I42" s="26"/>
    </row>
    <row r="43" spans="1:8" ht="13.5" thickTop="1">
      <c r="A43" s="24"/>
      <c r="H43" s="24"/>
    </row>
    <row r="44" spans="1:8" ht="12.75">
      <c r="A44" s="24"/>
      <c r="H44" s="24"/>
    </row>
    <row r="45" spans="1:8" ht="12.75">
      <c r="A45" s="24"/>
      <c r="H45" s="24"/>
    </row>
    <row r="46" spans="1:8" ht="12.75">
      <c r="A46" s="24"/>
      <c r="H46" s="24"/>
    </row>
    <row r="47" spans="1:8" ht="12.75">
      <c r="A47" s="24"/>
      <c r="H47" s="24"/>
    </row>
    <row r="48" spans="1:8" ht="12.75">
      <c r="A48" s="24"/>
      <c r="H48" s="24"/>
    </row>
    <row r="49" spans="1:8" ht="12.75">
      <c r="A49" s="24"/>
      <c r="H49" s="24"/>
    </row>
    <row r="50" spans="1:8" ht="12.75">
      <c r="A50" s="24"/>
      <c r="H50" s="24"/>
    </row>
    <row r="51" spans="1:8" ht="12.75">
      <c r="A51" s="24"/>
      <c r="H51" s="24"/>
    </row>
    <row r="52" spans="1:8" ht="12.75">
      <c r="A52" s="24"/>
      <c r="H52" s="24"/>
    </row>
    <row r="53" spans="1:8" ht="12.75">
      <c r="A53" s="24"/>
      <c r="H53" s="2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AN28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11.875" style="3" bestFit="1" customWidth="1"/>
    <col min="2" max="2" width="9.00390625" style="3" customWidth="1"/>
    <col min="3" max="3" width="8.00390625" style="3" customWidth="1"/>
    <col min="4" max="4" width="8.375" style="3" customWidth="1"/>
    <col min="5" max="5" width="8.125" style="3" customWidth="1"/>
    <col min="6" max="8" width="5.375" style="3" customWidth="1"/>
    <col min="9" max="9" width="6.25390625" style="3" bestFit="1" customWidth="1"/>
    <col min="10" max="10" width="9.875" style="3" bestFit="1" customWidth="1"/>
    <col min="11" max="15" width="8.875" style="3" bestFit="1" customWidth="1"/>
    <col min="16" max="16" width="7.00390625" style="3" customWidth="1"/>
    <col min="17" max="19" width="7.875" style="3" bestFit="1" customWidth="1"/>
    <col min="20" max="21" width="6.25390625" style="3" bestFit="1" customWidth="1"/>
    <col min="22" max="23" width="6.00390625" style="3" hidden="1" customWidth="1"/>
    <col min="24" max="24" width="6.875" style="3" hidden="1" customWidth="1"/>
    <col min="25" max="47" width="6.00390625" style="3" hidden="1" customWidth="1"/>
    <col min="48" max="48" width="6.00390625" style="3" customWidth="1"/>
    <col min="49" max="16384" width="9.125" style="3" customWidth="1"/>
  </cols>
  <sheetData>
    <row r="1" spans="1:21" ht="12.75" customHeight="1">
      <c r="A1" s="634"/>
      <c r="B1" s="634"/>
      <c r="C1" s="634"/>
      <c r="D1" s="634"/>
      <c r="E1" s="634"/>
      <c r="J1" s="634"/>
      <c r="K1" s="634"/>
      <c r="L1" s="634"/>
      <c r="M1" s="634"/>
      <c r="N1" s="634"/>
      <c r="O1" s="634"/>
      <c r="P1" s="634"/>
      <c r="Q1" s="634"/>
      <c r="R1" s="634"/>
      <c r="S1" s="634"/>
      <c r="U1" s="634"/>
    </row>
    <row r="2" spans="1:21" ht="19.5" customHeight="1">
      <c r="A2" s="634"/>
      <c r="B2" s="634"/>
      <c r="C2" s="634"/>
      <c r="D2" s="634"/>
      <c r="E2" s="634"/>
      <c r="J2" s="634"/>
      <c r="K2" s="634"/>
      <c r="L2" s="634"/>
      <c r="M2" s="634"/>
      <c r="N2" s="634"/>
      <c r="O2" s="634"/>
      <c r="P2" s="634"/>
      <c r="Q2" s="634"/>
      <c r="R2" s="634"/>
      <c r="S2" s="634"/>
      <c r="U2" s="634"/>
    </row>
    <row r="3" spans="1:21" ht="12.75" customHeight="1">
      <c r="A3" s="635" t="s">
        <v>357</v>
      </c>
      <c r="B3" s="633" t="s">
        <v>115</v>
      </c>
      <c r="C3" s="633"/>
      <c r="D3" s="633"/>
      <c r="E3" s="633"/>
      <c r="F3" s="449"/>
      <c r="G3" s="449"/>
      <c r="H3" s="449"/>
      <c r="I3" s="449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9"/>
    </row>
    <row r="4" spans="1:21" ht="24" customHeight="1">
      <c r="A4" s="637"/>
      <c r="B4" s="633"/>
      <c r="C4" s="633"/>
      <c r="D4" s="633"/>
      <c r="E4" s="633"/>
      <c r="F4" s="633" t="s">
        <v>722</v>
      </c>
      <c r="G4" s="633"/>
      <c r="H4" s="633"/>
      <c r="I4" s="633"/>
      <c r="J4" s="633" t="s">
        <v>106</v>
      </c>
      <c r="K4" s="633"/>
      <c r="L4" s="633"/>
      <c r="M4" s="633"/>
      <c r="N4" s="633" t="s">
        <v>107</v>
      </c>
      <c r="O4" s="633"/>
      <c r="P4" s="633"/>
      <c r="Q4" s="633"/>
      <c r="R4" s="633" t="s">
        <v>108</v>
      </c>
      <c r="S4" s="633"/>
      <c r="T4" s="633"/>
      <c r="U4" s="633"/>
    </row>
    <row r="5" spans="1:21" s="141" customFormat="1" ht="42" customHeight="1">
      <c r="A5" s="637"/>
      <c r="B5" s="635" t="s">
        <v>80</v>
      </c>
      <c r="C5" s="635" t="s">
        <v>5</v>
      </c>
      <c r="D5" s="633" t="s">
        <v>116</v>
      </c>
      <c r="E5" s="633"/>
      <c r="F5" s="635" t="s">
        <v>80</v>
      </c>
      <c r="G5" s="635" t="s">
        <v>5</v>
      </c>
      <c r="H5" s="633" t="s">
        <v>116</v>
      </c>
      <c r="I5" s="633"/>
      <c r="J5" s="635" t="s">
        <v>80</v>
      </c>
      <c r="K5" s="635" t="s">
        <v>5</v>
      </c>
      <c r="L5" s="633" t="s">
        <v>116</v>
      </c>
      <c r="M5" s="633"/>
      <c r="N5" s="635" t="s">
        <v>80</v>
      </c>
      <c r="O5" s="635" t="s">
        <v>5</v>
      </c>
      <c r="P5" s="633" t="s">
        <v>116</v>
      </c>
      <c r="Q5" s="633"/>
      <c r="R5" s="635" t="s">
        <v>80</v>
      </c>
      <c r="S5" s="635" t="s">
        <v>5</v>
      </c>
      <c r="T5" s="633" t="s">
        <v>116</v>
      </c>
      <c r="U5" s="633"/>
    </row>
    <row r="6" spans="1:21" s="141" customFormat="1" ht="14.25" customHeight="1">
      <c r="A6" s="636"/>
      <c r="B6" s="636"/>
      <c r="C6" s="636"/>
      <c r="D6" s="448" t="s">
        <v>80</v>
      </c>
      <c r="E6" s="448" t="s">
        <v>5</v>
      </c>
      <c r="F6" s="636"/>
      <c r="G6" s="636"/>
      <c r="H6" s="448" t="s">
        <v>80</v>
      </c>
      <c r="I6" s="448" t="s">
        <v>5</v>
      </c>
      <c r="J6" s="636"/>
      <c r="K6" s="636"/>
      <c r="L6" s="448" t="s">
        <v>80</v>
      </c>
      <c r="M6" s="448" t="s">
        <v>5</v>
      </c>
      <c r="N6" s="636"/>
      <c r="O6" s="636"/>
      <c r="P6" s="448" t="s">
        <v>80</v>
      </c>
      <c r="Q6" s="448" t="s">
        <v>5</v>
      </c>
      <c r="R6" s="636"/>
      <c r="S6" s="636"/>
      <c r="T6" s="448" t="s">
        <v>80</v>
      </c>
      <c r="U6" s="448" t="s">
        <v>5</v>
      </c>
    </row>
    <row r="7" spans="1:40" s="141" customFormat="1" ht="17.25" customHeight="1">
      <c r="A7" s="450" t="s">
        <v>19</v>
      </c>
      <c r="B7" s="451">
        <f>SUM(B8:B25)</f>
        <v>157625</v>
      </c>
      <c r="C7" s="451">
        <f aca="true" t="shared" si="0" ref="C7:U7">SUM(C8:C25)</f>
        <v>93552</v>
      </c>
      <c r="D7" s="451">
        <f t="shared" si="0"/>
        <v>44094</v>
      </c>
      <c r="E7" s="451">
        <f t="shared" si="0"/>
        <v>26373</v>
      </c>
      <c r="F7" s="451">
        <f>SUM(F8:F25)</f>
        <v>362</v>
      </c>
      <c r="G7" s="451">
        <f>SUM(G8:G25)</f>
        <v>191</v>
      </c>
      <c r="H7" s="451">
        <f>SUM(H8:H25)</f>
        <v>244</v>
      </c>
      <c r="I7" s="451">
        <f>SUM(I8:I25)</f>
        <v>172</v>
      </c>
      <c r="J7" s="451">
        <f t="shared" si="0"/>
        <v>130545</v>
      </c>
      <c r="K7" s="451">
        <f t="shared" si="0"/>
        <v>76394</v>
      </c>
      <c r="L7" s="451">
        <f t="shared" si="0"/>
        <v>36726</v>
      </c>
      <c r="M7" s="451">
        <f t="shared" si="0"/>
        <v>21517</v>
      </c>
      <c r="N7" s="451">
        <f t="shared" si="0"/>
        <v>22499</v>
      </c>
      <c r="O7" s="451">
        <f t="shared" si="0"/>
        <v>14554</v>
      </c>
      <c r="P7" s="451">
        <f t="shared" si="0"/>
        <v>6457</v>
      </c>
      <c r="Q7" s="451">
        <f t="shared" si="0"/>
        <v>4343</v>
      </c>
      <c r="R7" s="451">
        <f t="shared" si="0"/>
        <v>4219</v>
      </c>
      <c r="S7" s="451">
        <f t="shared" si="0"/>
        <v>2413</v>
      </c>
      <c r="T7" s="451">
        <f t="shared" si="0"/>
        <v>667</v>
      </c>
      <c r="U7" s="451">
        <f t="shared" si="0"/>
        <v>341</v>
      </c>
      <c r="Y7" s="141">
        <v>162626</v>
      </c>
      <c r="Z7" s="141">
        <v>93674</v>
      </c>
      <c r="AA7" s="141">
        <v>29023</v>
      </c>
      <c r="AB7" s="141">
        <v>17032</v>
      </c>
      <c r="AC7" s="141">
        <v>140296</v>
      </c>
      <c r="AD7" s="141">
        <v>79790</v>
      </c>
      <c r="AE7" s="141">
        <v>23562</v>
      </c>
      <c r="AF7" s="141">
        <v>13660</v>
      </c>
      <c r="AG7" s="141">
        <v>19005</v>
      </c>
      <c r="AH7" s="141">
        <v>11957</v>
      </c>
      <c r="AI7" s="141">
        <v>4834</v>
      </c>
      <c r="AJ7" s="141">
        <v>3015</v>
      </c>
      <c r="AK7" s="141">
        <v>3325</v>
      </c>
      <c r="AL7" s="141">
        <v>1927</v>
      </c>
      <c r="AM7" s="141">
        <v>627</v>
      </c>
      <c r="AN7" s="141">
        <v>357</v>
      </c>
    </row>
    <row r="8" spans="1:40" ht="18" customHeight="1">
      <c r="A8" s="452" t="s">
        <v>117</v>
      </c>
      <c r="B8" s="453">
        <f>+F8+J8+N8+R8</f>
        <v>63</v>
      </c>
      <c r="C8" s="453">
        <f aca="true" t="shared" si="1" ref="C8:E9">+G8+K8+O8+S8</f>
        <v>38</v>
      </c>
      <c r="D8" s="453">
        <f t="shared" si="1"/>
        <v>50</v>
      </c>
      <c r="E8" s="453">
        <f t="shared" si="1"/>
        <v>29</v>
      </c>
      <c r="F8" s="454">
        <v>0</v>
      </c>
      <c r="G8" s="455">
        <v>0</v>
      </c>
      <c r="H8" s="454">
        <v>0</v>
      </c>
      <c r="I8" s="455">
        <v>0</v>
      </c>
      <c r="J8" s="454">
        <v>63</v>
      </c>
      <c r="K8" s="455">
        <v>38</v>
      </c>
      <c r="L8" s="454">
        <v>50</v>
      </c>
      <c r="M8" s="455">
        <v>29</v>
      </c>
      <c r="N8" s="454">
        <v>0</v>
      </c>
      <c r="O8" s="455">
        <v>0</v>
      </c>
      <c r="P8" s="454">
        <v>0</v>
      </c>
      <c r="Q8" s="455">
        <v>0</v>
      </c>
      <c r="R8" s="454">
        <v>0</v>
      </c>
      <c r="S8" s="455">
        <v>0</v>
      </c>
      <c r="T8" s="454">
        <v>0</v>
      </c>
      <c r="U8" s="456">
        <v>0</v>
      </c>
      <c r="V8" s="220">
        <f>+B8/$B$7*100</f>
        <v>0.03996827914353687</v>
      </c>
      <c r="X8" s="189">
        <f>+Y8-B8</f>
        <v>350</v>
      </c>
      <c r="Y8" s="3">
        <v>413</v>
      </c>
      <c r="Z8" s="3">
        <v>299</v>
      </c>
      <c r="AA8" s="3">
        <v>232</v>
      </c>
      <c r="AB8" s="3">
        <v>171</v>
      </c>
      <c r="AC8" s="3">
        <v>413</v>
      </c>
      <c r="AD8" s="3">
        <v>299</v>
      </c>
      <c r="AE8" s="3">
        <v>232</v>
      </c>
      <c r="AF8" s="3">
        <v>171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</row>
    <row r="9" spans="1:40" ht="18" customHeight="1">
      <c r="A9" s="457" t="s">
        <v>118</v>
      </c>
      <c r="B9" s="286">
        <f>+F9+J9+N9+R9</f>
        <v>808</v>
      </c>
      <c r="C9" s="286">
        <f t="shared" si="1"/>
        <v>480</v>
      </c>
      <c r="D9" s="286">
        <f t="shared" si="1"/>
        <v>718</v>
      </c>
      <c r="E9" s="286">
        <f t="shared" si="1"/>
        <v>432</v>
      </c>
      <c r="F9" s="458">
        <v>46</v>
      </c>
      <c r="G9" s="459">
        <v>8</v>
      </c>
      <c r="H9" s="458">
        <v>46</v>
      </c>
      <c r="I9" s="459">
        <v>8</v>
      </c>
      <c r="J9" s="458">
        <v>762</v>
      </c>
      <c r="K9" s="459">
        <v>472</v>
      </c>
      <c r="L9" s="458">
        <v>672</v>
      </c>
      <c r="M9" s="459">
        <v>424</v>
      </c>
      <c r="N9" s="458">
        <v>0</v>
      </c>
      <c r="O9" s="459">
        <v>0</v>
      </c>
      <c r="P9" s="458">
        <v>0</v>
      </c>
      <c r="Q9" s="459">
        <v>0</v>
      </c>
      <c r="R9" s="458">
        <v>0</v>
      </c>
      <c r="S9" s="459">
        <v>0</v>
      </c>
      <c r="T9" s="458">
        <v>0</v>
      </c>
      <c r="U9" s="460">
        <v>0</v>
      </c>
      <c r="V9" s="220">
        <f aca="true" t="shared" si="2" ref="V9:V25">+B9/$B$7*100</f>
        <v>0.512609040444092</v>
      </c>
      <c r="X9" s="189">
        <f>+Y9-B9</f>
        <v>527</v>
      </c>
      <c r="Y9" s="3">
        <v>1335</v>
      </c>
      <c r="Z9" s="3">
        <v>875</v>
      </c>
      <c r="AA9" s="3">
        <v>826</v>
      </c>
      <c r="AB9" s="3">
        <v>556</v>
      </c>
      <c r="AC9" s="3">
        <v>1335</v>
      </c>
      <c r="AD9" s="3">
        <v>875</v>
      </c>
      <c r="AE9" s="3">
        <v>826</v>
      </c>
      <c r="AF9" s="3">
        <v>556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</row>
    <row r="10" spans="1:40" ht="18" customHeight="1">
      <c r="A10" s="461" t="s">
        <v>119</v>
      </c>
      <c r="B10" s="453">
        <f aca="true" t="shared" si="3" ref="B10:B25">+F10+J10+N10+R10</f>
        <v>10861</v>
      </c>
      <c r="C10" s="453">
        <f aca="true" t="shared" si="4" ref="C10:C25">+G10+K10+O10+S10</f>
        <v>6557</v>
      </c>
      <c r="D10" s="453">
        <f aca="true" t="shared" si="5" ref="D10:D25">+H10+L10+P10+T10</f>
        <v>9628</v>
      </c>
      <c r="E10" s="453">
        <f aca="true" t="shared" si="6" ref="E10:E25">+I10+M10+Q10+U10</f>
        <v>5907</v>
      </c>
      <c r="F10" s="462">
        <v>14</v>
      </c>
      <c r="G10" s="463">
        <v>3</v>
      </c>
      <c r="H10" s="462">
        <v>7</v>
      </c>
      <c r="I10" s="463">
        <v>3</v>
      </c>
      <c r="J10" s="462">
        <v>10847</v>
      </c>
      <c r="K10" s="463">
        <v>6554</v>
      </c>
      <c r="L10" s="462">
        <v>9621</v>
      </c>
      <c r="M10" s="463">
        <v>5904</v>
      </c>
      <c r="N10" s="462">
        <v>0</v>
      </c>
      <c r="O10" s="463">
        <v>0</v>
      </c>
      <c r="P10" s="462">
        <v>0</v>
      </c>
      <c r="Q10" s="463">
        <v>0</v>
      </c>
      <c r="R10" s="462">
        <v>0</v>
      </c>
      <c r="S10" s="463">
        <v>0</v>
      </c>
      <c r="T10" s="462">
        <v>0</v>
      </c>
      <c r="U10" s="464">
        <v>0</v>
      </c>
      <c r="V10" s="220">
        <f t="shared" si="2"/>
        <v>6.890404440919904</v>
      </c>
      <c r="W10" s="220">
        <f>9109/B7*100</f>
        <v>5.778905630452022</v>
      </c>
      <c r="X10" s="189">
        <f>+Y10-B10</f>
        <v>-1467</v>
      </c>
      <c r="Y10" s="3">
        <v>9394</v>
      </c>
      <c r="Z10" s="3">
        <v>5433</v>
      </c>
      <c r="AA10" s="3">
        <v>5790</v>
      </c>
      <c r="AB10" s="3">
        <v>3504</v>
      </c>
      <c r="AC10" s="3">
        <v>9394</v>
      </c>
      <c r="AD10" s="3">
        <v>5433</v>
      </c>
      <c r="AE10" s="3">
        <v>5790</v>
      </c>
      <c r="AF10" s="3">
        <v>3504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</row>
    <row r="11" spans="1:40" ht="18" customHeight="1">
      <c r="A11" s="457" t="s">
        <v>120</v>
      </c>
      <c r="B11" s="286">
        <f t="shared" si="3"/>
        <v>23525</v>
      </c>
      <c r="C11" s="286">
        <f t="shared" si="4"/>
        <v>13983</v>
      </c>
      <c r="D11" s="286">
        <f t="shared" si="5"/>
        <v>15052</v>
      </c>
      <c r="E11" s="286">
        <f t="shared" si="6"/>
        <v>8876</v>
      </c>
      <c r="F11" s="458">
        <v>145</v>
      </c>
      <c r="G11" s="459">
        <v>106</v>
      </c>
      <c r="H11" s="458">
        <v>118</v>
      </c>
      <c r="I11" s="459">
        <v>99</v>
      </c>
      <c r="J11" s="458">
        <v>23378</v>
      </c>
      <c r="K11" s="459">
        <v>13875</v>
      </c>
      <c r="L11" s="458">
        <v>14934</v>
      </c>
      <c r="M11" s="459">
        <v>8777</v>
      </c>
      <c r="N11" s="458">
        <v>2</v>
      </c>
      <c r="O11" s="459">
        <v>2</v>
      </c>
      <c r="P11" s="458">
        <v>0</v>
      </c>
      <c r="Q11" s="459">
        <v>0</v>
      </c>
      <c r="R11" s="458">
        <v>0</v>
      </c>
      <c r="S11" s="459">
        <v>0</v>
      </c>
      <c r="T11" s="458">
        <v>0</v>
      </c>
      <c r="U11" s="460">
        <v>0</v>
      </c>
      <c r="V11" s="220">
        <f t="shared" si="2"/>
        <v>14.92466296590008</v>
      </c>
      <c r="Y11" s="3">
        <v>22844</v>
      </c>
      <c r="Z11" s="3">
        <v>12921</v>
      </c>
      <c r="AA11" s="3">
        <v>8721</v>
      </c>
      <c r="AB11" s="3">
        <v>4785</v>
      </c>
      <c r="AC11" s="3">
        <v>22844</v>
      </c>
      <c r="AD11" s="3">
        <v>12921</v>
      </c>
      <c r="AE11" s="3">
        <v>8721</v>
      </c>
      <c r="AF11" s="3">
        <v>4785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</row>
    <row r="12" spans="1:40" ht="18" customHeight="1">
      <c r="A12" s="461" t="s">
        <v>121</v>
      </c>
      <c r="B12" s="453">
        <f t="shared" si="3"/>
        <v>23797</v>
      </c>
      <c r="C12" s="453">
        <f t="shared" si="4"/>
        <v>14179</v>
      </c>
      <c r="D12" s="453">
        <f t="shared" si="5"/>
        <v>4048</v>
      </c>
      <c r="E12" s="453">
        <f t="shared" si="6"/>
        <v>2286</v>
      </c>
      <c r="F12" s="462">
        <v>71</v>
      </c>
      <c r="G12" s="463">
        <v>25</v>
      </c>
      <c r="H12" s="462">
        <v>27</v>
      </c>
      <c r="I12" s="463">
        <v>19</v>
      </c>
      <c r="J12" s="462">
        <v>23718</v>
      </c>
      <c r="K12" s="463">
        <v>14150</v>
      </c>
      <c r="L12" s="462">
        <v>4015</v>
      </c>
      <c r="M12" s="463">
        <v>2264</v>
      </c>
      <c r="N12" s="462">
        <v>8</v>
      </c>
      <c r="O12" s="463">
        <v>4</v>
      </c>
      <c r="P12" s="462">
        <v>6</v>
      </c>
      <c r="Q12" s="463">
        <v>3</v>
      </c>
      <c r="R12" s="462">
        <v>0</v>
      </c>
      <c r="S12" s="463">
        <v>0</v>
      </c>
      <c r="T12" s="462">
        <v>0</v>
      </c>
      <c r="U12" s="464">
        <v>0</v>
      </c>
      <c r="V12" s="220">
        <f t="shared" si="2"/>
        <v>15.097224425059478</v>
      </c>
      <c r="Y12" s="3">
        <v>23604</v>
      </c>
      <c r="Z12" s="3">
        <v>13445</v>
      </c>
      <c r="AA12" s="3">
        <v>2003</v>
      </c>
      <c r="AB12" s="3">
        <v>1016</v>
      </c>
      <c r="AC12" s="3">
        <v>23601</v>
      </c>
      <c r="AD12" s="3">
        <v>13443</v>
      </c>
      <c r="AE12" s="3">
        <v>2000</v>
      </c>
      <c r="AF12" s="3">
        <v>1015</v>
      </c>
      <c r="AG12" s="3">
        <v>3</v>
      </c>
      <c r="AH12" s="3">
        <v>2</v>
      </c>
      <c r="AI12" s="3">
        <v>3</v>
      </c>
      <c r="AJ12" s="3">
        <v>1</v>
      </c>
      <c r="AK12" s="3">
        <v>0</v>
      </c>
      <c r="AL12" s="3">
        <v>0</v>
      </c>
      <c r="AM12" s="3">
        <v>0</v>
      </c>
      <c r="AN12" s="3">
        <v>0</v>
      </c>
    </row>
    <row r="13" spans="1:40" ht="18" customHeight="1">
      <c r="A13" s="457" t="s">
        <v>122</v>
      </c>
      <c r="B13" s="286">
        <f t="shared" si="3"/>
        <v>21382</v>
      </c>
      <c r="C13" s="286">
        <f t="shared" si="4"/>
        <v>12526</v>
      </c>
      <c r="D13" s="286">
        <f t="shared" si="5"/>
        <v>1785</v>
      </c>
      <c r="E13" s="286">
        <f t="shared" si="6"/>
        <v>873</v>
      </c>
      <c r="F13" s="458">
        <v>86</v>
      </c>
      <c r="G13" s="459">
        <v>49</v>
      </c>
      <c r="H13" s="458">
        <v>46</v>
      </c>
      <c r="I13" s="459">
        <v>43</v>
      </c>
      <c r="J13" s="458">
        <v>21243</v>
      </c>
      <c r="K13" s="459">
        <v>12438</v>
      </c>
      <c r="L13" s="458">
        <v>1700</v>
      </c>
      <c r="M13" s="459">
        <v>800</v>
      </c>
      <c r="N13" s="458">
        <v>53</v>
      </c>
      <c r="O13" s="459">
        <v>39</v>
      </c>
      <c r="P13" s="458">
        <v>39</v>
      </c>
      <c r="Q13" s="459">
        <v>30</v>
      </c>
      <c r="R13" s="458">
        <v>0</v>
      </c>
      <c r="S13" s="459">
        <v>0</v>
      </c>
      <c r="T13" s="458">
        <v>0</v>
      </c>
      <c r="U13" s="460">
        <v>0</v>
      </c>
      <c r="V13" s="220">
        <f t="shared" si="2"/>
        <v>13.565107057890563</v>
      </c>
      <c r="Y13" s="3">
        <v>22386</v>
      </c>
      <c r="Z13" s="3">
        <v>12992</v>
      </c>
      <c r="AA13" s="3">
        <v>956</v>
      </c>
      <c r="AB13" s="3">
        <v>529</v>
      </c>
      <c r="AC13" s="3">
        <v>22334</v>
      </c>
      <c r="AD13" s="3">
        <v>12947</v>
      </c>
      <c r="AE13" s="3">
        <v>910</v>
      </c>
      <c r="AF13" s="3">
        <v>488</v>
      </c>
      <c r="AG13" s="3">
        <v>52</v>
      </c>
      <c r="AH13" s="3">
        <v>45</v>
      </c>
      <c r="AI13" s="3">
        <v>46</v>
      </c>
      <c r="AJ13" s="3">
        <v>41</v>
      </c>
      <c r="AK13" s="3">
        <v>0</v>
      </c>
      <c r="AL13" s="3">
        <v>0</v>
      </c>
      <c r="AM13" s="3">
        <v>0</v>
      </c>
      <c r="AN13" s="3">
        <v>0</v>
      </c>
    </row>
    <row r="14" spans="1:40" ht="18" customHeight="1">
      <c r="A14" s="461" t="s">
        <v>123</v>
      </c>
      <c r="B14" s="453">
        <f t="shared" si="3"/>
        <v>16491</v>
      </c>
      <c r="C14" s="453">
        <f t="shared" si="4"/>
        <v>9446</v>
      </c>
      <c r="D14" s="453">
        <f t="shared" si="5"/>
        <v>1194</v>
      </c>
      <c r="E14" s="453">
        <f t="shared" si="6"/>
        <v>724</v>
      </c>
      <c r="F14" s="462">
        <v>0</v>
      </c>
      <c r="G14" s="463">
        <v>0</v>
      </c>
      <c r="H14" s="462">
        <v>0</v>
      </c>
      <c r="I14" s="463">
        <v>0</v>
      </c>
      <c r="J14" s="462">
        <v>16236</v>
      </c>
      <c r="K14" s="463">
        <v>9278</v>
      </c>
      <c r="L14" s="462">
        <v>1009</v>
      </c>
      <c r="M14" s="463">
        <v>608</v>
      </c>
      <c r="N14" s="462">
        <v>254</v>
      </c>
      <c r="O14" s="463">
        <v>168</v>
      </c>
      <c r="P14" s="462">
        <v>185</v>
      </c>
      <c r="Q14" s="463">
        <v>116</v>
      </c>
      <c r="R14" s="462">
        <v>1</v>
      </c>
      <c r="S14" s="463">
        <v>0</v>
      </c>
      <c r="T14" s="462">
        <v>0</v>
      </c>
      <c r="U14" s="464">
        <v>0</v>
      </c>
      <c r="V14" s="220">
        <f t="shared" si="2"/>
        <v>10.462172878667724</v>
      </c>
      <c r="Y14" s="3">
        <v>18871</v>
      </c>
      <c r="Z14" s="3">
        <v>10709</v>
      </c>
      <c r="AA14" s="3">
        <v>761</v>
      </c>
      <c r="AB14" s="3">
        <v>404</v>
      </c>
      <c r="AC14" s="3">
        <v>18591</v>
      </c>
      <c r="AD14" s="3">
        <v>10530</v>
      </c>
      <c r="AE14" s="3">
        <v>621</v>
      </c>
      <c r="AF14" s="3">
        <v>312</v>
      </c>
      <c r="AG14" s="3">
        <v>280</v>
      </c>
      <c r="AH14" s="3">
        <v>179</v>
      </c>
      <c r="AI14" s="3">
        <v>140</v>
      </c>
      <c r="AJ14" s="3">
        <v>92</v>
      </c>
      <c r="AK14" s="3">
        <v>0</v>
      </c>
      <c r="AL14" s="3">
        <v>0</v>
      </c>
      <c r="AM14" s="3">
        <v>0</v>
      </c>
      <c r="AN14" s="3">
        <v>0</v>
      </c>
    </row>
    <row r="15" spans="1:40" ht="18" customHeight="1">
      <c r="A15" s="457" t="s">
        <v>124</v>
      </c>
      <c r="B15" s="286">
        <f t="shared" si="3"/>
        <v>10204</v>
      </c>
      <c r="C15" s="286">
        <f t="shared" si="4"/>
        <v>5774</v>
      </c>
      <c r="D15" s="286">
        <f t="shared" si="5"/>
        <v>1059</v>
      </c>
      <c r="E15" s="286">
        <f t="shared" si="6"/>
        <v>647</v>
      </c>
      <c r="F15" s="458">
        <v>0</v>
      </c>
      <c r="G15" s="459">
        <v>0</v>
      </c>
      <c r="H15" s="458">
        <v>0</v>
      </c>
      <c r="I15" s="459">
        <v>0</v>
      </c>
      <c r="J15" s="458">
        <v>9461</v>
      </c>
      <c r="K15" s="459">
        <v>5309</v>
      </c>
      <c r="L15" s="458">
        <v>695</v>
      </c>
      <c r="M15" s="459">
        <v>402</v>
      </c>
      <c r="N15" s="458">
        <v>742</v>
      </c>
      <c r="O15" s="459">
        <v>464</v>
      </c>
      <c r="P15" s="458">
        <v>364</v>
      </c>
      <c r="Q15" s="459">
        <v>245</v>
      </c>
      <c r="R15" s="458">
        <v>1</v>
      </c>
      <c r="S15" s="459">
        <v>1</v>
      </c>
      <c r="T15" s="458">
        <v>0</v>
      </c>
      <c r="U15" s="460">
        <v>0</v>
      </c>
      <c r="V15" s="220">
        <f t="shared" si="2"/>
        <v>6.473592386994449</v>
      </c>
      <c r="Y15" s="3">
        <v>12179</v>
      </c>
      <c r="Z15" s="3">
        <v>6733</v>
      </c>
      <c r="AA15" s="3">
        <v>795</v>
      </c>
      <c r="AB15" s="3">
        <v>442</v>
      </c>
      <c r="AC15" s="3">
        <v>11141</v>
      </c>
      <c r="AD15" s="3">
        <v>6152</v>
      </c>
      <c r="AE15" s="3">
        <v>421</v>
      </c>
      <c r="AF15" s="3">
        <v>219</v>
      </c>
      <c r="AG15" s="3">
        <v>1038</v>
      </c>
      <c r="AH15" s="3">
        <v>581</v>
      </c>
      <c r="AI15" s="3">
        <v>374</v>
      </c>
      <c r="AJ15" s="3">
        <v>223</v>
      </c>
      <c r="AK15" s="3">
        <v>0</v>
      </c>
      <c r="AL15" s="3">
        <v>0</v>
      </c>
      <c r="AM15" s="3">
        <v>0</v>
      </c>
      <c r="AN15" s="3">
        <v>0</v>
      </c>
    </row>
    <row r="16" spans="1:40" ht="18" customHeight="1">
      <c r="A16" s="461" t="s">
        <v>125</v>
      </c>
      <c r="B16" s="453">
        <f t="shared" si="3"/>
        <v>7156</v>
      </c>
      <c r="C16" s="453">
        <f t="shared" si="4"/>
        <v>4249</v>
      </c>
      <c r="D16" s="453">
        <f t="shared" si="5"/>
        <v>1251</v>
      </c>
      <c r="E16" s="453">
        <f t="shared" si="6"/>
        <v>752</v>
      </c>
      <c r="F16" s="462">
        <v>0</v>
      </c>
      <c r="G16" s="463">
        <v>0</v>
      </c>
      <c r="H16" s="462">
        <v>0</v>
      </c>
      <c r="I16" s="463">
        <v>0</v>
      </c>
      <c r="J16" s="462">
        <v>5857</v>
      </c>
      <c r="K16" s="463">
        <v>3409</v>
      </c>
      <c r="L16" s="462">
        <v>772</v>
      </c>
      <c r="M16" s="463">
        <v>418</v>
      </c>
      <c r="N16" s="462">
        <v>1283</v>
      </c>
      <c r="O16" s="463">
        <v>829</v>
      </c>
      <c r="P16" s="462">
        <v>473</v>
      </c>
      <c r="Q16" s="463">
        <v>329</v>
      </c>
      <c r="R16" s="462">
        <v>16</v>
      </c>
      <c r="S16" s="463">
        <v>11</v>
      </c>
      <c r="T16" s="462">
        <v>6</v>
      </c>
      <c r="U16" s="464">
        <v>5</v>
      </c>
      <c r="V16" s="220">
        <f t="shared" si="2"/>
        <v>4.539888977002379</v>
      </c>
      <c r="Y16" s="3">
        <v>8823</v>
      </c>
      <c r="Z16" s="3">
        <v>4845</v>
      </c>
      <c r="AA16" s="3">
        <v>852</v>
      </c>
      <c r="AB16" s="3">
        <v>550</v>
      </c>
      <c r="AC16" s="3">
        <v>7478</v>
      </c>
      <c r="AD16" s="3">
        <v>3933</v>
      </c>
      <c r="AE16" s="3">
        <v>392</v>
      </c>
      <c r="AF16" s="3">
        <v>245</v>
      </c>
      <c r="AG16" s="3">
        <v>1343</v>
      </c>
      <c r="AH16" s="3">
        <v>910</v>
      </c>
      <c r="AI16" s="3">
        <v>459</v>
      </c>
      <c r="AJ16" s="3">
        <v>304</v>
      </c>
      <c r="AK16" s="3">
        <v>2</v>
      </c>
      <c r="AL16" s="3">
        <v>2</v>
      </c>
      <c r="AM16" s="3">
        <v>1</v>
      </c>
      <c r="AN16" s="3">
        <v>1</v>
      </c>
    </row>
    <row r="17" spans="1:40" ht="18" customHeight="1">
      <c r="A17" s="457" t="s">
        <v>126</v>
      </c>
      <c r="B17" s="286">
        <f t="shared" si="3"/>
        <v>5535</v>
      </c>
      <c r="C17" s="286">
        <f t="shared" si="4"/>
        <v>3119</v>
      </c>
      <c r="D17" s="286">
        <f t="shared" si="5"/>
        <v>925</v>
      </c>
      <c r="E17" s="286">
        <f t="shared" si="6"/>
        <v>610</v>
      </c>
      <c r="F17" s="458">
        <v>0</v>
      </c>
      <c r="G17" s="459">
        <v>0</v>
      </c>
      <c r="H17" s="458">
        <v>0</v>
      </c>
      <c r="I17" s="459">
        <v>0</v>
      </c>
      <c r="J17" s="458">
        <v>4165</v>
      </c>
      <c r="K17" s="459">
        <v>2220</v>
      </c>
      <c r="L17" s="458">
        <v>479</v>
      </c>
      <c r="M17" s="459">
        <v>320</v>
      </c>
      <c r="N17" s="458">
        <v>1358</v>
      </c>
      <c r="O17" s="459">
        <v>890</v>
      </c>
      <c r="P17" s="458">
        <v>441</v>
      </c>
      <c r="Q17" s="459">
        <v>288</v>
      </c>
      <c r="R17" s="458">
        <v>12</v>
      </c>
      <c r="S17" s="459">
        <v>9</v>
      </c>
      <c r="T17" s="458">
        <v>5</v>
      </c>
      <c r="U17" s="460">
        <v>2</v>
      </c>
      <c r="V17" s="220">
        <f t="shared" si="2"/>
        <v>3.5114988104678826</v>
      </c>
      <c r="W17" s="3">
        <v>70.8</v>
      </c>
      <c r="X17" s="3">
        <v>70.7</v>
      </c>
      <c r="Y17" s="3">
        <v>6333</v>
      </c>
      <c r="Z17" s="3">
        <v>3536</v>
      </c>
      <c r="AA17" s="3">
        <v>915</v>
      </c>
      <c r="AB17" s="3">
        <v>563</v>
      </c>
      <c r="AC17" s="3">
        <v>4578</v>
      </c>
      <c r="AD17" s="3">
        <v>2427</v>
      </c>
      <c r="AE17" s="3">
        <v>437</v>
      </c>
      <c r="AF17" s="3">
        <v>257</v>
      </c>
      <c r="AG17" s="3">
        <v>1739</v>
      </c>
      <c r="AH17" s="3">
        <v>1105</v>
      </c>
      <c r="AI17" s="3">
        <v>472</v>
      </c>
      <c r="AJ17" s="3">
        <v>302</v>
      </c>
      <c r="AK17" s="3">
        <v>16</v>
      </c>
      <c r="AL17" s="3">
        <v>4</v>
      </c>
      <c r="AM17" s="3">
        <v>6</v>
      </c>
      <c r="AN17" s="3">
        <v>4</v>
      </c>
    </row>
    <row r="18" spans="1:40" ht="18" customHeight="1">
      <c r="A18" s="461" t="s">
        <v>127</v>
      </c>
      <c r="B18" s="453">
        <f t="shared" si="3"/>
        <v>4083</v>
      </c>
      <c r="C18" s="453">
        <f t="shared" si="4"/>
        <v>2414</v>
      </c>
      <c r="D18" s="453">
        <f t="shared" si="5"/>
        <v>861</v>
      </c>
      <c r="E18" s="453">
        <f t="shared" si="6"/>
        <v>551</v>
      </c>
      <c r="F18" s="462">
        <v>0</v>
      </c>
      <c r="G18" s="463">
        <v>0</v>
      </c>
      <c r="H18" s="462">
        <v>0</v>
      </c>
      <c r="I18" s="463">
        <v>0</v>
      </c>
      <c r="J18" s="462">
        <v>2418</v>
      </c>
      <c r="K18" s="463">
        <v>1361</v>
      </c>
      <c r="L18" s="462">
        <v>415</v>
      </c>
      <c r="M18" s="463">
        <v>248</v>
      </c>
      <c r="N18" s="462">
        <v>1627</v>
      </c>
      <c r="O18" s="463">
        <v>1033</v>
      </c>
      <c r="P18" s="462">
        <v>433</v>
      </c>
      <c r="Q18" s="463">
        <v>293</v>
      </c>
      <c r="R18" s="462">
        <v>38</v>
      </c>
      <c r="S18" s="463">
        <v>20</v>
      </c>
      <c r="T18" s="462">
        <v>13</v>
      </c>
      <c r="U18" s="464">
        <v>10</v>
      </c>
      <c r="V18" s="220">
        <f t="shared" si="2"/>
        <v>2.590325138778747</v>
      </c>
      <c r="Y18" s="3">
        <v>5164</v>
      </c>
      <c r="Z18" s="3">
        <v>2972</v>
      </c>
      <c r="AA18" s="3">
        <v>909</v>
      </c>
      <c r="AB18" s="3">
        <v>547</v>
      </c>
      <c r="AC18" s="3">
        <v>3348</v>
      </c>
      <c r="AD18" s="3">
        <v>1827</v>
      </c>
      <c r="AE18" s="3">
        <v>426</v>
      </c>
      <c r="AF18" s="3">
        <v>264</v>
      </c>
      <c r="AG18" s="3">
        <v>1771</v>
      </c>
      <c r="AH18" s="3">
        <v>1126</v>
      </c>
      <c r="AI18" s="3">
        <v>468</v>
      </c>
      <c r="AJ18" s="3">
        <v>276</v>
      </c>
      <c r="AK18" s="3">
        <v>45</v>
      </c>
      <c r="AL18" s="3">
        <v>19</v>
      </c>
      <c r="AM18" s="3">
        <v>15</v>
      </c>
      <c r="AN18" s="3">
        <v>7</v>
      </c>
    </row>
    <row r="19" spans="1:40" ht="18" customHeight="1">
      <c r="A19" s="457" t="s">
        <v>128</v>
      </c>
      <c r="B19" s="286">
        <f t="shared" si="3"/>
        <v>4053</v>
      </c>
      <c r="C19" s="286">
        <f t="shared" si="4"/>
        <v>2576</v>
      </c>
      <c r="D19" s="286">
        <f t="shared" si="5"/>
        <v>906</v>
      </c>
      <c r="E19" s="286">
        <f t="shared" si="6"/>
        <v>582</v>
      </c>
      <c r="F19" s="458">
        <v>0</v>
      </c>
      <c r="G19" s="459">
        <v>0</v>
      </c>
      <c r="H19" s="458">
        <v>0</v>
      </c>
      <c r="I19" s="459">
        <v>0</v>
      </c>
      <c r="J19" s="458">
        <v>2042</v>
      </c>
      <c r="K19" s="459">
        <v>1217</v>
      </c>
      <c r="L19" s="458">
        <v>386</v>
      </c>
      <c r="M19" s="459">
        <v>231</v>
      </c>
      <c r="N19" s="458">
        <v>1953</v>
      </c>
      <c r="O19" s="459">
        <v>1323</v>
      </c>
      <c r="P19" s="458">
        <v>501</v>
      </c>
      <c r="Q19" s="459">
        <v>341</v>
      </c>
      <c r="R19" s="458">
        <v>58</v>
      </c>
      <c r="S19" s="459">
        <v>36</v>
      </c>
      <c r="T19" s="458">
        <v>19</v>
      </c>
      <c r="U19" s="460">
        <v>10</v>
      </c>
      <c r="V19" s="220">
        <f t="shared" si="2"/>
        <v>2.5712926249008725</v>
      </c>
      <c r="Y19" s="3">
        <v>4522</v>
      </c>
      <c r="Z19" s="3">
        <v>2739</v>
      </c>
      <c r="AA19" s="3">
        <v>885</v>
      </c>
      <c r="AB19" s="3">
        <v>580</v>
      </c>
      <c r="AC19" s="3">
        <v>2657</v>
      </c>
      <c r="AD19" s="3">
        <v>1531</v>
      </c>
      <c r="AE19" s="3">
        <v>425</v>
      </c>
      <c r="AF19" s="3">
        <v>285</v>
      </c>
      <c r="AG19" s="3">
        <v>1769</v>
      </c>
      <c r="AH19" s="3">
        <v>1154</v>
      </c>
      <c r="AI19" s="3">
        <v>432</v>
      </c>
      <c r="AJ19" s="3">
        <v>277</v>
      </c>
      <c r="AK19" s="3">
        <v>96</v>
      </c>
      <c r="AL19" s="3">
        <v>54</v>
      </c>
      <c r="AM19" s="3">
        <v>28</v>
      </c>
      <c r="AN19" s="3">
        <v>18</v>
      </c>
    </row>
    <row r="20" spans="1:40" ht="18" customHeight="1">
      <c r="A20" s="461" t="s">
        <v>129</v>
      </c>
      <c r="B20" s="453">
        <f t="shared" si="3"/>
        <v>3795</v>
      </c>
      <c r="C20" s="453">
        <f t="shared" si="4"/>
        <v>2408</v>
      </c>
      <c r="D20" s="453">
        <f t="shared" si="5"/>
        <v>796</v>
      </c>
      <c r="E20" s="453">
        <f t="shared" si="6"/>
        <v>508</v>
      </c>
      <c r="F20" s="462">
        <v>0</v>
      </c>
      <c r="G20" s="463">
        <v>0</v>
      </c>
      <c r="H20" s="462">
        <v>0</v>
      </c>
      <c r="I20" s="463">
        <v>0</v>
      </c>
      <c r="J20" s="462">
        <v>1839</v>
      </c>
      <c r="K20" s="463">
        <v>1099</v>
      </c>
      <c r="L20" s="462">
        <v>320</v>
      </c>
      <c r="M20" s="463">
        <v>193</v>
      </c>
      <c r="N20" s="462">
        <v>1825</v>
      </c>
      <c r="O20" s="463">
        <v>1225</v>
      </c>
      <c r="P20" s="462">
        <v>426</v>
      </c>
      <c r="Q20" s="463">
        <v>290</v>
      </c>
      <c r="R20" s="462">
        <v>131</v>
      </c>
      <c r="S20" s="463">
        <v>84</v>
      </c>
      <c r="T20" s="462">
        <v>50</v>
      </c>
      <c r="U20" s="464">
        <v>25</v>
      </c>
      <c r="V20" s="220">
        <f t="shared" si="2"/>
        <v>2.4076130055511498</v>
      </c>
      <c r="Y20" s="3">
        <v>4161</v>
      </c>
      <c r="Z20" s="3">
        <v>2532</v>
      </c>
      <c r="AA20" s="3">
        <v>830</v>
      </c>
      <c r="AB20" s="3">
        <v>527</v>
      </c>
      <c r="AC20" s="3">
        <v>2277</v>
      </c>
      <c r="AD20" s="3">
        <v>1355</v>
      </c>
      <c r="AE20" s="3">
        <v>443</v>
      </c>
      <c r="AF20" s="3">
        <v>293</v>
      </c>
      <c r="AG20" s="3">
        <v>1732</v>
      </c>
      <c r="AH20" s="3">
        <v>1099</v>
      </c>
      <c r="AI20" s="3">
        <v>355</v>
      </c>
      <c r="AJ20" s="3">
        <v>215</v>
      </c>
      <c r="AK20" s="3">
        <v>152</v>
      </c>
      <c r="AL20" s="3">
        <v>78</v>
      </c>
      <c r="AM20" s="3">
        <v>32</v>
      </c>
      <c r="AN20" s="3">
        <v>19</v>
      </c>
    </row>
    <row r="21" spans="1:40" ht="18" customHeight="1">
      <c r="A21" s="457" t="s">
        <v>130</v>
      </c>
      <c r="B21" s="286">
        <f t="shared" si="3"/>
        <v>3886</v>
      </c>
      <c r="C21" s="286">
        <f t="shared" si="4"/>
        <v>2246</v>
      </c>
      <c r="D21" s="286">
        <f t="shared" si="5"/>
        <v>983</v>
      </c>
      <c r="E21" s="286">
        <f t="shared" si="6"/>
        <v>608</v>
      </c>
      <c r="F21" s="458">
        <v>0</v>
      </c>
      <c r="G21" s="459">
        <v>0</v>
      </c>
      <c r="H21" s="458">
        <v>0</v>
      </c>
      <c r="I21" s="459">
        <v>0</v>
      </c>
      <c r="J21" s="458">
        <v>1663</v>
      </c>
      <c r="K21" s="459">
        <v>954</v>
      </c>
      <c r="L21" s="458">
        <v>328</v>
      </c>
      <c r="M21" s="459">
        <v>191</v>
      </c>
      <c r="N21" s="458">
        <v>1995</v>
      </c>
      <c r="O21" s="459">
        <v>1174</v>
      </c>
      <c r="P21" s="458">
        <v>590</v>
      </c>
      <c r="Q21" s="459">
        <v>380</v>
      </c>
      <c r="R21" s="458">
        <v>228</v>
      </c>
      <c r="S21" s="459">
        <v>118</v>
      </c>
      <c r="T21" s="458">
        <v>65</v>
      </c>
      <c r="U21" s="460">
        <v>37</v>
      </c>
      <c r="V21" s="220">
        <f t="shared" si="2"/>
        <v>2.4653449643140366</v>
      </c>
      <c r="Y21" s="3">
        <v>3647</v>
      </c>
      <c r="Z21" s="3">
        <v>2211</v>
      </c>
      <c r="AA21" s="3">
        <v>675</v>
      </c>
      <c r="AB21" s="3">
        <v>449</v>
      </c>
      <c r="AC21" s="3">
        <v>1977</v>
      </c>
      <c r="AD21" s="3">
        <v>1174</v>
      </c>
      <c r="AE21" s="3">
        <v>366</v>
      </c>
      <c r="AF21" s="3">
        <v>254</v>
      </c>
      <c r="AG21" s="3">
        <v>1506</v>
      </c>
      <c r="AH21" s="3">
        <v>931</v>
      </c>
      <c r="AI21" s="3">
        <v>278</v>
      </c>
      <c r="AJ21" s="3">
        <v>179</v>
      </c>
      <c r="AK21" s="3">
        <v>164</v>
      </c>
      <c r="AL21" s="3">
        <v>106</v>
      </c>
      <c r="AM21" s="3">
        <v>31</v>
      </c>
      <c r="AN21" s="3">
        <v>16</v>
      </c>
    </row>
    <row r="22" spans="1:40" ht="18" customHeight="1">
      <c r="A22" s="461" t="s">
        <v>131</v>
      </c>
      <c r="B22" s="453">
        <f t="shared" si="3"/>
        <v>3790</v>
      </c>
      <c r="C22" s="453">
        <f t="shared" si="4"/>
        <v>2340</v>
      </c>
      <c r="D22" s="453">
        <f t="shared" si="5"/>
        <v>930</v>
      </c>
      <c r="E22" s="453">
        <f t="shared" si="6"/>
        <v>603</v>
      </c>
      <c r="F22" s="462">
        <v>0</v>
      </c>
      <c r="G22" s="463">
        <v>0</v>
      </c>
      <c r="H22" s="462">
        <v>0</v>
      </c>
      <c r="I22" s="463">
        <v>0</v>
      </c>
      <c r="J22" s="462">
        <v>1535</v>
      </c>
      <c r="K22" s="463">
        <v>880</v>
      </c>
      <c r="L22" s="462">
        <v>323</v>
      </c>
      <c r="M22" s="463">
        <v>187</v>
      </c>
      <c r="N22" s="462">
        <v>1993</v>
      </c>
      <c r="O22" s="463">
        <v>1300</v>
      </c>
      <c r="P22" s="462">
        <v>537</v>
      </c>
      <c r="Q22" s="463">
        <v>374</v>
      </c>
      <c r="R22" s="462">
        <v>262</v>
      </c>
      <c r="S22" s="463">
        <v>160</v>
      </c>
      <c r="T22" s="462">
        <v>70</v>
      </c>
      <c r="U22" s="464">
        <v>42</v>
      </c>
      <c r="V22" s="220">
        <f t="shared" si="2"/>
        <v>2.4044409199048373</v>
      </c>
      <c r="W22" s="3">
        <v>13.2</v>
      </c>
      <c r="X22" s="3">
        <v>12.9</v>
      </c>
      <c r="Y22" s="3">
        <v>3505</v>
      </c>
      <c r="Z22" s="3">
        <v>2000</v>
      </c>
      <c r="AA22" s="3">
        <v>642</v>
      </c>
      <c r="AB22" s="3">
        <v>403</v>
      </c>
      <c r="AC22" s="3">
        <v>1801</v>
      </c>
      <c r="AD22" s="3">
        <v>1001</v>
      </c>
      <c r="AE22" s="3">
        <v>311</v>
      </c>
      <c r="AF22" s="3">
        <v>187</v>
      </c>
      <c r="AG22" s="3">
        <v>1495</v>
      </c>
      <c r="AH22" s="3">
        <v>880</v>
      </c>
      <c r="AI22" s="3">
        <v>302</v>
      </c>
      <c r="AJ22" s="3">
        <v>201</v>
      </c>
      <c r="AK22" s="3">
        <v>209</v>
      </c>
      <c r="AL22" s="3">
        <v>119</v>
      </c>
      <c r="AM22" s="3">
        <v>29</v>
      </c>
      <c r="AN22" s="3">
        <v>15</v>
      </c>
    </row>
    <row r="23" spans="1:40" ht="18" customHeight="1">
      <c r="A23" s="457" t="s">
        <v>132</v>
      </c>
      <c r="B23" s="286">
        <f t="shared" si="3"/>
        <v>8447</v>
      </c>
      <c r="C23" s="286">
        <f t="shared" si="4"/>
        <v>5170</v>
      </c>
      <c r="D23" s="286">
        <f t="shared" si="5"/>
        <v>1951</v>
      </c>
      <c r="E23" s="286">
        <f t="shared" si="6"/>
        <v>1213</v>
      </c>
      <c r="F23" s="458">
        <v>0</v>
      </c>
      <c r="G23" s="459">
        <v>0</v>
      </c>
      <c r="H23" s="458">
        <v>0</v>
      </c>
      <c r="I23" s="459">
        <v>0</v>
      </c>
      <c r="J23" s="458">
        <v>3004</v>
      </c>
      <c r="K23" s="459">
        <v>1833</v>
      </c>
      <c r="L23" s="458">
        <v>598</v>
      </c>
      <c r="M23" s="459">
        <v>317</v>
      </c>
      <c r="N23" s="458">
        <v>4495</v>
      </c>
      <c r="O23" s="459">
        <v>2765</v>
      </c>
      <c r="P23" s="458">
        <v>1220</v>
      </c>
      <c r="Q23" s="459">
        <v>826</v>
      </c>
      <c r="R23" s="458">
        <v>948</v>
      </c>
      <c r="S23" s="459">
        <v>572</v>
      </c>
      <c r="T23" s="458">
        <v>133</v>
      </c>
      <c r="U23" s="460">
        <v>70</v>
      </c>
      <c r="V23" s="220">
        <f t="shared" si="2"/>
        <v>5.358921490880253</v>
      </c>
      <c r="Y23" s="3">
        <v>7277</v>
      </c>
      <c r="Z23" s="3">
        <v>4384</v>
      </c>
      <c r="AA23" s="3">
        <v>1636</v>
      </c>
      <c r="AB23" s="3">
        <v>1039</v>
      </c>
      <c r="AC23" s="3">
        <v>3449</v>
      </c>
      <c r="AD23" s="3">
        <v>2049</v>
      </c>
      <c r="AE23" s="3">
        <v>713</v>
      </c>
      <c r="AF23" s="3">
        <v>472</v>
      </c>
      <c r="AG23" s="3">
        <v>3096</v>
      </c>
      <c r="AH23" s="3">
        <v>1909</v>
      </c>
      <c r="AI23" s="3">
        <v>763</v>
      </c>
      <c r="AJ23" s="3">
        <v>468</v>
      </c>
      <c r="AK23" s="3">
        <v>732</v>
      </c>
      <c r="AL23" s="3">
        <v>426</v>
      </c>
      <c r="AM23" s="3">
        <v>160</v>
      </c>
      <c r="AN23" s="3">
        <v>99</v>
      </c>
    </row>
    <row r="24" spans="1:40" ht="18" customHeight="1">
      <c r="A24" s="461" t="s">
        <v>133</v>
      </c>
      <c r="B24" s="453">
        <f t="shared" si="3"/>
        <v>5405</v>
      </c>
      <c r="C24" s="453">
        <f t="shared" si="4"/>
        <v>3445</v>
      </c>
      <c r="D24" s="453">
        <f t="shared" si="5"/>
        <v>1151</v>
      </c>
      <c r="E24" s="453">
        <f t="shared" si="6"/>
        <v>743</v>
      </c>
      <c r="F24" s="462">
        <v>0</v>
      </c>
      <c r="G24" s="463">
        <v>0</v>
      </c>
      <c r="H24" s="462">
        <v>0</v>
      </c>
      <c r="I24" s="463">
        <v>0</v>
      </c>
      <c r="J24" s="462">
        <v>1499</v>
      </c>
      <c r="K24" s="463">
        <v>850</v>
      </c>
      <c r="L24" s="462">
        <v>262</v>
      </c>
      <c r="M24" s="463">
        <v>135</v>
      </c>
      <c r="N24" s="462">
        <v>2874</v>
      </c>
      <c r="O24" s="463">
        <v>2012</v>
      </c>
      <c r="P24" s="462">
        <v>757</v>
      </c>
      <c r="Q24" s="463">
        <v>547</v>
      </c>
      <c r="R24" s="462">
        <v>1032</v>
      </c>
      <c r="S24" s="463">
        <v>583</v>
      </c>
      <c r="T24" s="462">
        <v>132</v>
      </c>
      <c r="U24" s="464">
        <v>61</v>
      </c>
      <c r="V24" s="220">
        <f t="shared" si="2"/>
        <v>3.429024583663759</v>
      </c>
      <c r="Y24" s="3">
        <v>4562</v>
      </c>
      <c r="Z24" s="3">
        <v>2896</v>
      </c>
      <c r="AA24" s="3">
        <v>961</v>
      </c>
      <c r="AB24" s="3">
        <v>579</v>
      </c>
      <c r="AC24" s="3">
        <v>1820</v>
      </c>
      <c r="AD24" s="3">
        <v>1149</v>
      </c>
      <c r="AE24" s="3">
        <v>346</v>
      </c>
      <c r="AF24" s="3">
        <v>231</v>
      </c>
      <c r="AG24" s="3">
        <v>1963</v>
      </c>
      <c r="AH24" s="3">
        <v>1275</v>
      </c>
      <c r="AI24" s="3">
        <v>470</v>
      </c>
      <c r="AJ24" s="3">
        <v>266</v>
      </c>
      <c r="AK24" s="3">
        <v>779</v>
      </c>
      <c r="AL24" s="3">
        <v>472</v>
      </c>
      <c r="AM24" s="3">
        <v>145</v>
      </c>
      <c r="AN24" s="3">
        <v>82</v>
      </c>
    </row>
    <row r="25" spans="1:40" ht="18" customHeight="1">
      <c r="A25" s="465" t="s">
        <v>134</v>
      </c>
      <c r="B25" s="287">
        <f t="shared" si="3"/>
        <v>4344</v>
      </c>
      <c r="C25" s="287">
        <f t="shared" si="4"/>
        <v>2602</v>
      </c>
      <c r="D25" s="287">
        <f t="shared" si="5"/>
        <v>806</v>
      </c>
      <c r="E25" s="287">
        <f t="shared" si="6"/>
        <v>429</v>
      </c>
      <c r="F25" s="458">
        <v>0</v>
      </c>
      <c r="G25" s="459">
        <v>0</v>
      </c>
      <c r="H25" s="458">
        <v>0</v>
      </c>
      <c r="I25" s="459">
        <v>0</v>
      </c>
      <c r="J25" s="466">
        <v>815</v>
      </c>
      <c r="K25" s="467">
        <v>457</v>
      </c>
      <c r="L25" s="466">
        <v>147</v>
      </c>
      <c r="M25" s="467">
        <v>69</v>
      </c>
      <c r="N25" s="466">
        <v>2037</v>
      </c>
      <c r="O25" s="467">
        <v>1326</v>
      </c>
      <c r="P25" s="466">
        <v>485</v>
      </c>
      <c r="Q25" s="467">
        <v>281</v>
      </c>
      <c r="R25" s="466">
        <v>1492</v>
      </c>
      <c r="S25" s="467">
        <v>819</v>
      </c>
      <c r="T25" s="466">
        <v>174</v>
      </c>
      <c r="U25" s="468">
        <v>79</v>
      </c>
      <c r="V25" s="220">
        <f t="shared" si="2"/>
        <v>2.755908009516257</v>
      </c>
      <c r="W25" s="3">
        <v>10.2</v>
      </c>
      <c r="X25" s="3">
        <v>9.5</v>
      </c>
      <c r="Y25" s="3">
        <v>3606</v>
      </c>
      <c r="Z25" s="3">
        <v>2152</v>
      </c>
      <c r="AA25" s="3">
        <v>634</v>
      </c>
      <c r="AB25" s="3">
        <v>388</v>
      </c>
      <c r="AC25" s="3">
        <v>1258</v>
      </c>
      <c r="AD25" s="3">
        <v>744</v>
      </c>
      <c r="AE25" s="3">
        <v>182</v>
      </c>
      <c r="AF25" s="3">
        <v>122</v>
      </c>
      <c r="AG25" s="3">
        <v>1218</v>
      </c>
      <c r="AH25" s="3">
        <v>761</v>
      </c>
      <c r="AI25" s="3">
        <v>272</v>
      </c>
      <c r="AJ25" s="3">
        <v>170</v>
      </c>
      <c r="AK25" s="3">
        <v>1130</v>
      </c>
      <c r="AL25" s="3">
        <v>647</v>
      </c>
      <c r="AM25" s="3">
        <v>180</v>
      </c>
      <c r="AN25" s="3">
        <v>96</v>
      </c>
    </row>
    <row r="27" spans="1:21" ht="12.75">
      <c r="A27" s="634"/>
      <c r="B27" s="634"/>
      <c r="C27" s="634"/>
      <c r="D27" s="634"/>
      <c r="E27" s="634"/>
      <c r="F27" s="634"/>
      <c r="G27" s="634"/>
      <c r="H27" s="634"/>
      <c r="I27" s="634"/>
      <c r="J27" s="634"/>
      <c r="K27" s="634"/>
      <c r="L27" s="634"/>
      <c r="M27" s="634"/>
      <c r="N27" s="634"/>
      <c r="O27" s="634"/>
      <c r="P27" s="634"/>
      <c r="Q27" s="634"/>
      <c r="R27" s="634"/>
      <c r="S27" s="634"/>
      <c r="T27" s="634"/>
      <c r="U27" s="634"/>
    </row>
    <row r="28" spans="1:21" ht="12.75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</row>
  </sheetData>
  <sheetProtection/>
  <mergeCells count="40">
    <mergeCell ref="L1:L2"/>
    <mergeCell ref="L5:M5"/>
    <mergeCell ref="M1:M2"/>
    <mergeCell ref="J3:U3"/>
    <mergeCell ref="J4:M4"/>
    <mergeCell ref="G5:G6"/>
    <mergeCell ref="N1:N2"/>
    <mergeCell ref="R5:R6"/>
    <mergeCell ref="S5:S6"/>
    <mergeCell ref="O5:O6"/>
    <mergeCell ref="A3:A6"/>
    <mergeCell ref="B5:B6"/>
    <mergeCell ref="C5:C6"/>
    <mergeCell ref="J5:J6"/>
    <mergeCell ref="K5:K6"/>
    <mergeCell ref="D1:D2"/>
    <mergeCell ref="E1:E2"/>
    <mergeCell ref="H5:I5"/>
    <mergeCell ref="K1:K2"/>
    <mergeCell ref="F4:I4"/>
    <mergeCell ref="A28:U28"/>
    <mergeCell ref="U1:U2"/>
    <mergeCell ref="A1:A2"/>
    <mergeCell ref="B1:B2"/>
    <mergeCell ref="C1:C2"/>
    <mergeCell ref="A27:U27"/>
    <mergeCell ref="S1:S2"/>
    <mergeCell ref="F5:F6"/>
    <mergeCell ref="N5:N6"/>
    <mergeCell ref="P1:P2"/>
    <mergeCell ref="R4:U4"/>
    <mergeCell ref="P5:Q5"/>
    <mergeCell ref="T5:U5"/>
    <mergeCell ref="N4:Q4"/>
    <mergeCell ref="J1:J2"/>
    <mergeCell ref="D5:E5"/>
    <mergeCell ref="B3:E4"/>
    <mergeCell ref="O1:O2"/>
    <mergeCell ref="R1:R2"/>
    <mergeCell ref="Q1:Q2"/>
  </mergeCells>
  <printOptions horizontalCentered="1"/>
  <pageMargins left="0" right="0" top="1" bottom="1" header="0.511811023622047" footer="0.511811023622047"/>
  <pageSetup horizontalDpi="300" verticalDpi="300" orientation="landscape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AC42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18.00390625" style="187" customWidth="1"/>
    <col min="2" max="3" width="8.875" style="187" bestFit="1" customWidth="1"/>
    <col min="4" max="4" width="9.875" style="187" customWidth="1"/>
    <col min="5" max="5" width="9.375" style="187" customWidth="1"/>
    <col min="6" max="7" width="6.25390625" style="187" bestFit="1" customWidth="1"/>
    <col min="8" max="8" width="8.00390625" style="187" customWidth="1"/>
    <col min="9" max="9" width="9.125" style="187" customWidth="1"/>
    <col min="10" max="11" width="8.875" style="187" bestFit="1" customWidth="1"/>
    <col min="12" max="12" width="8.00390625" style="187" customWidth="1"/>
    <col min="13" max="13" width="8.875" style="187" customWidth="1"/>
    <col min="14" max="14" width="8.875" style="187" bestFit="1" customWidth="1"/>
    <col min="15" max="15" width="7.875" style="187" bestFit="1" customWidth="1"/>
    <col min="16" max="16" width="8.375" style="187" customWidth="1"/>
    <col min="17" max="17" width="8.25390625" style="187" customWidth="1"/>
    <col min="18" max="19" width="7.875" style="187" bestFit="1" customWidth="1"/>
    <col min="20" max="20" width="7.75390625" style="187" customWidth="1"/>
    <col min="21" max="21" width="8.375" style="187" customWidth="1"/>
    <col min="22" max="30" width="6.00390625" style="187" hidden="1" customWidth="1"/>
    <col min="31" max="42" width="6.00390625" style="187" customWidth="1"/>
    <col min="43" max="16384" width="9.125" style="187" customWidth="1"/>
  </cols>
  <sheetData>
    <row r="1" spans="1:21" ht="18.75" customHeight="1">
      <c r="A1" s="586" t="s">
        <v>657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</row>
    <row r="2" spans="1:21" ht="18.75" customHeight="1">
      <c r="A2" s="586" t="s">
        <v>445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  <c r="U2" s="642"/>
    </row>
    <row r="3" spans="1:21" ht="10.5" customHeight="1">
      <c r="A3" s="640"/>
      <c r="B3" s="640"/>
      <c r="C3" s="640"/>
      <c r="D3" s="64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641"/>
      <c r="Q3" s="641"/>
      <c r="R3" s="641"/>
      <c r="S3" s="641"/>
      <c r="T3" s="641"/>
      <c r="U3" s="641"/>
    </row>
    <row r="4" spans="1:21" s="416" customFormat="1" ht="11.25" customHeight="1">
      <c r="A4" s="613" t="s">
        <v>135</v>
      </c>
      <c r="B4" s="613" t="s">
        <v>115</v>
      </c>
      <c r="C4" s="613"/>
      <c r="D4" s="613"/>
      <c r="E4" s="613"/>
      <c r="F4" s="623" t="s">
        <v>76</v>
      </c>
      <c r="G4" s="630"/>
      <c r="H4" s="630"/>
      <c r="I4" s="630"/>
      <c r="J4" s="630"/>
      <c r="K4" s="630"/>
      <c r="L4" s="630"/>
      <c r="M4" s="630"/>
      <c r="N4" s="630"/>
      <c r="O4" s="630"/>
      <c r="P4" s="630"/>
      <c r="Q4" s="630"/>
      <c r="R4" s="630"/>
      <c r="S4" s="630"/>
      <c r="T4" s="630"/>
      <c r="U4" s="624"/>
    </row>
    <row r="5" spans="1:21" s="416" customFormat="1" ht="21.75" customHeight="1">
      <c r="A5" s="613"/>
      <c r="B5" s="613"/>
      <c r="C5" s="613"/>
      <c r="D5" s="613"/>
      <c r="E5" s="613"/>
      <c r="F5" s="613" t="s">
        <v>646</v>
      </c>
      <c r="G5" s="613"/>
      <c r="H5" s="613"/>
      <c r="I5" s="613"/>
      <c r="J5" s="613" t="s">
        <v>106</v>
      </c>
      <c r="K5" s="613"/>
      <c r="L5" s="613"/>
      <c r="M5" s="613"/>
      <c r="N5" s="613" t="s">
        <v>107</v>
      </c>
      <c r="O5" s="613"/>
      <c r="P5" s="613"/>
      <c r="Q5" s="613"/>
      <c r="R5" s="613" t="s">
        <v>108</v>
      </c>
      <c r="S5" s="613"/>
      <c r="T5" s="613"/>
      <c r="U5" s="613"/>
    </row>
    <row r="6" spans="1:21" s="416" customFormat="1" ht="11.25" customHeight="1">
      <c r="A6" s="613"/>
      <c r="B6" s="613" t="s">
        <v>80</v>
      </c>
      <c r="C6" s="613" t="s">
        <v>5</v>
      </c>
      <c r="D6" s="613" t="s">
        <v>76</v>
      </c>
      <c r="E6" s="613"/>
      <c r="F6" s="613" t="s">
        <v>80</v>
      </c>
      <c r="G6" s="613" t="s">
        <v>5</v>
      </c>
      <c r="H6" s="613" t="s">
        <v>76</v>
      </c>
      <c r="I6" s="613"/>
      <c r="J6" s="613" t="s">
        <v>80</v>
      </c>
      <c r="K6" s="613" t="s">
        <v>5</v>
      </c>
      <c r="L6" s="613" t="s">
        <v>76</v>
      </c>
      <c r="M6" s="613"/>
      <c r="N6" s="613" t="s">
        <v>80</v>
      </c>
      <c r="O6" s="613" t="s">
        <v>5</v>
      </c>
      <c r="P6" s="613" t="s">
        <v>76</v>
      </c>
      <c r="Q6" s="613"/>
      <c r="R6" s="613" t="s">
        <v>80</v>
      </c>
      <c r="S6" s="613" t="s">
        <v>5</v>
      </c>
      <c r="T6" s="613" t="s">
        <v>76</v>
      </c>
      <c r="U6" s="613"/>
    </row>
    <row r="7" spans="1:21" s="416" customFormat="1" ht="30.75" customHeight="1">
      <c r="A7" s="613"/>
      <c r="B7" s="613"/>
      <c r="C7" s="613"/>
      <c r="D7" s="192" t="s">
        <v>78</v>
      </c>
      <c r="E7" s="192" t="s">
        <v>79</v>
      </c>
      <c r="F7" s="613"/>
      <c r="G7" s="613"/>
      <c r="H7" s="192" t="s">
        <v>78</v>
      </c>
      <c r="I7" s="192" t="s">
        <v>79</v>
      </c>
      <c r="J7" s="613"/>
      <c r="K7" s="613"/>
      <c r="L7" s="192" t="s">
        <v>78</v>
      </c>
      <c r="M7" s="192" t="s">
        <v>79</v>
      </c>
      <c r="N7" s="613"/>
      <c r="O7" s="613"/>
      <c r="P7" s="192" t="s">
        <v>78</v>
      </c>
      <c r="Q7" s="192" t="s">
        <v>79</v>
      </c>
      <c r="R7" s="613"/>
      <c r="S7" s="613"/>
      <c r="T7" s="192" t="s">
        <v>78</v>
      </c>
      <c r="U7" s="192" t="s">
        <v>79</v>
      </c>
    </row>
    <row r="8" spans="1:29" s="416" customFormat="1" ht="12.75" customHeight="1">
      <c r="A8" s="420" t="s">
        <v>83</v>
      </c>
      <c r="B8" s="469">
        <f>SUM(B9:B13)</f>
        <v>23025</v>
      </c>
      <c r="C8" s="469">
        <f aca="true" t="shared" si="0" ref="C8:U8">SUM(C9:C13)</f>
        <v>13469</v>
      </c>
      <c r="D8" s="469">
        <f t="shared" si="0"/>
        <v>6475</v>
      </c>
      <c r="E8" s="469">
        <f t="shared" si="0"/>
        <v>5550</v>
      </c>
      <c r="F8" s="469">
        <f>SUM(F9:F13)</f>
        <v>0</v>
      </c>
      <c r="G8" s="469">
        <f>SUM(G9:G13)</f>
        <v>0</v>
      </c>
      <c r="H8" s="469">
        <f>SUM(H9:H13)</f>
        <v>0</v>
      </c>
      <c r="I8" s="469">
        <f>SUM(I9:I13)</f>
        <v>0</v>
      </c>
      <c r="J8" s="469">
        <f t="shared" si="0"/>
        <v>20508</v>
      </c>
      <c r="K8" s="469">
        <f t="shared" si="0"/>
        <v>12078</v>
      </c>
      <c r="L8" s="469">
        <f t="shared" si="0"/>
        <v>5924</v>
      </c>
      <c r="M8" s="469">
        <f t="shared" si="0"/>
        <v>4062</v>
      </c>
      <c r="N8" s="469">
        <f t="shared" si="0"/>
        <v>2167</v>
      </c>
      <c r="O8" s="469">
        <f t="shared" si="0"/>
        <v>1213</v>
      </c>
      <c r="P8" s="469">
        <f t="shared" si="0"/>
        <v>498</v>
      </c>
      <c r="Q8" s="469">
        <f>SUM(Q9:Q13)</f>
        <v>1341</v>
      </c>
      <c r="R8" s="469">
        <f t="shared" si="0"/>
        <v>350</v>
      </c>
      <c r="S8" s="469">
        <f t="shared" si="0"/>
        <v>178</v>
      </c>
      <c r="T8" s="469">
        <f t="shared" si="0"/>
        <v>53</v>
      </c>
      <c r="U8" s="470">
        <f t="shared" si="0"/>
        <v>147</v>
      </c>
      <c r="W8" s="471">
        <f>+B8/$B$39*100</f>
        <v>26.154370420855344</v>
      </c>
      <c r="Z8" s="471">
        <f>+B8/$B$36*100</f>
        <v>14.607454401268836</v>
      </c>
      <c r="AA8" s="416">
        <v>27.1</v>
      </c>
      <c r="AB8" s="416">
        <v>24435</v>
      </c>
      <c r="AC8" s="472">
        <f>+AB8-B8</f>
        <v>1410</v>
      </c>
    </row>
    <row r="9" spans="1:29" s="416" customFormat="1" ht="12.75" customHeight="1">
      <c r="A9" s="473" t="s">
        <v>137</v>
      </c>
      <c r="B9" s="474">
        <f>F9+J9+N9+R9</f>
        <v>3834</v>
      </c>
      <c r="C9" s="474">
        <f aca="true" t="shared" si="1" ref="C9:E13">G9+K9+O9+S9</f>
        <v>2236</v>
      </c>
      <c r="D9" s="474">
        <f t="shared" si="1"/>
        <v>1178</v>
      </c>
      <c r="E9" s="474">
        <f t="shared" si="1"/>
        <v>991</v>
      </c>
      <c r="F9" s="475">
        <v>0</v>
      </c>
      <c r="G9" s="475">
        <v>0</v>
      </c>
      <c r="H9" s="475">
        <v>0</v>
      </c>
      <c r="I9" s="475">
        <v>0</v>
      </c>
      <c r="J9" s="475">
        <v>3519</v>
      </c>
      <c r="K9" s="475">
        <v>2066</v>
      </c>
      <c r="L9" s="475">
        <v>1083</v>
      </c>
      <c r="M9" s="475">
        <v>803</v>
      </c>
      <c r="N9" s="475">
        <v>278</v>
      </c>
      <c r="O9" s="475">
        <v>146</v>
      </c>
      <c r="P9" s="475">
        <v>91</v>
      </c>
      <c r="Q9" s="475">
        <v>170</v>
      </c>
      <c r="R9" s="475">
        <v>37</v>
      </c>
      <c r="S9" s="475">
        <v>24</v>
      </c>
      <c r="T9" s="475">
        <v>4</v>
      </c>
      <c r="U9" s="476">
        <v>18</v>
      </c>
      <c r="W9" s="471">
        <f>+B9/$B$39*100</f>
        <v>4.355086045322882</v>
      </c>
      <c r="AC9" s="472">
        <f aca="true" t="shared" si="2" ref="AC9:AC36">+AB9-B9</f>
        <v>-3834</v>
      </c>
    </row>
    <row r="10" spans="1:29" s="416" customFormat="1" ht="12.75" customHeight="1">
      <c r="A10" s="473" t="s">
        <v>138</v>
      </c>
      <c r="B10" s="474">
        <f>F10+J10+N10+R10</f>
        <v>3516</v>
      </c>
      <c r="C10" s="474">
        <f t="shared" si="1"/>
        <v>2002</v>
      </c>
      <c r="D10" s="474">
        <f t="shared" si="1"/>
        <v>1013</v>
      </c>
      <c r="E10" s="474">
        <f t="shared" si="1"/>
        <v>761</v>
      </c>
      <c r="F10" s="475">
        <v>0</v>
      </c>
      <c r="G10" s="475">
        <v>0</v>
      </c>
      <c r="H10" s="475">
        <v>0</v>
      </c>
      <c r="I10" s="475">
        <v>0</v>
      </c>
      <c r="J10" s="475">
        <v>3124</v>
      </c>
      <c r="K10" s="475">
        <v>1804</v>
      </c>
      <c r="L10" s="475">
        <v>924</v>
      </c>
      <c r="M10" s="475">
        <v>611</v>
      </c>
      <c r="N10" s="475">
        <v>325</v>
      </c>
      <c r="O10" s="475">
        <v>164</v>
      </c>
      <c r="P10" s="475">
        <v>65</v>
      </c>
      <c r="Q10" s="475">
        <v>135</v>
      </c>
      <c r="R10" s="475">
        <v>67</v>
      </c>
      <c r="S10" s="475">
        <v>34</v>
      </c>
      <c r="T10" s="475">
        <v>24</v>
      </c>
      <c r="U10" s="476">
        <v>15</v>
      </c>
      <c r="W10" s="471">
        <f aca="true" t="shared" si="3" ref="W10:W32">+B10/$B$39*100</f>
        <v>3.9938660759925027</v>
      </c>
      <c r="AC10" s="472">
        <f t="shared" si="2"/>
        <v>-3516</v>
      </c>
    </row>
    <row r="11" spans="1:29" s="416" customFormat="1" ht="12.75" customHeight="1">
      <c r="A11" s="473" t="s">
        <v>139</v>
      </c>
      <c r="B11" s="474">
        <f>F11+J11+N11+R11</f>
        <v>4860</v>
      </c>
      <c r="C11" s="474">
        <f t="shared" si="1"/>
        <v>2720</v>
      </c>
      <c r="D11" s="474">
        <f t="shared" si="1"/>
        <v>1416</v>
      </c>
      <c r="E11" s="474">
        <f t="shared" si="1"/>
        <v>1179</v>
      </c>
      <c r="F11" s="475">
        <v>0</v>
      </c>
      <c r="G11" s="475">
        <v>0</v>
      </c>
      <c r="H11" s="475">
        <v>0</v>
      </c>
      <c r="I11" s="475">
        <v>0</v>
      </c>
      <c r="J11" s="475">
        <v>4143</v>
      </c>
      <c r="K11" s="475">
        <v>2293</v>
      </c>
      <c r="L11" s="475">
        <v>1219</v>
      </c>
      <c r="M11" s="475">
        <v>818</v>
      </c>
      <c r="N11" s="475">
        <v>632</v>
      </c>
      <c r="O11" s="475">
        <v>389</v>
      </c>
      <c r="P11" s="475">
        <v>186</v>
      </c>
      <c r="Q11" s="475">
        <v>342</v>
      </c>
      <c r="R11" s="475">
        <v>85</v>
      </c>
      <c r="S11" s="475">
        <v>38</v>
      </c>
      <c r="T11" s="475">
        <v>11</v>
      </c>
      <c r="U11" s="476">
        <v>19</v>
      </c>
      <c r="W11" s="471">
        <f t="shared" si="3"/>
        <v>5.5205316067473165</v>
      </c>
      <c r="AC11" s="472">
        <f t="shared" si="2"/>
        <v>-4860</v>
      </c>
    </row>
    <row r="12" spans="1:29" s="416" customFormat="1" ht="12.75" customHeight="1">
      <c r="A12" s="473" t="s">
        <v>140</v>
      </c>
      <c r="B12" s="474">
        <f>F12+J12+N12+R12</f>
        <v>5303</v>
      </c>
      <c r="C12" s="474">
        <f t="shared" si="1"/>
        <v>3185</v>
      </c>
      <c r="D12" s="474">
        <f t="shared" si="1"/>
        <v>1351</v>
      </c>
      <c r="E12" s="474">
        <f t="shared" si="1"/>
        <v>1116</v>
      </c>
      <c r="F12" s="475">
        <v>0</v>
      </c>
      <c r="G12" s="475">
        <v>0</v>
      </c>
      <c r="H12" s="475">
        <v>0</v>
      </c>
      <c r="I12" s="475">
        <v>0</v>
      </c>
      <c r="J12" s="475">
        <v>4929</v>
      </c>
      <c r="K12" s="475">
        <v>3010</v>
      </c>
      <c r="L12" s="475">
        <v>1269</v>
      </c>
      <c r="M12" s="475">
        <v>907</v>
      </c>
      <c r="N12" s="475">
        <v>319</v>
      </c>
      <c r="O12" s="475">
        <v>149</v>
      </c>
      <c r="P12" s="475">
        <v>79</v>
      </c>
      <c r="Q12" s="475">
        <v>178</v>
      </c>
      <c r="R12" s="475">
        <v>55</v>
      </c>
      <c r="S12" s="475">
        <v>26</v>
      </c>
      <c r="T12" s="475">
        <v>3</v>
      </c>
      <c r="U12" s="476">
        <v>31</v>
      </c>
      <c r="W12" s="471">
        <f t="shared" si="3"/>
        <v>6.02374055773272</v>
      </c>
      <c r="AC12" s="472">
        <f t="shared" si="2"/>
        <v>-5303</v>
      </c>
    </row>
    <row r="13" spans="1:29" s="416" customFormat="1" ht="12.75" customHeight="1">
      <c r="A13" s="473" t="s">
        <v>141</v>
      </c>
      <c r="B13" s="474">
        <f>F13+J13+N13+R13</f>
        <v>5512</v>
      </c>
      <c r="C13" s="474">
        <f t="shared" si="1"/>
        <v>3326</v>
      </c>
      <c r="D13" s="474">
        <f t="shared" si="1"/>
        <v>1517</v>
      </c>
      <c r="E13" s="474">
        <f t="shared" si="1"/>
        <v>1503</v>
      </c>
      <c r="F13" s="475">
        <v>0</v>
      </c>
      <c r="G13" s="475">
        <v>0</v>
      </c>
      <c r="H13" s="475">
        <v>0</v>
      </c>
      <c r="I13" s="475">
        <v>0</v>
      </c>
      <c r="J13" s="475">
        <v>4793</v>
      </c>
      <c r="K13" s="475">
        <v>2905</v>
      </c>
      <c r="L13" s="475">
        <v>1429</v>
      </c>
      <c r="M13" s="475">
        <v>923</v>
      </c>
      <c r="N13" s="475">
        <v>613</v>
      </c>
      <c r="O13" s="475">
        <v>365</v>
      </c>
      <c r="P13" s="475">
        <v>77</v>
      </c>
      <c r="Q13" s="475">
        <v>516</v>
      </c>
      <c r="R13" s="475">
        <v>106</v>
      </c>
      <c r="S13" s="475">
        <v>56</v>
      </c>
      <c r="T13" s="475">
        <v>11</v>
      </c>
      <c r="U13" s="476">
        <v>64</v>
      </c>
      <c r="W13" s="471">
        <f t="shared" si="3"/>
        <v>6.26114613505992</v>
      </c>
      <c r="AC13" s="472">
        <f t="shared" si="2"/>
        <v>-5512</v>
      </c>
    </row>
    <row r="14" spans="1:29" s="416" customFormat="1" ht="12.75" customHeight="1">
      <c r="A14" s="432" t="s">
        <v>89</v>
      </c>
      <c r="B14" s="477">
        <f>SUM(B15:B20)</f>
        <v>30774</v>
      </c>
      <c r="C14" s="477">
        <f aca="true" t="shared" si="4" ref="C14:U14">SUM(C15:C20)</f>
        <v>18162</v>
      </c>
      <c r="D14" s="477">
        <f t="shared" si="4"/>
        <v>8731</v>
      </c>
      <c r="E14" s="477">
        <f t="shared" si="4"/>
        <v>6577</v>
      </c>
      <c r="F14" s="478">
        <f>SUM(F15:F20)</f>
        <v>3</v>
      </c>
      <c r="G14" s="478">
        <f>SUM(G15:G20)</f>
        <v>1</v>
      </c>
      <c r="H14" s="478">
        <f>SUM(H15:H20)</f>
        <v>1</v>
      </c>
      <c r="I14" s="478">
        <f>SUM(I15:I20)</f>
        <v>2</v>
      </c>
      <c r="J14" s="478">
        <f t="shared" si="4"/>
        <v>27351</v>
      </c>
      <c r="K14" s="478">
        <f t="shared" si="4"/>
        <v>15993</v>
      </c>
      <c r="L14" s="478">
        <f t="shared" si="4"/>
        <v>7843</v>
      </c>
      <c r="M14" s="478">
        <f t="shared" si="4"/>
        <v>4934</v>
      </c>
      <c r="N14" s="478">
        <f t="shared" si="4"/>
        <v>3050</v>
      </c>
      <c r="O14" s="478">
        <f t="shared" si="4"/>
        <v>1970</v>
      </c>
      <c r="P14" s="478">
        <f t="shared" si="4"/>
        <v>833</v>
      </c>
      <c r="Q14" s="478">
        <f>SUM(Q15:Q20)</f>
        <v>1499</v>
      </c>
      <c r="R14" s="478">
        <f t="shared" si="4"/>
        <v>370</v>
      </c>
      <c r="S14" s="478">
        <f t="shared" si="4"/>
        <v>198</v>
      </c>
      <c r="T14" s="478">
        <f t="shared" si="4"/>
        <v>54</v>
      </c>
      <c r="U14" s="479">
        <f t="shared" si="4"/>
        <v>142</v>
      </c>
      <c r="W14" s="471">
        <f t="shared" si="3"/>
        <v>34.956551371613564</v>
      </c>
      <c r="Z14" s="471">
        <f>+B14/$B$36*100</f>
        <v>19.523552735923868</v>
      </c>
      <c r="AA14" s="416">
        <v>34.3</v>
      </c>
      <c r="AB14" s="416">
        <v>30967</v>
      </c>
      <c r="AC14" s="472">
        <f t="shared" si="2"/>
        <v>193</v>
      </c>
    </row>
    <row r="15" spans="1:29" s="416" customFormat="1" ht="12.75" customHeight="1">
      <c r="A15" s="473" t="s">
        <v>142</v>
      </c>
      <c r="B15" s="474">
        <f aca="true" t="shared" si="5" ref="B15:E20">F15+J15+N15+R15</f>
        <v>6643</v>
      </c>
      <c r="C15" s="474">
        <f t="shared" si="5"/>
        <v>3737</v>
      </c>
      <c r="D15" s="474">
        <f t="shared" si="5"/>
        <v>1994</v>
      </c>
      <c r="E15" s="474">
        <f t="shared" si="5"/>
        <v>1349</v>
      </c>
      <c r="F15" s="480">
        <v>0</v>
      </c>
      <c r="G15" s="480">
        <v>0</v>
      </c>
      <c r="H15" s="480">
        <v>0</v>
      </c>
      <c r="I15" s="480">
        <v>0</v>
      </c>
      <c r="J15" s="480">
        <v>5812</v>
      </c>
      <c r="K15" s="480">
        <v>3201</v>
      </c>
      <c r="L15" s="480">
        <v>1698</v>
      </c>
      <c r="M15" s="480">
        <v>1002</v>
      </c>
      <c r="N15" s="480">
        <v>754</v>
      </c>
      <c r="O15" s="480">
        <v>487</v>
      </c>
      <c r="P15" s="480">
        <v>289</v>
      </c>
      <c r="Q15" s="480">
        <v>315</v>
      </c>
      <c r="R15" s="480">
        <v>77</v>
      </c>
      <c r="S15" s="480">
        <v>49</v>
      </c>
      <c r="T15" s="480">
        <v>7</v>
      </c>
      <c r="U15" s="481">
        <v>32</v>
      </c>
      <c r="V15" s="416">
        <v>6643</v>
      </c>
      <c r="W15" s="471">
        <v>3737</v>
      </c>
      <c r="X15" s="416">
        <v>1994</v>
      </c>
      <c r="Y15" s="416">
        <v>1349</v>
      </c>
      <c r="AB15" s="416">
        <v>6412</v>
      </c>
      <c r="AC15" s="472">
        <f t="shared" si="2"/>
        <v>-231</v>
      </c>
    </row>
    <row r="16" spans="1:29" s="416" customFormat="1" ht="12.75" customHeight="1">
      <c r="A16" s="473" t="s">
        <v>143</v>
      </c>
      <c r="B16" s="474">
        <f t="shared" si="5"/>
        <v>3748</v>
      </c>
      <c r="C16" s="474">
        <f t="shared" si="5"/>
        <v>2344</v>
      </c>
      <c r="D16" s="474">
        <f t="shared" si="5"/>
        <v>1139</v>
      </c>
      <c r="E16" s="474">
        <f t="shared" si="5"/>
        <v>832</v>
      </c>
      <c r="F16" s="475">
        <v>0</v>
      </c>
      <c r="G16" s="475">
        <v>0</v>
      </c>
      <c r="H16" s="475">
        <v>0</v>
      </c>
      <c r="I16" s="475">
        <v>0</v>
      </c>
      <c r="J16" s="475">
        <v>3399</v>
      </c>
      <c r="K16" s="475">
        <v>2124</v>
      </c>
      <c r="L16" s="475">
        <v>1078</v>
      </c>
      <c r="M16" s="475">
        <v>620</v>
      </c>
      <c r="N16" s="475">
        <v>314</v>
      </c>
      <c r="O16" s="475">
        <v>201</v>
      </c>
      <c r="P16" s="475">
        <v>58</v>
      </c>
      <c r="Q16" s="475">
        <v>198</v>
      </c>
      <c r="R16" s="475">
        <v>35</v>
      </c>
      <c r="S16" s="475">
        <v>19</v>
      </c>
      <c r="T16" s="475">
        <v>3</v>
      </c>
      <c r="U16" s="476">
        <v>14</v>
      </c>
      <c r="W16" s="471">
        <f t="shared" si="3"/>
        <v>4.257397625944226</v>
      </c>
      <c r="AC16" s="472">
        <f t="shared" si="2"/>
        <v>-3748</v>
      </c>
    </row>
    <row r="17" spans="1:29" s="416" customFormat="1" ht="12.75" customHeight="1">
      <c r="A17" s="473" t="s">
        <v>144</v>
      </c>
      <c r="B17" s="474">
        <f t="shared" si="5"/>
        <v>3101</v>
      </c>
      <c r="C17" s="474">
        <f t="shared" si="5"/>
        <v>1928</v>
      </c>
      <c r="D17" s="474">
        <f t="shared" si="5"/>
        <v>816</v>
      </c>
      <c r="E17" s="474">
        <f t="shared" si="5"/>
        <v>696</v>
      </c>
      <c r="F17" s="475">
        <v>0</v>
      </c>
      <c r="G17" s="475">
        <v>0</v>
      </c>
      <c r="H17" s="475">
        <v>0</v>
      </c>
      <c r="I17" s="475">
        <v>0</v>
      </c>
      <c r="J17" s="475">
        <v>2667</v>
      </c>
      <c r="K17" s="475">
        <v>1610</v>
      </c>
      <c r="L17" s="475">
        <v>763</v>
      </c>
      <c r="M17" s="475">
        <v>542</v>
      </c>
      <c r="N17" s="475">
        <v>406</v>
      </c>
      <c r="O17" s="475">
        <v>299</v>
      </c>
      <c r="P17" s="475">
        <v>51</v>
      </c>
      <c r="Q17" s="475">
        <v>141</v>
      </c>
      <c r="R17" s="475">
        <v>28</v>
      </c>
      <c r="S17" s="475">
        <v>19</v>
      </c>
      <c r="T17" s="475">
        <v>2</v>
      </c>
      <c r="U17" s="476">
        <v>13</v>
      </c>
      <c r="W17" s="471">
        <f t="shared" si="3"/>
        <v>3.522462656897825</v>
      </c>
      <c r="AC17" s="472">
        <f t="shared" si="2"/>
        <v>-3101</v>
      </c>
    </row>
    <row r="18" spans="1:29" s="416" customFormat="1" ht="12.75" customHeight="1">
      <c r="A18" s="473" t="s">
        <v>145</v>
      </c>
      <c r="B18" s="474">
        <f t="shared" si="5"/>
        <v>5543</v>
      </c>
      <c r="C18" s="474">
        <f t="shared" si="5"/>
        <v>3094</v>
      </c>
      <c r="D18" s="474">
        <f t="shared" si="5"/>
        <v>1396</v>
      </c>
      <c r="E18" s="474">
        <f t="shared" si="5"/>
        <v>1415</v>
      </c>
      <c r="F18" s="475">
        <v>1</v>
      </c>
      <c r="G18" s="475">
        <v>0</v>
      </c>
      <c r="H18" s="475">
        <v>0</v>
      </c>
      <c r="I18" s="475">
        <v>1</v>
      </c>
      <c r="J18" s="475">
        <v>4720</v>
      </c>
      <c r="K18" s="475">
        <v>2600</v>
      </c>
      <c r="L18" s="475">
        <v>1193</v>
      </c>
      <c r="M18" s="475">
        <v>978</v>
      </c>
      <c r="N18" s="475">
        <v>681</v>
      </c>
      <c r="O18" s="475">
        <v>440</v>
      </c>
      <c r="P18" s="475">
        <v>171</v>
      </c>
      <c r="Q18" s="475">
        <v>392</v>
      </c>
      <c r="R18" s="475">
        <v>141</v>
      </c>
      <c r="S18" s="475">
        <v>54</v>
      </c>
      <c r="T18" s="475">
        <v>32</v>
      </c>
      <c r="U18" s="476">
        <v>44</v>
      </c>
      <c r="W18" s="471">
        <f t="shared" si="3"/>
        <v>6.296359402510365</v>
      </c>
      <c r="AC18" s="472">
        <f t="shared" si="2"/>
        <v>-5543</v>
      </c>
    </row>
    <row r="19" spans="1:29" s="416" customFormat="1" ht="12.75" customHeight="1">
      <c r="A19" s="473" t="s">
        <v>136</v>
      </c>
      <c r="B19" s="474">
        <f t="shared" si="5"/>
        <v>5749</v>
      </c>
      <c r="C19" s="474">
        <f t="shared" si="5"/>
        <v>3364</v>
      </c>
      <c r="D19" s="474">
        <f t="shared" si="5"/>
        <v>1577</v>
      </c>
      <c r="E19" s="474">
        <f t="shared" si="5"/>
        <v>1136</v>
      </c>
      <c r="F19" s="475">
        <v>0</v>
      </c>
      <c r="G19" s="475">
        <v>0</v>
      </c>
      <c r="H19" s="475">
        <v>0</v>
      </c>
      <c r="I19" s="475">
        <v>0</v>
      </c>
      <c r="J19" s="475">
        <v>5234</v>
      </c>
      <c r="K19" s="475">
        <v>3057</v>
      </c>
      <c r="L19" s="475">
        <v>1497</v>
      </c>
      <c r="M19" s="475">
        <v>862</v>
      </c>
      <c r="N19" s="475">
        <v>457</v>
      </c>
      <c r="O19" s="475">
        <v>267</v>
      </c>
      <c r="P19" s="475">
        <v>74</v>
      </c>
      <c r="Q19" s="475">
        <v>244</v>
      </c>
      <c r="R19" s="475">
        <v>58</v>
      </c>
      <c r="S19" s="475">
        <v>40</v>
      </c>
      <c r="T19" s="475">
        <v>6</v>
      </c>
      <c r="U19" s="476">
        <v>30</v>
      </c>
      <c r="W19" s="471">
        <f t="shared" si="3"/>
        <v>6.530357244277845</v>
      </c>
      <c r="AC19" s="472">
        <f t="shared" si="2"/>
        <v>-5749</v>
      </c>
    </row>
    <row r="20" spans="1:29" s="416" customFormat="1" ht="12.75" customHeight="1">
      <c r="A20" s="473" t="s">
        <v>146</v>
      </c>
      <c r="B20" s="474">
        <f t="shared" si="5"/>
        <v>5990</v>
      </c>
      <c r="C20" s="474">
        <f t="shared" si="5"/>
        <v>3695</v>
      </c>
      <c r="D20" s="474">
        <f t="shared" si="5"/>
        <v>1809</v>
      </c>
      <c r="E20" s="474">
        <f t="shared" si="5"/>
        <v>1149</v>
      </c>
      <c r="F20" s="475">
        <v>2</v>
      </c>
      <c r="G20" s="475">
        <v>1</v>
      </c>
      <c r="H20" s="475">
        <v>1</v>
      </c>
      <c r="I20" s="475">
        <v>1</v>
      </c>
      <c r="J20" s="475">
        <v>5519</v>
      </c>
      <c r="K20" s="475">
        <v>3401</v>
      </c>
      <c r="L20" s="475">
        <v>1614</v>
      </c>
      <c r="M20" s="475">
        <v>930</v>
      </c>
      <c r="N20" s="475">
        <v>438</v>
      </c>
      <c r="O20" s="475">
        <v>276</v>
      </c>
      <c r="P20" s="475">
        <v>190</v>
      </c>
      <c r="Q20" s="475">
        <v>209</v>
      </c>
      <c r="R20" s="475">
        <v>31</v>
      </c>
      <c r="S20" s="475">
        <v>17</v>
      </c>
      <c r="T20" s="475">
        <v>4</v>
      </c>
      <c r="U20" s="476">
        <v>9</v>
      </c>
      <c r="W20" s="471">
        <f t="shared" si="3"/>
        <v>6.80411200090873</v>
      </c>
      <c r="X20" s="416">
        <v>6.8</v>
      </c>
      <c r="Y20" s="416">
        <v>6126</v>
      </c>
      <c r="AB20" s="416">
        <v>6126</v>
      </c>
      <c r="AC20" s="472">
        <f t="shared" si="2"/>
        <v>136</v>
      </c>
    </row>
    <row r="21" spans="1:29" s="416" customFormat="1" ht="12.75" customHeight="1">
      <c r="A21" s="482" t="s">
        <v>94</v>
      </c>
      <c r="B21" s="477">
        <f>SUM(B22:B28)</f>
        <v>24632</v>
      </c>
      <c r="C21" s="477">
        <f aca="true" t="shared" si="6" ref="C21:U21">SUM(C22:C28)</f>
        <v>14568</v>
      </c>
      <c r="D21" s="477">
        <f t="shared" si="6"/>
        <v>7262</v>
      </c>
      <c r="E21" s="477">
        <f t="shared" si="6"/>
        <v>6411</v>
      </c>
      <c r="F21" s="478">
        <f>SUM(F22:F28)</f>
        <v>8</v>
      </c>
      <c r="G21" s="478">
        <f>SUM(G22:G28)</f>
        <v>0</v>
      </c>
      <c r="H21" s="478">
        <f>SUM(H22:H28)</f>
        <v>4</v>
      </c>
      <c r="I21" s="478">
        <f>SUM(I22:I28)</f>
        <v>4</v>
      </c>
      <c r="J21" s="478">
        <f t="shared" si="6"/>
        <v>21540</v>
      </c>
      <c r="K21" s="478">
        <f t="shared" si="6"/>
        <v>12636</v>
      </c>
      <c r="L21" s="478">
        <f t="shared" si="6"/>
        <v>6517</v>
      </c>
      <c r="M21" s="478">
        <f t="shared" si="6"/>
        <v>4649</v>
      </c>
      <c r="N21" s="478">
        <f t="shared" si="6"/>
        <v>2684</v>
      </c>
      <c r="O21" s="478">
        <f t="shared" si="6"/>
        <v>1747</v>
      </c>
      <c r="P21" s="478">
        <f t="shared" si="6"/>
        <v>696</v>
      </c>
      <c r="Q21" s="478">
        <f>SUM(Q22:Q28)</f>
        <v>1525</v>
      </c>
      <c r="R21" s="478">
        <f t="shared" si="6"/>
        <v>400</v>
      </c>
      <c r="S21" s="478">
        <f t="shared" si="6"/>
        <v>185</v>
      </c>
      <c r="T21" s="478">
        <f t="shared" si="6"/>
        <v>45</v>
      </c>
      <c r="U21" s="479">
        <f t="shared" si="6"/>
        <v>233</v>
      </c>
      <c r="W21" s="471">
        <f t="shared" si="3"/>
        <v>27.979780769012326</v>
      </c>
      <c r="Z21" s="471">
        <f>+B21/$B$36*100</f>
        <v>15.626962727993657</v>
      </c>
      <c r="AA21" s="416">
        <v>27.6</v>
      </c>
      <c r="AB21" s="416">
        <v>24972</v>
      </c>
      <c r="AC21" s="472">
        <f t="shared" si="2"/>
        <v>340</v>
      </c>
    </row>
    <row r="22" spans="1:29" s="416" customFormat="1" ht="12.75" customHeight="1">
      <c r="A22" s="473" t="s">
        <v>147</v>
      </c>
      <c r="B22" s="474">
        <f aca="true" t="shared" si="7" ref="B22:E28">F22+J22+N22+R22</f>
        <v>1133</v>
      </c>
      <c r="C22" s="474">
        <f t="shared" si="7"/>
        <v>637</v>
      </c>
      <c r="D22" s="474">
        <f t="shared" si="7"/>
        <v>320</v>
      </c>
      <c r="E22" s="474">
        <f t="shared" si="7"/>
        <v>309</v>
      </c>
      <c r="F22" s="475">
        <v>2</v>
      </c>
      <c r="G22" s="475">
        <v>0</v>
      </c>
      <c r="H22" s="475">
        <v>1</v>
      </c>
      <c r="I22" s="475">
        <v>1</v>
      </c>
      <c r="J22" s="475">
        <v>967</v>
      </c>
      <c r="K22" s="475">
        <v>534</v>
      </c>
      <c r="L22" s="475">
        <v>275</v>
      </c>
      <c r="M22" s="475">
        <v>205</v>
      </c>
      <c r="N22" s="475">
        <v>146</v>
      </c>
      <c r="O22" s="475">
        <v>95</v>
      </c>
      <c r="P22" s="475">
        <v>43</v>
      </c>
      <c r="Q22" s="475">
        <v>86</v>
      </c>
      <c r="R22" s="475">
        <v>18</v>
      </c>
      <c r="S22" s="475">
        <v>8</v>
      </c>
      <c r="T22" s="475">
        <v>1</v>
      </c>
      <c r="U22" s="476">
        <v>17</v>
      </c>
      <c r="W22" s="471">
        <f t="shared" si="3"/>
        <v>1.2869881297211336</v>
      </c>
      <c r="X22" s="416">
        <v>1.2</v>
      </c>
      <c r="Y22" s="416">
        <v>1093</v>
      </c>
      <c r="AB22" s="416">
        <v>1093</v>
      </c>
      <c r="AC22" s="472">
        <f t="shared" si="2"/>
        <v>-40</v>
      </c>
    </row>
    <row r="23" spans="1:29" s="416" customFormat="1" ht="12.75" customHeight="1">
      <c r="A23" s="473" t="s">
        <v>148</v>
      </c>
      <c r="B23" s="474">
        <f t="shared" si="7"/>
        <v>6571</v>
      </c>
      <c r="C23" s="474">
        <f t="shared" si="7"/>
        <v>3795</v>
      </c>
      <c r="D23" s="474">
        <f t="shared" si="7"/>
        <v>1882</v>
      </c>
      <c r="E23" s="474">
        <f t="shared" si="7"/>
        <v>1748</v>
      </c>
      <c r="F23" s="475">
        <v>1</v>
      </c>
      <c r="G23" s="475">
        <v>0</v>
      </c>
      <c r="H23" s="475">
        <v>1</v>
      </c>
      <c r="I23" s="475">
        <v>0</v>
      </c>
      <c r="J23" s="475">
        <v>5636</v>
      </c>
      <c r="K23" s="475">
        <v>3287</v>
      </c>
      <c r="L23" s="475">
        <v>1634</v>
      </c>
      <c r="M23" s="475">
        <v>1160</v>
      </c>
      <c r="N23" s="475">
        <v>774</v>
      </c>
      <c r="O23" s="475">
        <v>458</v>
      </c>
      <c r="P23" s="475">
        <v>220</v>
      </c>
      <c r="Q23" s="475">
        <v>471</v>
      </c>
      <c r="R23" s="475">
        <v>160</v>
      </c>
      <c r="S23" s="475">
        <v>50</v>
      </c>
      <c r="T23" s="475">
        <v>27</v>
      </c>
      <c r="U23" s="476">
        <v>117</v>
      </c>
      <c r="W23" s="471">
        <f t="shared" si="3"/>
        <v>7.464076787641279</v>
      </c>
      <c r="X23" s="416">
        <v>6.8</v>
      </c>
      <c r="Y23" s="416">
        <v>6105</v>
      </c>
      <c r="AB23" s="416">
        <v>6105</v>
      </c>
      <c r="AC23" s="472">
        <f t="shared" si="2"/>
        <v>-466</v>
      </c>
    </row>
    <row r="24" spans="1:29" s="416" customFormat="1" ht="12.75" customHeight="1">
      <c r="A24" s="473" t="s">
        <v>149</v>
      </c>
      <c r="B24" s="474">
        <f t="shared" si="7"/>
        <v>2410</v>
      </c>
      <c r="C24" s="474">
        <f t="shared" si="7"/>
        <v>1391</v>
      </c>
      <c r="D24" s="474">
        <f t="shared" si="7"/>
        <v>751</v>
      </c>
      <c r="E24" s="474">
        <f t="shared" si="7"/>
        <v>619</v>
      </c>
      <c r="F24" s="475">
        <v>0</v>
      </c>
      <c r="G24" s="475">
        <v>0</v>
      </c>
      <c r="H24" s="475">
        <v>0</v>
      </c>
      <c r="I24" s="475">
        <v>0</v>
      </c>
      <c r="J24" s="475">
        <v>2209</v>
      </c>
      <c r="K24" s="475">
        <v>1265</v>
      </c>
      <c r="L24" s="475">
        <v>719</v>
      </c>
      <c r="M24" s="475">
        <v>501</v>
      </c>
      <c r="N24" s="475">
        <v>171</v>
      </c>
      <c r="O24" s="475">
        <v>111</v>
      </c>
      <c r="P24" s="475">
        <v>30</v>
      </c>
      <c r="Q24" s="475">
        <v>104</v>
      </c>
      <c r="R24" s="475">
        <v>30</v>
      </c>
      <c r="S24" s="475">
        <v>15</v>
      </c>
      <c r="T24" s="475">
        <v>2</v>
      </c>
      <c r="U24" s="476">
        <v>14</v>
      </c>
      <c r="W24" s="471">
        <f t="shared" si="3"/>
        <v>2.7375475663088547</v>
      </c>
      <c r="X24" s="416">
        <v>2.9</v>
      </c>
      <c r="Y24" s="416">
        <v>2662</v>
      </c>
      <c r="AB24" s="416">
        <v>2662</v>
      </c>
      <c r="AC24" s="472">
        <f t="shared" si="2"/>
        <v>252</v>
      </c>
    </row>
    <row r="25" spans="1:29" s="416" customFormat="1" ht="12.75" customHeight="1">
      <c r="A25" s="473" t="s">
        <v>150</v>
      </c>
      <c r="B25" s="474">
        <f t="shared" si="7"/>
        <v>2430</v>
      </c>
      <c r="C25" s="474">
        <f t="shared" si="7"/>
        <v>1437</v>
      </c>
      <c r="D25" s="474">
        <f t="shared" si="7"/>
        <v>732</v>
      </c>
      <c r="E25" s="474">
        <f t="shared" si="7"/>
        <v>555</v>
      </c>
      <c r="F25" s="475">
        <v>1</v>
      </c>
      <c r="G25" s="475">
        <v>0</v>
      </c>
      <c r="H25" s="475">
        <v>0</v>
      </c>
      <c r="I25" s="475">
        <v>1</v>
      </c>
      <c r="J25" s="475">
        <v>2222</v>
      </c>
      <c r="K25" s="475">
        <v>1298</v>
      </c>
      <c r="L25" s="475">
        <v>668</v>
      </c>
      <c r="M25" s="475">
        <v>470</v>
      </c>
      <c r="N25" s="475">
        <v>178</v>
      </c>
      <c r="O25" s="475">
        <v>124</v>
      </c>
      <c r="P25" s="475">
        <v>61</v>
      </c>
      <c r="Q25" s="475">
        <v>74</v>
      </c>
      <c r="R25" s="475">
        <v>29</v>
      </c>
      <c r="S25" s="475">
        <v>15</v>
      </c>
      <c r="T25" s="475">
        <v>3</v>
      </c>
      <c r="U25" s="476">
        <v>10</v>
      </c>
      <c r="W25" s="471">
        <f t="shared" si="3"/>
        <v>2.7602658033736582</v>
      </c>
      <c r="X25" s="416">
        <v>3</v>
      </c>
      <c r="Y25" s="416">
        <v>2685</v>
      </c>
      <c r="AB25" s="416">
        <v>2685</v>
      </c>
      <c r="AC25" s="472">
        <f t="shared" si="2"/>
        <v>255</v>
      </c>
    </row>
    <row r="26" spans="1:29" s="416" customFormat="1" ht="12.75" customHeight="1">
      <c r="A26" s="473" t="s">
        <v>151</v>
      </c>
      <c r="B26" s="474">
        <f t="shared" si="7"/>
        <v>2924</v>
      </c>
      <c r="C26" s="474">
        <f t="shared" si="7"/>
        <v>1782</v>
      </c>
      <c r="D26" s="474">
        <f t="shared" si="7"/>
        <v>966</v>
      </c>
      <c r="E26" s="474">
        <f t="shared" si="7"/>
        <v>834</v>
      </c>
      <c r="F26" s="475">
        <v>0</v>
      </c>
      <c r="G26" s="475">
        <v>0</v>
      </c>
      <c r="H26" s="475">
        <v>0</v>
      </c>
      <c r="I26" s="475">
        <v>0</v>
      </c>
      <c r="J26" s="475">
        <v>2516</v>
      </c>
      <c r="K26" s="475">
        <v>1511</v>
      </c>
      <c r="L26" s="475">
        <v>827</v>
      </c>
      <c r="M26" s="475">
        <v>595</v>
      </c>
      <c r="N26" s="475">
        <v>356</v>
      </c>
      <c r="O26" s="475">
        <v>241</v>
      </c>
      <c r="P26" s="475">
        <v>138</v>
      </c>
      <c r="Q26" s="475">
        <v>208</v>
      </c>
      <c r="R26" s="475">
        <v>52</v>
      </c>
      <c r="S26" s="475">
        <v>30</v>
      </c>
      <c r="T26" s="475">
        <v>1</v>
      </c>
      <c r="U26" s="476">
        <v>31</v>
      </c>
      <c r="W26" s="471">
        <f t="shared" si="3"/>
        <v>3.3214062588743114</v>
      </c>
      <c r="AC26" s="472">
        <f t="shared" si="2"/>
        <v>-2924</v>
      </c>
    </row>
    <row r="27" spans="1:29" s="416" customFormat="1" ht="12.75" customHeight="1">
      <c r="A27" s="473" t="s">
        <v>152</v>
      </c>
      <c r="B27" s="474">
        <f t="shared" si="7"/>
        <v>4781</v>
      </c>
      <c r="C27" s="474">
        <f t="shared" si="7"/>
        <v>2947</v>
      </c>
      <c r="D27" s="474">
        <f t="shared" si="7"/>
        <v>1434</v>
      </c>
      <c r="E27" s="474">
        <f t="shared" si="7"/>
        <v>1243</v>
      </c>
      <c r="F27" s="475">
        <v>0</v>
      </c>
      <c r="G27" s="475">
        <v>0</v>
      </c>
      <c r="H27" s="475">
        <v>0</v>
      </c>
      <c r="I27" s="475">
        <v>0</v>
      </c>
      <c r="J27" s="475">
        <v>4226</v>
      </c>
      <c r="K27" s="475">
        <v>2580</v>
      </c>
      <c r="L27" s="475">
        <v>1328</v>
      </c>
      <c r="M27" s="475">
        <v>900</v>
      </c>
      <c r="N27" s="475">
        <v>522</v>
      </c>
      <c r="O27" s="475">
        <v>348</v>
      </c>
      <c r="P27" s="475">
        <v>102</v>
      </c>
      <c r="Q27" s="475">
        <v>327</v>
      </c>
      <c r="R27" s="475">
        <v>33</v>
      </c>
      <c r="S27" s="475">
        <v>19</v>
      </c>
      <c r="T27" s="475">
        <v>4</v>
      </c>
      <c r="U27" s="476">
        <v>16</v>
      </c>
      <c r="W27" s="471">
        <f t="shared" si="3"/>
        <v>5.430794570341342</v>
      </c>
      <c r="AC27" s="472">
        <f t="shared" si="2"/>
        <v>-4781</v>
      </c>
    </row>
    <row r="28" spans="1:29" s="416" customFormat="1" ht="12.75" customHeight="1">
      <c r="A28" s="473" t="s">
        <v>153</v>
      </c>
      <c r="B28" s="474">
        <f t="shared" si="7"/>
        <v>4383</v>
      </c>
      <c r="C28" s="474">
        <f t="shared" si="7"/>
        <v>2579</v>
      </c>
      <c r="D28" s="474">
        <f t="shared" si="7"/>
        <v>1177</v>
      </c>
      <c r="E28" s="474">
        <f t="shared" si="7"/>
        <v>1103</v>
      </c>
      <c r="F28" s="475">
        <v>4</v>
      </c>
      <c r="G28" s="475">
        <v>0</v>
      </c>
      <c r="H28" s="475">
        <v>2</v>
      </c>
      <c r="I28" s="475">
        <v>2</v>
      </c>
      <c r="J28" s="475">
        <v>3764</v>
      </c>
      <c r="K28" s="475">
        <v>2161</v>
      </c>
      <c r="L28" s="475">
        <v>1066</v>
      </c>
      <c r="M28" s="475">
        <v>818</v>
      </c>
      <c r="N28" s="475">
        <v>537</v>
      </c>
      <c r="O28" s="475">
        <v>370</v>
      </c>
      <c r="P28" s="475">
        <v>102</v>
      </c>
      <c r="Q28" s="475">
        <v>255</v>
      </c>
      <c r="R28" s="475">
        <v>78</v>
      </c>
      <c r="S28" s="475">
        <v>48</v>
      </c>
      <c r="T28" s="475">
        <v>7</v>
      </c>
      <c r="U28" s="476">
        <v>28</v>
      </c>
      <c r="W28" s="471">
        <f t="shared" si="3"/>
        <v>4.978701652751746</v>
      </c>
      <c r="AC28" s="472">
        <f t="shared" si="2"/>
        <v>-4383</v>
      </c>
    </row>
    <row r="29" spans="1:29" s="416" customFormat="1" ht="12.75" customHeight="1">
      <c r="A29" s="482" t="s">
        <v>97</v>
      </c>
      <c r="B29" s="477">
        <f>SUM(B30:B32)</f>
        <v>9604</v>
      </c>
      <c r="C29" s="477">
        <f aca="true" t="shared" si="8" ref="C29:V29">SUM(C30:C32)</f>
        <v>5564</v>
      </c>
      <c r="D29" s="477">
        <f t="shared" si="8"/>
        <v>2789</v>
      </c>
      <c r="E29" s="477">
        <f t="shared" si="8"/>
        <v>2418</v>
      </c>
      <c r="F29" s="478">
        <f>SUM(F30:F32)</f>
        <v>1</v>
      </c>
      <c r="G29" s="478">
        <f>SUM(G30:G32)</f>
        <v>0</v>
      </c>
      <c r="H29" s="478">
        <f>SUM(H30:H32)</f>
        <v>1</v>
      </c>
      <c r="I29" s="478">
        <f>SUM(I30:I32)</f>
        <v>0</v>
      </c>
      <c r="J29" s="478">
        <f t="shared" si="8"/>
        <v>8437</v>
      </c>
      <c r="K29" s="478">
        <f t="shared" si="8"/>
        <v>4839</v>
      </c>
      <c r="L29" s="478">
        <f t="shared" si="8"/>
        <v>2434</v>
      </c>
      <c r="M29" s="478">
        <f t="shared" si="8"/>
        <v>1722</v>
      </c>
      <c r="N29" s="478">
        <f t="shared" si="8"/>
        <v>1055</v>
      </c>
      <c r="O29" s="478">
        <f t="shared" si="8"/>
        <v>656</v>
      </c>
      <c r="P29" s="478">
        <f t="shared" si="8"/>
        <v>337</v>
      </c>
      <c r="Q29" s="478">
        <f>SUM(Q30:Q32)</f>
        <v>618</v>
      </c>
      <c r="R29" s="478">
        <f t="shared" si="8"/>
        <v>111</v>
      </c>
      <c r="S29" s="478">
        <f t="shared" si="8"/>
        <v>69</v>
      </c>
      <c r="T29" s="478">
        <f t="shared" si="8"/>
        <v>17</v>
      </c>
      <c r="U29" s="479">
        <f t="shared" si="8"/>
        <v>78</v>
      </c>
      <c r="V29" s="483">
        <f t="shared" si="8"/>
        <v>0</v>
      </c>
      <c r="W29" s="471">
        <f t="shared" si="3"/>
        <v>10.90929743851877</v>
      </c>
      <c r="Z29" s="471">
        <f>+B29/$B$36*100</f>
        <v>6.092942109436955</v>
      </c>
      <c r="AA29" s="416">
        <v>11</v>
      </c>
      <c r="AB29" s="416">
        <v>9953</v>
      </c>
      <c r="AC29" s="472">
        <f t="shared" si="2"/>
        <v>349</v>
      </c>
    </row>
    <row r="30" spans="1:29" s="416" customFormat="1" ht="12.75" customHeight="1">
      <c r="A30" s="473" t="s">
        <v>154</v>
      </c>
      <c r="B30" s="474">
        <f aca="true" t="shared" si="9" ref="B30:E32">F30+J30+N30+R30</f>
        <v>3556</v>
      </c>
      <c r="C30" s="474">
        <f t="shared" si="9"/>
        <v>2116</v>
      </c>
      <c r="D30" s="474">
        <f t="shared" si="9"/>
        <v>1035</v>
      </c>
      <c r="E30" s="474">
        <f t="shared" si="9"/>
        <v>964</v>
      </c>
      <c r="F30" s="475">
        <v>1</v>
      </c>
      <c r="G30" s="475">
        <v>0</v>
      </c>
      <c r="H30" s="475">
        <v>1</v>
      </c>
      <c r="I30" s="475">
        <v>0</v>
      </c>
      <c r="J30" s="475">
        <v>2988</v>
      </c>
      <c r="K30" s="475">
        <v>1730</v>
      </c>
      <c r="L30" s="475">
        <v>849</v>
      </c>
      <c r="M30" s="475">
        <v>650</v>
      </c>
      <c r="N30" s="475">
        <v>521</v>
      </c>
      <c r="O30" s="475">
        <v>354</v>
      </c>
      <c r="P30" s="475">
        <v>177</v>
      </c>
      <c r="Q30" s="475">
        <v>281</v>
      </c>
      <c r="R30" s="475">
        <v>46</v>
      </c>
      <c r="S30" s="475">
        <v>32</v>
      </c>
      <c r="T30" s="475">
        <v>8</v>
      </c>
      <c r="U30" s="476">
        <v>33</v>
      </c>
      <c r="W30" s="471">
        <f t="shared" si="3"/>
        <v>4.039302550122111</v>
      </c>
      <c r="AC30" s="472">
        <f t="shared" si="2"/>
        <v>-3556</v>
      </c>
    </row>
    <row r="31" spans="1:29" s="416" customFormat="1" ht="12.75" customHeight="1">
      <c r="A31" s="473" t="s">
        <v>155</v>
      </c>
      <c r="B31" s="474">
        <f t="shared" si="9"/>
        <v>3518</v>
      </c>
      <c r="C31" s="474">
        <f t="shared" si="9"/>
        <v>1929</v>
      </c>
      <c r="D31" s="474">
        <f t="shared" si="9"/>
        <v>1009</v>
      </c>
      <c r="E31" s="474">
        <f t="shared" si="9"/>
        <v>857</v>
      </c>
      <c r="F31" s="475">
        <v>0</v>
      </c>
      <c r="G31" s="475">
        <v>0</v>
      </c>
      <c r="H31" s="475">
        <v>0</v>
      </c>
      <c r="I31" s="475">
        <v>0</v>
      </c>
      <c r="J31" s="475">
        <v>3181</v>
      </c>
      <c r="K31" s="475">
        <v>1730</v>
      </c>
      <c r="L31" s="475">
        <v>915</v>
      </c>
      <c r="M31" s="475">
        <v>635</v>
      </c>
      <c r="N31" s="475">
        <v>297</v>
      </c>
      <c r="O31" s="475">
        <v>177</v>
      </c>
      <c r="P31" s="475">
        <v>86</v>
      </c>
      <c r="Q31" s="475">
        <v>197</v>
      </c>
      <c r="R31" s="475">
        <v>40</v>
      </c>
      <c r="S31" s="475">
        <v>22</v>
      </c>
      <c r="T31" s="475">
        <v>8</v>
      </c>
      <c r="U31" s="476">
        <v>25</v>
      </c>
      <c r="W31" s="471">
        <f t="shared" si="3"/>
        <v>3.996137899698984</v>
      </c>
      <c r="AC31" s="472">
        <f t="shared" si="2"/>
        <v>-3518</v>
      </c>
    </row>
    <row r="32" spans="1:29" s="416" customFormat="1" ht="12.75" customHeight="1">
      <c r="A32" s="473" t="s">
        <v>156</v>
      </c>
      <c r="B32" s="474">
        <f t="shared" si="9"/>
        <v>2530</v>
      </c>
      <c r="C32" s="474">
        <f t="shared" si="9"/>
        <v>1519</v>
      </c>
      <c r="D32" s="474">
        <f t="shared" si="9"/>
        <v>745</v>
      </c>
      <c r="E32" s="474">
        <f t="shared" si="9"/>
        <v>597</v>
      </c>
      <c r="F32" s="475">
        <v>0</v>
      </c>
      <c r="G32" s="475">
        <v>0</v>
      </c>
      <c r="H32" s="475">
        <v>0</v>
      </c>
      <c r="I32" s="475">
        <v>0</v>
      </c>
      <c r="J32" s="475">
        <v>2268</v>
      </c>
      <c r="K32" s="475">
        <v>1379</v>
      </c>
      <c r="L32" s="475">
        <v>670</v>
      </c>
      <c r="M32" s="475">
        <v>437</v>
      </c>
      <c r="N32" s="475">
        <v>237</v>
      </c>
      <c r="O32" s="475">
        <v>125</v>
      </c>
      <c r="P32" s="475">
        <v>74</v>
      </c>
      <c r="Q32" s="475">
        <v>140</v>
      </c>
      <c r="R32" s="475">
        <v>25</v>
      </c>
      <c r="S32" s="475">
        <v>15</v>
      </c>
      <c r="T32" s="475">
        <v>1</v>
      </c>
      <c r="U32" s="476">
        <v>20</v>
      </c>
      <c r="W32" s="471">
        <f t="shared" si="3"/>
        <v>2.873856988697677</v>
      </c>
      <c r="X32" s="416">
        <v>2.6</v>
      </c>
      <c r="Y32" s="416">
        <v>2382</v>
      </c>
      <c r="AC32" s="472">
        <f t="shared" si="2"/>
        <v>-2530</v>
      </c>
    </row>
    <row r="33" spans="1:29" s="416" customFormat="1" ht="12.75" customHeight="1">
      <c r="A33" s="432" t="s">
        <v>99</v>
      </c>
      <c r="B33" s="477">
        <f>SUM(B34:B35)</f>
        <v>69590</v>
      </c>
      <c r="C33" s="477">
        <f aca="true" t="shared" si="10" ref="C33:U33">SUM(C34:C35)</f>
        <v>41789</v>
      </c>
      <c r="D33" s="477">
        <f t="shared" si="10"/>
        <v>18837</v>
      </c>
      <c r="E33" s="477">
        <f t="shared" si="10"/>
        <v>19482</v>
      </c>
      <c r="F33" s="477">
        <f t="shared" si="10"/>
        <v>350</v>
      </c>
      <c r="G33" s="477">
        <f t="shared" si="10"/>
        <v>190</v>
      </c>
      <c r="H33" s="477">
        <f t="shared" si="10"/>
        <v>238</v>
      </c>
      <c r="I33" s="477">
        <f t="shared" si="10"/>
        <v>112</v>
      </c>
      <c r="J33" s="477">
        <f t="shared" si="10"/>
        <v>52709</v>
      </c>
      <c r="K33" s="477">
        <f t="shared" si="10"/>
        <v>30848</v>
      </c>
      <c r="L33" s="477">
        <f t="shared" si="10"/>
        <v>14008</v>
      </c>
      <c r="M33" s="477">
        <f t="shared" si="10"/>
        <v>10604</v>
      </c>
      <c r="N33" s="477">
        <f t="shared" si="10"/>
        <v>13543</v>
      </c>
      <c r="O33" s="477">
        <f t="shared" si="10"/>
        <v>8968</v>
      </c>
      <c r="P33" s="477">
        <f t="shared" si="10"/>
        <v>4093</v>
      </c>
      <c r="Q33" s="477">
        <f t="shared" si="10"/>
        <v>7565</v>
      </c>
      <c r="R33" s="477">
        <f t="shared" si="10"/>
        <v>2988</v>
      </c>
      <c r="S33" s="477">
        <f t="shared" si="10"/>
        <v>1783</v>
      </c>
      <c r="T33" s="477">
        <f t="shared" si="10"/>
        <v>498</v>
      </c>
      <c r="U33" s="484">
        <f t="shared" si="10"/>
        <v>1201</v>
      </c>
      <c r="W33" s="471"/>
      <c r="Z33" s="471">
        <f>+B33/$B$36*100</f>
        <v>44.149088025376685</v>
      </c>
      <c r="AB33" s="416">
        <v>72299</v>
      </c>
      <c r="AC33" s="472">
        <f>+AB33-B33</f>
        <v>2709</v>
      </c>
    </row>
    <row r="34" spans="1:29" s="416" customFormat="1" ht="12.75" customHeight="1">
      <c r="A34" s="473" t="s">
        <v>157</v>
      </c>
      <c r="B34" s="474">
        <v>67315</v>
      </c>
      <c r="C34" s="474">
        <v>40580</v>
      </c>
      <c r="D34" s="474">
        <v>18736</v>
      </c>
      <c r="E34" s="474">
        <v>19367</v>
      </c>
      <c r="F34" s="475">
        <v>350</v>
      </c>
      <c r="G34" s="475">
        <v>190</v>
      </c>
      <c r="H34" s="475">
        <v>238</v>
      </c>
      <c r="I34" s="475">
        <v>112</v>
      </c>
      <c r="J34" s="485">
        <v>51474</v>
      </c>
      <c r="K34" s="485">
        <v>30124</v>
      </c>
      <c r="L34" s="485">
        <v>13933</v>
      </c>
      <c r="M34" s="485">
        <v>10569</v>
      </c>
      <c r="N34" s="485">
        <v>12812</v>
      </c>
      <c r="O34" s="485">
        <v>8656</v>
      </c>
      <c r="P34" s="485">
        <v>4072</v>
      </c>
      <c r="Q34" s="485">
        <v>7511</v>
      </c>
      <c r="R34" s="485">
        <v>2679</v>
      </c>
      <c r="S34" s="485">
        <v>1610</v>
      </c>
      <c r="T34" s="485">
        <v>493</v>
      </c>
      <c r="U34" s="486">
        <v>1175</v>
      </c>
      <c r="W34" s="471"/>
      <c r="AC34" s="472">
        <f t="shared" si="2"/>
        <v>-67315</v>
      </c>
    </row>
    <row r="35" spans="1:29" s="416" customFormat="1" ht="12.75" customHeight="1">
      <c r="A35" s="487" t="s">
        <v>695</v>
      </c>
      <c r="B35" s="474">
        <v>2275</v>
      </c>
      <c r="C35" s="474">
        <v>1209</v>
      </c>
      <c r="D35" s="474">
        <v>101</v>
      </c>
      <c r="E35" s="474">
        <v>115</v>
      </c>
      <c r="F35" s="488">
        <v>0</v>
      </c>
      <c r="G35" s="488">
        <v>0</v>
      </c>
      <c r="H35" s="488">
        <v>0</v>
      </c>
      <c r="I35" s="488">
        <v>0</v>
      </c>
      <c r="J35" s="485">
        <v>1235</v>
      </c>
      <c r="K35" s="485">
        <v>724</v>
      </c>
      <c r="L35" s="485">
        <v>75</v>
      </c>
      <c r="M35" s="485">
        <v>35</v>
      </c>
      <c r="N35" s="485">
        <v>731</v>
      </c>
      <c r="O35" s="485">
        <v>312</v>
      </c>
      <c r="P35" s="485">
        <v>21</v>
      </c>
      <c r="Q35" s="485">
        <v>54</v>
      </c>
      <c r="R35" s="485">
        <v>309</v>
      </c>
      <c r="S35" s="485">
        <v>173</v>
      </c>
      <c r="T35" s="485">
        <v>5</v>
      </c>
      <c r="U35" s="486">
        <v>26</v>
      </c>
      <c r="W35" s="471"/>
      <c r="AC35" s="472"/>
    </row>
    <row r="36" spans="1:29" s="416" customFormat="1" ht="12.75" customHeight="1">
      <c r="A36" s="489" t="s">
        <v>64</v>
      </c>
      <c r="B36" s="490">
        <f>+B33+B29+B21+B14+B8</f>
        <v>157625</v>
      </c>
      <c r="C36" s="490">
        <f aca="true" t="shared" si="11" ref="C36:U36">+C33+C29+C21+C14+C8</f>
        <v>93552</v>
      </c>
      <c r="D36" s="490">
        <f t="shared" si="11"/>
        <v>44094</v>
      </c>
      <c r="E36" s="490">
        <f t="shared" si="11"/>
        <v>40438</v>
      </c>
      <c r="F36" s="491">
        <f>+F33+F29+F21+F14+F8</f>
        <v>362</v>
      </c>
      <c r="G36" s="491">
        <f>+G33+G29+G21+G14+G8</f>
        <v>191</v>
      </c>
      <c r="H36" s="491">
        <f>+H33+H29+H21+H14+H8</f>
        <v>244</v>
      </c>
      <c r="I36" s="491">
        <f>+I33+I29+I21+I14+I8</f>
        <v>118</v>
      </c>
      <c r="J36" s="491">
        <f t="shared" si="11"/>
        <v>130545</v>
      </c>
      <c r="K36" s="491">
        <f t="shared" si="11"/>
        <v>76394</v>
      </c>
      <c r="L36" s="491">
        <f t="shared" si="11"/>
        <v>36726</v>
      </c>
      <c r="M36" s="491">
        <f t="shared" si="11"/>
        <v>25971</v>
      </c>
      <c r="N36" s="491">
        <f t="shared" si="11"/>
        <v>22499</v>
      </c>
      <c r="O36" s="491">
        <f t="shared" si="11"/>
        <v>14554</v>
      </c>
      <c r="P36" s="491">
        <f t="shared" si="11"/>
        <v>6457</v>
      </c>
      <c r="Q36" s="491">
        <f>+Q33+Q29+Q21+Q14+Q8</f>
        <v>12548</v>
      </c>
      <c r="R36" s="491">
        <f t="shared" si="11"/>
        <v>4219</v>
      </c>
      <c r="S36" s="491">
        <f t="shared" si="11"/>
        <v>2413</v>
      </c>
      <c r="T36" s="491">
        <f t="shared" si="11"/>
        <v>667</v>
      </c>
      <c r="U36" s="492">
        <f t="shared" si="11"/>
        <v>1801</v>
      </c>
      <c r="V36" s="493">
        <v>0</v>
      </c>
      <c r="Z36" s="471">
        <f>+B36/$B$36*100</f>
        <v>100</v>
      </c>
      <c r="AC36" s="472">
        <f t="shared" si="2"/>
        <v>-157625</v>
      </c>
    </row>
    <row r="37" spans="1:21" ht="12.75" hidden="1">
      <c r="A37" s="110">
        <v>44.5</v>
      </c>
      <c r="B37" s="224">
        <f>+B34/B36*100</f>
        <v>42.705789056304525</v>
      </c>
      <c r="C37" s="224">
        <f>100-B37</f>
        <v>57.294210943695475</v>
      </c>
      <c r="D37" s="225"/>
      <c r="E37" s="225"/>
      <c r="F37" s="225"/>
      <c r="G37" s="225"/>
      <c r="H37" s="225"/>
      <c r="I37" s="225"/>
      <c r="J37" s="224">
        <f>+J34/J36*100</f>
        <v>39.430081581064</v>
      </c>
      <c r="K37" s="225"/>
      <c r="L37" s="225"/>
      <c r="M37" s="225"/>
      <c r="N37" s="224">
        <f>+N34/N36*100</f>
        <v>56.94475310013778</v>
      </c>
      <c r="O37" s="225"/>
      <c r="P37" s="225"/>
      <c r="Q37" s="225"/>
      <c r="R37" s="224">
        <f>+R34/R36*100</f>
        <v>63.498459350557</v>
      </c>
      <c r="S37" s="225"/>
      <c r="T37" s="225"/>
      <c r="U37" s="225"/>
    </row>
    <row r="38" spans="1:21" ht="12.75" hidden="1">
      <c r="A38" s="127">
        <v>72299</v>
      </c>
      <c r="B38">
        <v>44.5</v>
      </c>
      <c r="C38" s="224">
        <f>100-B38</f>
        <v>55.5</v>
      </c>
      <c r="D38"/>
      <c r="E38"/>
      <c r="F38"/>
      <c r="G38"/>
      <c r="H38"/>
      <c r="I38"/>
      <c r="J38">
        <v>42.2</v>
      </c>
      <c r="K38"/>
      <c r="L38"/>
      <c r="M38"/>
      <c r="N38">
        <v>57.2</v>
      </c>
      <c r="O38"/>
      <c r="P38"/>
      <c r="Q38"/>
      <c r="R38">
        <v>66.5</v>
      </c>
      <c r="S38"/>
      <c r="T38"/>
      <c r="U38"/>
    </row>
    <row r="39" spans="1:21" ht="12.75" hidden="1">
      <c r="A39" s="127">
        <v>90327</v>
      </c>
      <c r="B39" s="226">
        <f>+B36-B33</f>
        <v>88035</v>
      </c>
      <c r="C39"/>
      <c r="D39" s="226">
        <f>143753-B34</f>
        <v>76438</v>
      </c>
      <c r="E39"/>
      <c r="F39"/>
      <c r="G39"/>
      <c r="H39"/>
      <c r="I39"/>
      <c r="J39" s="227">
        <f>+J38-J37</f>
        <v>2.769918418936001</v>
      </c>
      <c r="K39"/>
      <c r="L39"/>
      <c r="M39"/>
      <c r="N39" s="227">
        <f>+N38-N37</f>
        <v>0.2552468998622217</v>
      </c>
      <c r="O39"/>
      <c r="P39"/>
      <c r="Q39"/>
      <c r="R39" s="227">
        <f>+R38-R37</f>
        <v>3.001540649443001</v>
      </c>
      <c r="S39"/>
      <c r="T39"/>
      <c r="U39"/>
    </row>
    <row r="40" ht="12.75" hidden="1">
      <c r="D40" s="222">
        <f>+D39/B36*100</f>
        <v>48.493576526566216</v>
      </c>
    </row>
    <row r="41" spans="1:17" ht="12.75" hidden="1">
      <c r="A41" s="187">
        <v>55.5</v>
      </c>
      <c r="B41" s="187">
        <v>90327</v>
      </c>
      <c r="P41" s="187">
        <v>143753</v>
      </c>
      <c r="Q41" s="187">
        <f>143753-69513</f>
        <v>74240</v>
      </c>
    </row>
    <row r="42" spans="1:17" ht="12.75" hidden="1">
      <c r="A42" s="187">
        <v>55.8</v>
      </c>
      <c r="B42" s="187">
        <v>87625</v>
      </c>
      <c r="P42" s="187">
        <v>148077</v>
      </c>
      <c r="Q42" s="187">
        <f>+P42-72299</f>
        <v>75778</v>
      </c>
    </row>
    <row r="43" ht="12.75" hidden="1"/>
  </sheetData>
  <sheetProtection/>
  <mergeCells count="26">
    <mergeCell ref="B6:B7"/>
    <mergeCell ref="C6:C7"/>
    <mergeCell ref="S6:S7"/>
    <mergeCell ref="T6:U6"/>
    <mergeCell ref="B4:E5"/>
    <mergeCell ref="F4:U4"/>
    <mergeCell ref="A2:U2"/>
    <mergeCell ref="O6:O7"/>
    <mergeCell ref="N5:Q5"/>
    <mergeCell ref="R5:U5"/>
    <mergeCell ref="P6:Q6"/>
    <mergeCell ref="J5:M5"/>
    <mergeCell ref="F5:I5"/>
    <mergeCell ref="F6:F7"/>
    <mergeCell ref="G6:G7"/>
    <mergeCell ref="H6:I6"/>
    <mergeCell ref="A1:U1"/>
    <mergeCell ref="K6:K7"/>
    <mergeCell ref="L6:M6"/>
    <mergeCell ref="A3:D3"/>
    <mergeCell ref="P3:U3"/>
    <mergeCell ref="A4:A7"/>
    <mergeCell ref="D6:E6"/>
    <mergeCell ref="J6:J7"/>
    <mergeCell ref="N6:N7"/>
    <mergeCell ref="R6:R7"/>
  </mergeCells>
  <printOptions horizontalCentered="1"/>
  <pageMargins left="0" right="0" top="1" bottom="0.75" header="0.5" footer="0.5"/>
  <pageSetup horizontalDpi="600" verticalDpi="600" orientation="landscape" paperSize="9" scale="7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V47"/>
  <sheetViews>
    <sheetView zoomScalePageLayoutView="0" workbookViewId="0" topLeftCell="A7">
      <selection activeCell="Q18" sqref="Q18"/>
    </sheetView>
  </sheetViews>
  <sheetFormatPr defaultColWidth="9.00390625" defaultRowHeight="12.75"/>
  <cols>
    <col min="1" max="1" width="4.375" style="228" customWidth="1"/>
    <col min="2" max="2" width="44.25390625" style="228" customWidth="1"/>
    <col min="3" max="13" width="9.375" style="228" customWidth="1"/>
    <col min="14" max="14" width="5.125" style="228" customWidth="1"/>
    <col min="15" max="17" width="4.75390625" style="228" customWidth="1"/>
    <col min="18" max="19" width="5.125" style="228" customWidth="1"/>
    <col min="20" max="22" width="5.375" style="228" customWidth="1"/>
    <col min="23" max="23" width="5.75390625" style="228" customWidth="1"/>
    <col min="24" max="24" width="5.125" style="228" customWidth="1"/>
    <col min="25" max="16384" width="9.125" style="228" customWidth="1"/>
  </cols>
  <sheetData>
    <row r="1" spans="1:13" ht="15" customHeight="1">
      <c r="A1" s="645" t="s">
        <v>419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</row>
    <row r="2" spans="1:13" ht="15" customHeight="1">
      <c r="A2" s="645" t="s">
        <v>175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</row>
    <row r="3" spans="1:13" ht="9.75" customHeight="1">
      <c r="A3" s="646"/>
      <c r="B3" s="646"/>
      <c r="C3" s="646"/>
      <c r="D3" s="188"/>
      <c r="E3" s="188"/>
      <c r="F3" s="188"/>
      <c r="G3" s="188"/>
      <c r="H3" s="188"/>
      <c r="I3" s="188"/>
      <c r="J3" s="188"/>
      <c r="K3" s="188"/>
      <c r="L3" s="188"/>
      <c r="M3" s="188"/>
    </row>
    <row r="4" spans="1:13" ht="12.75" customHeight="1">
      <c r="A4" s="567" t="s">
        <v>30</v>
      </c>
      <c r="B4" s="567" t="s">
        <v>169</v>
      </c>
      <c r="C4" s="582" t="s">
        <v>19</v>
      </c>
      <c r="D4" s="567" t="s">
        <v>44</v>
      </c>
      <c r="E4" s="580" t="s">
        <v>420</v>
      </c>
      <c r="F4" s="581"/>
      <c r="G4" s="581"/>
      <c r="H4" s="582"/>
      <c r="I4" s="567" t="s">
        <v>158</v>
      </c>
      <c r="J4" s="567"/>
      <c r="K4" s="567"/>
      <c r="L4" s="567"/>
      <c r="M4" s="567"/>
    </row>
    <row r="5" spans="1:13" ht="27" customHeight="1">
      <c r="A5" s="567"/>
      <c r="B5" s="567"/>
      <c r="C5" s="582"/>
      <c r="D5" s="567"/>
      <c r="E5" s="146" t="s">
        <v>528</v>
      </c>
      <c r="F5" s="146" t="s">
        <v>172</v>
      </c>
      <c r="G5" s="146" t="s">
        <v>173</v>
      </c>
      <c r="H5" s="146" t="s">
        <v>174</v>
      </c>
      <c r="I5" s="146" t="s">
        <v>159</v>
      </c>
      <c r="J5" s="146" t="s">
        <v>170</v>
      </c>
      <c r="K5" s="146" t="s">
        <v>529</v>
      </c>
      <c r="L5" s="146" t="s">
        <v>160</v>
      </c>
      <c r="M5" s="146" t="s">
        <v>114</v>
      </c>
    </row>
    <row r="6" spans="1:13" s="229" customFormat="1" ht="12.75" customHeight="1">
      <c r="A6" s="99">
        <v>1</v>
      </c>
      <c r="B6" s="100" t="s">
        <v>161</v>
      </c>
      <c r="C6" s="97">
        <f>SUM(E6:H6)</f>
        <v>2</v>
      </c>
      <c r="D6" s="16">
        <v>0</v>
      </c>
      <c r="E6" s="16">
        <v>0</v>
      </c>
      <c r="F6" s="17">
        <v>2</v>
      </c>
      <c r="G6" s="17">
        <v>0</v>
      </c>
      <c r="H6" s="17">
        <v>0</v>
      </c>
      <c r="I6" s="17">
        <v>0</v>
      </c>
      <c r="J6" s="17">
        <v>2</v>
      </c>
      <c r="K6" s="17">
        <v>0</v>
      </c>
      <c r="L6" s="17">
        <v>0</v>
      </c>
      <c r="M6" s="18">
        <v>0</v>
      </c>
    </row>
    <row r="7" spans="1:13" s="229" customFormat="1" ht="12.75" customHeight="1">
      <c r="A7" s="101">
        <v>2</v>
      </c>
      <c r="B7" s="102" t="s">
        <v>162</v>
      </c>
      <c r="C7" s="98">
        <f>SUM(E7:H7)</f>
        <v>3</v>
      </c>
      <c r="D7" s="19">
        <v>2</v>
      </c>
      <c r="E7" s="19">
        <v>0</v>
      </c>
      <c r="F7" s="20">
        <v>3</v>
      </c>
      <c r="G7" s="20">
        <v>0</v>
      </c>
      <c r="H7" s="20">
        <v>0</v>
      </c>
      <c r="I7" s="20">
        <v>0</v>
      </c>
      <c r="J7" s="20">
        <v>2</v>
      </c>
      <c r="K7" s="20">
        <v>0</v>
      </c>
      <c r="L7" s="20">
        <v>0</v>
      </c>
      <c r="M7" s="21">
        <v>1</v>
      </c>
    </row>
    <row r="8" spans="1:13" s="229" customFormat="1" ht="12.75" customHeight="1">
      <c r="A8" s="99">
        <v>3</v>
      </c>
      <c r="B8" s="100" t="s">
        <v>699</v>
      </c>
      <c r="C8" s="97">
        <f aca="true" t="shared" si="0" ref="C8:C38">SUM(E8:H8)</f>
        <v>1</v>
      </c>
      <c r="D8" s="16">
        <v>0</v>
      </c>
      <c r="E8" s="16">
        <v>0</v>
      </c>
      <c r="F8" s="17">
        <v>1</v>
      </c>
      <c r="G8" s="17">
        <v>0</v>
      </c>
      <c r="H8" s="17">
        <v>0</v>
      </c>
      <c r="I8" s="17">
        <v>0</v>
      </c>
      <c r="J8" s="17">
        <v>1</v>
      </c>
      <c r="K8" s="17">
        <v>0</v>
      </c>
      <c r="L8" s="17">
        <v>0</v>
      </c>
      <c r="M8" s="18">
        <v>0</v>
      </c>
    </row>
    <row r="9" spans="1:13" s="229" customFormat="1" ht="22.5" customHeight="1">
      <c r="A9" s="101">
        <v>4</v>
      </c>
      <c r="B9" s="102" t="s">
        <v>700</v>
      </c>
      <c r="C9" s="98">
        <f t="shared" si="0"/>
        <v>45</v>
      </c>
      <c r="D9" s="19">
        <v>10</v>
      </c>
      <c r="E9" s="19">
        <v>9</v>
      </c>
      <c r="F9" s="20">
        <v>36</v>
      </c>
      <c r="G9" s="20">
        <v>0</v>
      </c>
      <c r="H9" s="20">
        <v>0</v>
      </c>
      <c r="I9" s="20">
        <v>31</v>
      </c>
      <c r="J9" s="20">
        <v>0</v>
      </c>
      <c r="K9" s="20">
        <v>0</v>
      </c>
      <c r="L9" s="20">
        <v>14</v>
      </c>
      <c r="M9" s="21">
        <v>0</v>
      </c>
    </row>
    <row r="10" spans="1:22" ht="12.75" customHeight="1">
      <c r="A10" s="99">
        <f>+A9+1</f>
        <v>5</v>
      </c>
      <c r="B10" s="100" t="s">
        <v>552</v>
      </c>
      <c r="C10" s="97">
        <f t="shared" si="0"/>
        <v>15</v>
      </c>
      <c r="D10" s="16">
        <v>4</v>
      </c>
      <c r="E10" s="16">
        <v>2</v>
      </c>
      <c r="F10" s="17">
        <v>13</v>
      </c>
      <c r="G10" s="17">
        <v>0</v>
      </c>
      <c r="H10" s="17">
        <v>0</v>
      </c>
      <c r="I10" s="17">
        <v>8</v>
      </c>
      <c r="J10" s="17">
        <v>6</v>
      </c>
      <c r="K10" s="17">
        <v>0</v>
      </c>
      <c r="L10" s="17">
        <v>0</v>
      </c>
      <c r="M10" s="18">
        <v>1</v>
      </c>
      <c r="N10" s="229"/>
      <c r="O10" s="229"/>
      <c r="P10" s="229"/>
      <c r="Q10" s="229"/>
      <c r="R10" s="229"/>
      <c r="S10" s="229"/>
      <c r="T10" s="229"/>
      <c r="U10" s="229"/>
      <c r="V10" s="229"/>
    </row>
    <row r="11" spans="1:22" ht="28.5" customHeight="1">
      <c r="A11" s="101">
        <f>+A10+1</f>
        <v>6</v>
      </c>
      <c r="B11" s="102" t="s">
        <v>696</v>
      </c>
      <c r="C11" s="98">
        <f t="shared" si="0"/>
        <v>1</v>
      </c>
      <c r="D11" s="19">
        <v>0</v>
      </c>
      <c r="E11" s="19">
        <v>0</v>
      </c>
      <c r="F11" s="20">
        <v>0</v>
      </c>
      <c r="G11" s="20">
        <v>0</v>
      </c>
      <c r="H11" s="20">
        <v>1</v>
      </c>
      <c r="I11" s="20">
        <v>1</v>
      </c>
      <c r="J11" s="20">
        <v>0</v>
      </c>
      <c r="K11" s="20">
        <v>0</v>
      </c>
      <c r="L11" s="20">
        <v>0</v>
      </c>
      <c r="M11" s="21">
        <v>0</v>
      </c>
      <c r="N11" s="229"/>
      <c r="O11" s="229"/>
      <c r="P11" s="229"/>
      <c r="Q11" s="229"/>
      <c r="R11" s="229"/>
      <c r="S11" s="229"/>
      <c r="T11" s="229"/>
      <c r="U11" s="229"/>
      <c r="V11" s="229"/>
    </row>
    <row r="12" spans="1:22" ht="22.5" customHeight="1">
      <c r="A12" s="99">
        <f>+A11+1</f>
        <v>7</v>
      </c>
      <c r="B12" s="100" t="s">
        <v>553</v>
      </c>
      <c r="C12" s="97">
        <f t="shared" si="0"/>
        <v>2</v>
      </c>
      <c r="D12" s="16">
        <v>0</v>
      </c>
      <c r="E12" s="16">
        <v>0</v>
      </c>
      <c r="F12" s="17">
        <v>2</v>
      </c>
      <c r="G12" s="17">
        <v>0</v>
      </c>
      <c r="H12" s="17">
        <v>0</v>
      </c>
      <c r="I12" s="17">
        <v>0</v>
      </c>
      <c r="J12" s="17">
        <v>0</v>
      </c>
      <c r="K12" s="17">
        <v>2</v>
      </c>
      <c r="L12" s="17">
        <v>0</v>
      </c>
      <c r="M12" s="18">
        <v>0</v>
      </c>
      <c r="N12" s="229"/>
      <c r="O12" s="229"/>
      <c r="P12" s="229"/>
      <c r="Q12" s="229"/>
      <c r="R12" s="229"/>
      <c r="S12" s="229"/>
      <c r="T12" s="229"/>
      <c r="U12" s="229"/>
      <c r="V12" s="229"/>
    </row>
    <row r="13" spans="1:22" ht="12.75" customHeight="1">
      <c r="A13" s="101">
        <f>+A12+1</f>
        <v>8</v>
      </c>
      <c r="B13" s="102" t="s">
        <v>697</v>
      </c>
      <c r="C13" s="98">
        <f t="shared" si="0"/>
        <v>2</v>
      </c>
      <c r="D13" s="19">
        <v>1</v>
      </c>
      <c r="E13" s="19">
        <v>0</v>
      </c>
      <c r="F13" s="20">
        <v>1</v>
      </c>
      <c r="G13" s="20">
        <v>1</v>
      </c>
      <c r="H13" s="20">
        <v>0</v>
      </c>
      <c r="I13" s="20">
        <v>1</v>
      </c>
      <c r="J13" s="20">
        <v>1</v>
      </c>
      <c r="K13" s="20">
        <v>0</v>
      </c>
      <c r="L13" s="20">
        <v>0</v>
      </c>
      <c r="M13" s="21">
        <v>0</v>
      </c>
      <c r="N13" s="229"/>
      <c r="O13" s="229"/>
      <c r="P13" s="229"/>
      <c r="Q13" s="229"/>
      <c r="R13" s="229"/>
      <c r="S13" s="229"/>
      <c r="T13" s="229"/>
      <c r="U13" s="229"/>
      <c r="V13" s="229"/>
    </row>
    <row r="14" spans="1:22" ht="29.25" customHeight="1">
      <c r="A14" s="99">
        <f aca="true" t="shared" si="1" ref="A14:A37">+A13+1</f>
        <v>9</v>
      </c>
      <c r="B14" s="100" t="s">
        <v>554</v>
      </c>
      <c r="C14" s="97">
        <f t="shared" si="0"/>
        <v>171</v>
      </c>
      <c r="D14" s="16">
        <v>80</v>
      </c>
      <c r="E14" s="16">
        <v>13</v>
      </c>
      <c r="F14" s="17">
        <v>105</v>
      </c>
      <c r="G14" s="17">
        <v>37</v>
      </c>
      <c r="H14" s="17">
        <v>16</v>
      </c>
      <c r="I14" s="17">
        <v>1</v>
      </c>
      <c r="J14" s="17">
        <v>149</v>
      </c>
      <c r="K14" s="17">
        <v>7</v>
      </c>
      <c r="L14" s="17">
        <v>0</v>
      </c>
      <c r="M14" s="18">
        <v>14</v>
      </c>
      <c r="N14" s="229"/>
      <c r="O14" s="229"/>
      <c r="P14" s="229"/>
      <c r="Q14" s="229"/>
      <c r="R14" s="229"/>
      <c r="S14" s="229"/>
      <c r="T14" s="229"/>
      <c r="U14" s="229"/>
      <c r="V14" s="229"/>
    </row>
    <row r="15" spans="1:13" s="229" customFormat="1" ht="22.5" customHeight="1">
      <c r="A15" s="101">
        <f t="shared" si="1"/>
        <v>10</v>
      </c>
      <c r="B15" s="102" t="s">
        <v>555</v>
      </c>
      <c r="C15" s="98">
        <f t="shared" si="0"/>
        <v>9</v>
      </c>
      <c r="D15" s="19">
        <v>2</v>
      </c>
      <c r="E15" s="19">
        <v>0</v>
      </c>
      <c r="F15" s="20">
        <v>8</v>
      </c>
      <c r="G15" s="20">
        <v>1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1">
        <v>9</v>
      </c>
    </row>
    <row r="16" spans="1:13" s="229" customFormat="1" ht="27" customHeight="1">
      <c r="A16" s="99">
        <f t="shared" si="1"/>
        <v>11</v>
      </c>
      <c r="B16" s="100" t="s">
        <v>556</v>
      </c>
      <c r="C16" s="97">
        <f>SUM(E16:H16)</f>
        <v>1640</v>
      </c>
      <c r="D16" s="16">
        <v>888</v>
      </c>
      <c r="E16" s="16">
        <v>41</v>
      </c>
      <c r="F16" s="17">
        <v>677</v>
      </c>
      <c r="G16" s="17">
        <v>650</v>
      </c>
      <c r="H16" s="17">
        <v>272</v>
      </c>
      <c r="I16" s="17">
        <v>33</v>
      </c>
      <c r="J16" s="17">
        <v>1556</v>
      </c>
      <c r="K16" s="17">
        <v>40</v>
      </c>
      <c r="L16" s="17">
        <v>5</v>
      </c>
      <c r="M16" s="18">
        <v>6</v>
      </c>
    </row>
    <row r="17" spans="1:13" s="229" customFormat="1" ht="22.5" customHeight="1">
      <c r="A17" s="101">
        <f t="shared" si="1"/>
        <v>12</v>
      </c>
      <c r="B17" s="102" t="s">
        <v>698</v>
      </c>
      <c r="C17" s="98">
        <f>SUM(E17:H17)</f>
        <v>2</v>
      </c>
      <c r="D17" s="19">
        <v>2</v>
      </c>
      <c r="E17" s="19">
        <v>2</v>
      </c>
      <c r="F17" s="20">
        <v>0</v>
      </c>
      <c r="G17" s="20">
        <v>0</v>
      </c>
      <c r="H17" s="20">
        <v>0</v>
      </c>
      <c r="I17" s="20">
        <v>2</v>
      </c>
      <c r="J17" s="20">
        <v>0</v>
      </c>
      <c r="K17" s="20">
        <v>0</v>
      </c>
      <c r="L17" s="20">
        <v>0</v>
      </c>
      <c r="M17" s="21">
        <v>0</v>
      </c>
    </row>
    <row r="18" spans="1:13" s="229" customFormat="1" ht="12.75" customHeight="1">
      <c r="A18" s="99">
        <f t="shared" si="1"/>
        <v>13</v>
      </c>
      <c r="B18" s="100" t="s">
        <v>701</v>
      </c>
      <c r="C18" s="97">
        <f>SUM(E18:H18)</f>
        <v>1</v>
      </c>
      <c r="D18" s="16">
        <v>0</v>
      </c>
      <c r="E18" s="16">
        <v>0</v>
      </c>
      <c r="F18" s="17">
        <v>0</v>
      </c>
      <c r="G18" s="17">
        <v>1</v>
      </c>
      <c r="H18" s="17">
        <v>0</v>
      </c>
      <c r="I18" s="17">
        <v>0</v>
      </c>
      <c r="J18" s="17">
        <v>1</v>
      </c>
      <c r="K18" s="17">
        <v>0</v>
      </c>
      <c r="L18" s="17">
        <v>0</v>
      </c>
      <c r="M18" s="18">
        <v>0</v>
      </c>
    </row>
    <row r="19" spans="1:13" s="229" customFormat="1" ht="12.75" customHeight="1">
      <c r="A19" s="101">
        <f t="shared" si="1"/>
        <v>14</v>
      </c>
      <c r="B19" s="102" t="s">
        <v>557</v>
      </c>
      <c r="C19" s="98">
        <f t="shared" si="0"/>
        <v>6</v>
      </c>
      <c r="D19" s="19">
        <v>2</v>
      </c>
      <c r="E19" s="19">
        <v>1</v>
      </c>
      <c r="F19" s="20">
        <v>5</v>
      </c>
      <c r="G19" s="20">
        <v>0</v>
      </c>
      <c r="H19" s="20">
        <v>0</v>
      </c>
      <c r="I19" s="20">
        <v>0</v>
      </c>
      <c r="J19" s="20">
        <v>3</v>
      </c>
      <c r="K19" s="20">
        <v>0</v>
      </c>
      <c r="L19" s="20">
        <v>0</v>
      </c>
      <c r="M19" s="21">
        <v>3</v>
      </c>
    </row>
    <row r="20" spans="1:13" s="229" customFormat="1" ht="12.75" customHeight="1">
      <c r="A20" s="99">
        <f t="shared" si="1"/>
        <v>15</v>
      </c>
      <c r="B20" s="100" t="s">
        <v>702</v>
      </c>
      <c r="C20" s="97">
        <f t="shared" si="0"/>
        <v>1</v>
      </c>
      <c r="D20" s="16">
        <v>1</v>
      </c>
      <c r="E20" s="16">
        <v>0</v>
      </c>
      <c r="F20" s="17">
        <v>0</v>
      </c>
      <c r="G20" s="17">
        <v>0</v>
      </c>
      <c r="H20" s="17">
        <v>1</v>
      </c>
      <c r="I20" s="17">
        <v>0</v>
      </c>
      <c r="J20" s="17">
        <v>1</v>
      </c>
      <c r="K20" s="17">
        <v>0</v>
      </c>
      <c r="L20" s="17">
        <v>0</v>
      </c>
      <c r="M20" s="18">
        <v>0</v>
      </c>
    </row>
    <row r="21" spans="1:22" ht="12.75" customHeight="1">
      <c r="A21" s="101">
        <f t="shared" si="1"/>
        <v>16</v>
      </c>
      <c r="B21" s="102" t="s">
        <v>163</v>
      </c>
      <c r="C21" s="98">
        <f t="shared" si="0"/>
        <v>21</v>
      </c>
      <c r="D21" s="19">
        <v>12</v>
      </c>
      <c r="E21" s="19">
        <v>0</v>
      </c>
      <c r="F21" s="20">
        <v>4</v>
      </c>
      <c r="G21" s="20">
        <v>2</v>
      </c>
      <c r="H21" s="20">
        <v>15</v>
      </c>
      <c r="I21" s="20">
        <v>3</v>
      </c>
      <c r="J21" s="20">
        <v>18</v>
      </c>
      <c r="K21" s="20">
        <v>0</v>
      </c>
      <c r="L21" s="20">
        <v>0</v>
      </c>
      <c r="M21" s="21">
        <v>0</v>
      </c>
      <c r="N21" s="229"/>
      <c r="O21" s="229"/>
      <c r="P21" s="229"/>
      <c r="Q21" s="229"/>
      <c r="R21" s="229"/>
      <c r="S21" s="229"/>
      <c r="T21" s="229"/>
      <c r="U21" s="229"/>
      <c r="V21" s="229"/>
    </row>
    <row r="22" spans="1:22" ht="12.75" customHeight="1">
      <c r="A22" s="99">
        <f t="shared" si="1"/>
        <v>17</v>
      </c>
      <c r="B22" s="100" t="s">
        <v>647</v>
      </c>
      <c r="C22" s="97">
        <f t="shared" si="0"/>
        <v>1</v>
      </c>
      <c r="D22" s="16">
        <v>0</v>
      </c>
      <c r="E22" s="16">
        <v>0</v>
      </c>
      <c r="F22" s="17">
        <v>0</v>
      </c>
      <c r="G22" s="17">
        <v>1</v>
      </c>
      <c r="H22" s="17">
        <v>0</v>
      </c>
      <c r="I22" s="17">
        <v>0</v>
      </c>
      <c r="J22" s="17">
        <v>1</v>
      </c>
      <c r="K22" s="17">
        <v>0</v>
      </c>
      <c r="L22" s="17">
        <v>0</v>
      </c>
      <c r="M22" s="18">
        <v>0</v>
      </c>
      <c r="N22" s="229"/>
      <c r="O22" s="229"/>
      <c r="P22" s="229"/>
      <c r="Q22" s="229"/>
      <c r="R22" s="229"/>
      <c r="S22" s="229"/>
      <c r="T22" s="229"/>
      <c r="U22" s="229"/>
      <c r="V22" s="229"/>
    </row>
    <row r="23" spans="1:13" s="229" customFormat="1" ht="12.75" customHeight="1">
      <c r="A23" s="101">
        <f t="shared" si="1"/>
        <v>18</v>
      </c>
      <c r="B23" s="102" t="s">
        <v>164</v>
      </c>
      <c r="C23" s="98">
        <f t="shared" si="0"/>
        <v>2</v>
      </c>
      <c r="D23" s="19">
        <v>0</v>
      </c>
      <c r="E23" s="19">
        <v>0</v>
      </c>
      <c r="F23" s="20">
        <v>1</v>
      </c>
      <c r="G23" s="20">
        <v>1</v>
      </c>
      <c r="H23" s="20">
        <v>0</v>
      </c>
      <c r="I23" s="20">
        <v>0</v>
      </c>
      <c r="J23" s="20">
        <v>2</v>
      </c>
      <c r="K23" s="20">
        <v>0</v>
      </c>
      <c r="L23" s="20">
        <v>0</v>
      </c>
      <c r="M23" s="21">
        <v>0</v>
      </c>
    </row>
    <row r="24" spans="1:13" s="229" customFormat="1" ht="12.75" customHeight="1">
      <c r="A24" s="99">
        <f t="shared" si="1"/>
        <v>19</v>
      </c>
      <c r="B24" s="100" t="s">
        <v>703</v>
      </c>
      <c r="C24" s="97">
        <f t="shared" si="0"/>
        <v>1</v>
      </c>
      <c r="D24" s="16">
        <v>0</v>
      </c>
      <c r="E24" s="16">
        <v>0</v>
      </c>
      <c r="F24" s="17">
        <v>0</v>
      </c>
      <c r="G24" s="17">
        <v>1</v>
      </c>
      <c r="H24" s="17">
        <v>0</v>
      </c>
      <c r="I24" s="17">
        <v>0</v>
      </c>
      <c r="J24" s="17">
        <v>1</v>
      </c>
      <c r="K24" s="17">
        <v>0</v>
      </c>
      <c r="L24" s="17">
        <v>0</v>
      </c>
      <c r="M24" s="18">
        <v>0</v>
      </c>
    </row>
    <row r="25" spans="1:13" s="229" customFormat="1" ht="12.75" customHeight="1">
      <c r="A25" s="101">
        <f t="shared" si="1"/>
        <v>20</v>
      </c>
      <c r="B25" s="102" t="s">
        <v>165</v>
      </c>
      <c r="C25" s="98">
        <f t="shared" si="0"/>
        <v>236</v>
      </c>
      <c r="D25" s="19">
        <v>137</v>
      </c>
      <c r="E25" s="19">
        <v>14</v>
      </c>
      <c r="F25" s="20">
        <v>198</v>
      </c>
      <c r="G25" s="20">
        <v>21</v>
      </c>
      <c r="H25" s="20">
        <v>3</v>
      </c>
      <c r="I25" s="20">
        <v>17</v>
      </c>
      <c r="J25" s="20">
        <v>199</v>
      </c>
      <c r="K25" s="20">
        <v>7</v>
      </c>
      <c r="L25" s="20">
        <v>3</v>
      </c>
      <c r="M25" s="21">
        <v>10</v>
      </c>
    </row>
    <row r="26" spans="1:13" s="229" customFormat="1" ht="12.75" customHeight="1">
      <c r="A26" s="99">
        <f t="shared" si="1"/>
        <v>21</v>
      </c>
      <c r="B26" s="100" t="s">
        <v>176</v>
      </c>
      <c r="C26" s="97">
        <f t="shared" si="0"/>
        <v>4</v>
      </c>
      <c r="D26" s="16">
        <v>3</v>
      </c>
      <c r="E26" s="16">
        <v>1</v>
      </c>
      <c r="F26" s="17">
        <v>2</v>
      </c>
      <c r="G26" s="17">
        <v>0</v>
      </c>
      <c r="H26" s="17">
        <v>1</v>
      </c>
      <c r="I26" s="17">
        <v>0</v>
      </c>
      <c r="J26" s="17">
        <v>2</v>
      </c>
      <c r="K26" s="17">
        <v>0</v>
      </c>
      <c r="L26" s="17">
        <v>2</v>
      </c>
      <c r="M26" s="18">
        <v>0</v>
      </c>
    </row>
    <row r="27" spans="1:13" s="229" customFormat="1" ht="12.75" customHeight="1">
      <c r="A27" s="101">
        <f t="shared" si="1"/>
        <v>22</v>
      </c>
      <c r="B27" s="102" t="s">
        <v>648</v>
      </c>
      <c r="C27" s="98">
        <f t="shared" si="0"/>
        <v>2</v>
      </c>
      <c r="D27" s="19">
        <v>1</v>
      </c>
      <c r="E27" s="19">
        <v>0</v>
      </c>
      <c r="F27" s="20">
        <v>2</v>
      </c>
      <c r="G27" s="20">
        <v>0</v>
      </c>
      <c r="H27" s="20">
        <v>0</v>
      </c>
      <c r="I27" s="20">
        <v>0</v>
      </c>
      <c r="J27" s="20">
        <v>2</v>
      </c>
      <c r="K27" s="20">
        <v>0</v>
      </c>
      <c r="L27" s="20">
        <v>0</v>
      </c>
      <c r="M27" s="21">
        <v>0</v>
      </c>
    </row>
    <row r="28" spans="1:22" ht="12.75" customHeight="1">
      <c r="A28" s="99">
        <f t="shared" si="1"/>
        <v>23</v>
      </c>
      <c r="B28" s="100" t="s">
        <v>704</v>
      </c>
      <c r="C28" s="97">
        <f t="shared" si="0"/>
        <v>1</v>
      </c>
      <c r="D28" s="16">
        <v>0</v>
      </c>
      <c r="E28" s="16">
        <v>0</v>
      </c>
      <c r="F28" s="17">
        <v>0</v>
      </c>
      <c r="G28" s="17">
        <v>1</v>
      </c>
      <c r="H28" s="17">
        <v>0</v>
      </c>
      <c r="I28" s="17">
        <v>0</v>
      </c>
      <c r="J28" s="17">
        <v>1</v>
      </c>
      <c r="K28" s="17">
        <v>0</v>
      </c>
      <c r="L28" s="17">
        <v>0</v>
      </c>
      <c r="M28" s="18">
        <v>0</v>
      </c>
      <c r="N28" s="229"/>
      <c r="O28" s="229"/>
      <c r="P28" s="229"/>
      <c r="Q28" s="229"/>
      <c r="R28" s="229"/>
      <c r="S28" s="229"/>
      <c r="T28" s="229"/>
      <c r="U28" s="229"/>
      <c r="V28" s="229"/>
    </row>
    <row r="29" spans="1:22" ht="12.75" customHeight="1">
      <c r="A29" s="101">
        <f t="shared" si="1"/>
        <v>24</v>
      </c>
      <c r="B29" s="102" t="s">
        <v>435</v>
      </c>
      <c r="C29" s="98">
        <f t="shared" si="0"/>
        <v>3</v>
      </c>
      <c r="D29" s="19">
        <v>0</v>
      </c>
      <c r="E29" s="19">
        <v>0</v>
      </c>
      <c r="F29" s="20">
        <v>2</v>
      </c>
      <c r="G29" s="20">
        <v>1</v>
      </c>
      <c r="H29" s="20">
        <v>0</v>
      </c>
      <c r="I29" s="20">
        <v>0</v>
      </c>
      <c r="J29" s="20">
        <v>3</v>
      </c>
      <c r="K29" s="20">
        <v>0</v>
      </c>
      <c r="L29" s="20">
        <v>0</v>
      </c>
      <c r="M29" s="21">
        <v>0</v>
      </c>
      <c r="N29" s="229"/>
      <c r="O29" s="229"/>
      <c r="P29" s="229"/>
      <c r="Q29" s="229"/>
      <c r="R29" s="229"/>
      <c r="S29" s="229"/>
      <c r="T29" s="229"/>
      <c r="U29" s="229"/>
      <c r="V29" s="229"/>
    </row>
    <row r="30" spans="1:22" ht="12.75" customHeight="1">
      <c r="A30" s="99">
        <f t="shared" si="1"/>
        <v>25</v>
      </c>
      <c r="B30" s="100" t="s">
        <v>166</v>
      </c>
      <c r="C30" s="97">
        <f t="shared" si="0"/>
        <v>33</v>
      </c>
      <c r="D30" s="16">
        <v>18</v>
      </c>
      <c r="E30" s="16">
        <v>1</v>
      </c>
      <c r="F30" s="17">
        <v>24</v>
      </c>
      <c r="G30" s="17">
        <v>8</v>
      </c>
      <c r="H30" s="17">
        <v>0</v>
      </c>
      <c r="I30" s="17">
        <v>0</v>
      </c>
      <c r="J30" s="17">
        <v>26</v>
      </c>
      <c r="K30" s="17">
        <v>7</v>
      </c>
      <c r="L30" s="17">
        <v>0</v>
      </c>
      <c r="M30" s="18">
        <v>0</v>
      </c>
      <c r="N30" s="229"/>
      <c r="O30" s="229"/>
      <c r="P30" s="229"/>
      <c r="Q30" s="229"/>
      <c r="R30" s="229"/>
      <c r="S30" s="229"/>
      <c r="T30" s="229"/>
      <c r="U30" s="229"/>
      <c r="V30" s="229"/>
    </row>
    <row r="31" spans="1:22" ht="12.75" customHeight="1">
      <c r="A31" s="101">
        <f t="shared" si="1"/>
        <v>26</v>
      </c>
      <c r="B31" s="102" t="s">
        <v>167</v>
      </c>
      <c r="C31" s="98">
        <f t="shared" si="0"/>
        <v>7</v>
      </c>
      <c r="D31" s="19">
        <v>5</v>
      </c>
      <c r="E31" s="19">
        <v>0</v>
      </c>
      <c r="F31" s="20">
        <v>7</v>
      </c>
      <c r="G31" s="20">
        <v>0</v>
      </c>
      <c r="H31" s="20">
        <v>0</v>
      </c>
      <c r="I31" s="20">
        <v>0</v>
      </c>
      <c r="J31" s="20">
        <v>3</v>
      </c>
      <c r="K31" s="20">
        <v>0</v>
      </c>
      <c r="L31" s="20">
        <v>0</v>
      </c>
      <c r="M31" s="21">
        <v>4</v>
      </c>
      <c r="N31" s="229"/>
      <c r="O31" s="229"/>
      <c r="P31" s="229"/>
      <c r="Q31" s="229"/>
      <c r="R31" s="229"/>
      <c r="S31" s="229"/>
      <c r="T31" s="229"/>
      <c r="U31" s="229"/>
      <c r="V31" s="229"/>
    </row>
    <row r="32" spans="1:22" ht="12.75" customHeight="1">
      <c r="A32" s="99">
        <f t="shared" si="1"/>
        <v>27</v>
      </c>
      <c r="B32" s="100" t="s">
        <v>705</v>
      </c>
      <c r="C32" s="97">
        <f t="shared" si="0"/>
        <v>2</v>
      </c>
      <c r="D32" s="16">
        <v>1</v>
      </c>
      <c r="E32" s="16">
        <v>2</v>
      </c>
      <c r="F32" s="17">
        <v>0</v>
      </c>
      <c r="G32" s="17">
        <v>0</v>
      </c>
      <c r="H32" s="17">
        <v>0</v>
      </c>
      <c r="I32" s="17">
        <v>2</v>
      </c>
      <c r="J32" s="17">
        <v>0</v>
      </c>
      <c r="K32" s="17">
        <v>0</v>
      </c>
      <c r="L32" s="17">
        <v>0</v>
      </c>
      <c r="M32" s="18">
        <v>0</v>
      </c>
      <c r="N32" s="229"/>
      <c r="O32" s="229"/>
      <c r="P32" s="229"/>
      <c r="Q32" s="229"/>
      <c r="R32" s="229"/>
      <c r="S32" s="229"/>
      <c r="T32" s="229"/>
      <c r="U32" s="229"/>
      <c r="V32" s="229"/>
    </row>
    <row r="33" spans="1:22" ht="12.75" customHeight="1">
      <c r="A33" s="101">
        <f t="shared" si="1"/>
        <v>28</v>
      </c>
      <c r="B33" s="102" t="s">
        <v>622</v>
      </c>
      <c r="C33" s="98">
        <f t="shared" si="0"/>
        <v>3</v>
      </c>
      <c r="D33" s="19">
        <v>2</v>
      </c>
      <c r="E33" s="19">
        <v>1</v>
      </c>
      <c r="F33" s="20">
        <v>2</v>
      </c>
      <c r="G33" s="20">
        <v>0</v>
      </c>
      <c r="H33" s="20">
        <v>0</v>
      </c>
      <c r="I33" s="20">
        <v>0</v>
      </c>
      <c r="J33" s="20">
        <v>3</v>
      </c>
      <c r="K33" s="20">
        <v>0</v>
      </c>
      <c r="L33" s="20">
        <v>0</v>
      </c>
      <c r="M33" s="21">
        <v>0</v>
      </c>
      <c r="N33" s="229"/>
      <c r="O33" s="229"/>
      <c r="P33" s="229"/>
      <c r="Q33" s="229"/>
      <c r="R33" s="229"/>
      <c r="S33" s="229"/>
      <c r="T33" s="229"/>
      <c r="U33" s="229"/>
      <c r="V33" s="229"/>
    </row>
    <row r="34" spans="1:22" ht="12.75" customHeight="1">
      <c r="A34" s="99">
        <f t="shared" si="1"/>
        <v>29</v>
      </c>
      <c r="B34" s="100" t="s">
        <v>527</v>
      </c>
      <c r="C34" s="97">
        <f t="shared" si="0"/>
        <v>2</v>
      </c>
      <c r="D34" s="16">
        <v>2</v>
      </c>
      <c r="E34" s="16">
        <v>2</v>
      </c>
      <c r="F34" s="17">
        <v>0</v>
      </c>
      <c r="G34" s="17">
        <v>0</v>
      </c>
      <c r="H34" s="17">
        <v>0</v>
      </c>
      <c r="I34" s="17">
        <v>0</v>
      </c>
      <c r="J34" s="17">
        <v>1</v>
      </c>
      <c r="K34" s="17">
        <v>1</v>
      </c>
      <c r="L34" s="17">
        <v>0</v>
      </c>
      <c r="M34" s="18">
        <v>0</v>
      </c>
      <c r="N34" s="229"/>
      <c r="O34" s="229"/>
      <c r="P34" s="229"/>
      <c r="Q34" s="229"/>
      <c r="R34" s="229"/>
      <c r="S34" s="229"/>
      <c r="T34" s="229"/>
      <c r="U34" s="229"/>
      <c r="V34" s="229"/>
    </row>
    <row r="35" spans="1:22" ht="12.75" customHeight="1">
      <c r="A35" s="101">
        <f t="shared" si="1"/>
        <v>30</v>
      </c>
      <c r="B35" s="102" t="s">
        <v>558</v>
      </c>
      <c r="C35" s="98">
        <f t="shared" si="0"/>
        <v>3</v>
      </c>
      <c r="D35" s="19">
        <v>2</v>
      </c>
      <c r="E35" s="19">
        <v>0</v>
      </c>
      <c r="F35" s="20">
        <v>3</v>
      </c>
      <c r="G35" s="20">
        <v>0</v>
      </c>
      <c r="H35" s="20">
        <v>0</v>
      </c>
      <c r="I35" s="20">
        <v>0</v>
      </c>
      <c r="J35" s="20">
        <v>3</v>
      </c>
      <c r="K35" s="20">
        <v>0</v>
      </c>
      <c r="L35" s="20">
        <v>0</v>
      </c>
      <c r="M35" s="21">
        <v>0</v>
      </c>
      <c r="N35" s="229"/>
      <c r="O35" s="229"/>
      <c r="P35" s="229"/>
      <c r="Q35" s="229"/>
      <c r="R35" s="229"/>
      <c r="S35" s="229"/>
      <c r="T35" s="229"/>
      <c r="U35" s="229"/>
      <c r="V35" s="229"/>
    </row>
    <row r="36" spans="1:22" ht="12.75" customHeight="1">
      <c r="A36" s="99">
        <f t="shared" si="1"/>
        <v>31</v>
      </c>
      <c r="B36" s="100" t="s">
        <v>559</v>
      </c>
      <c r="C36" s="97">
        <f t="shared" si="0"/>
        <v>1</v>
      </c>
      <c r="D36" s="94">
        <v>1</v>
      </c>
      <c r="E36" s="94">
        <v>0</v>
      </c>
      <c r="F36" s="95">
        <v>1</v>
      </c>
      <c r="G36" s="95">
        <v>0</v>
      </c>
      <c r="H36" s="95">
        <v>0</v>
      </c>
      <c r="I36" s="95">
        <v>0</v>
      </c>
      <c r="J36" s="95">
        <v>1</v>
      </c>
      <c r="K36" s="95">
        <v>0</v>
      </c>
      <c r="L36" s="95">
        <v>0</v>
      </c>
      <c r="M36" s="96">
        <v>0</v>
      </c>
      <c r="N36" s="229"/>
      <c r="O36" s="229"/>
      <c r="P36" s="229"/>
      <c r="Q36" s="229"/>
      <c r="R36" s="229"/>
      <c r="S36" s="229"/>
      <c r="T36" s="229"/>
      <c r="U36" s="229"/>
      <c r="V36" s="229"/>
    </row>
    <row r="37" spans="1:22" ht="12.75" customHeight="1">
      <c r="A37" s="101">
        <f t="shared" si="1"/>
        <v>32</v>
      </c>
      <c r="B37" s="102" t="s">
        <v>623</v>
      </c>
      <c r="C37" s="98">
        <f t="shared" si="0"/>
        <v>1</v>
      </c>
      <c r="D37" s="19">
        <v>1</v>
      </c>
      <c r="E37" s="19">
        <v>0</v>
      </c>
      <c r="F37" s="20">
        <v>1</v>
      </c>
      <c r="G37" s="20">
        <v>0</v>
      </c>
      <c r="H37" s="20">
        <v>0</v>
      </c>
      <c r="I37" s="20">
        <v>0</v>
      </c>
      <c r="J37" s="20">
        <v>1</v>
      </c>
      <c r="K37" s="20">
        <v>0</v>
      </c>
      <c r="L37" s="20">
        <v>0</v>
      </c>
      <c r="M37" s="21">
        <v>0</v>
      </c>
      <c r="N37" s="229"/>
      <c r="O37" s="229"/>
      <c r="P37" s="229"/>
      <c r="Q37" s="229"/>
      <c r="R37" s="229"/>
      <c r="S37" s="229"/>
      <c r="T37" s="229"/>
      <c r="U37" s="229"/>
      <c r="V37" s="229"/>
    </row>
    <row r="38" spans="1:22" ht="12.75" customHeight="1">
      <c r="A38" s="99">
        <f>+A37+1</f>
        <v>33</v>
      </c>
      <c r="B38" s="103" t="s">
        <v>168</v>
      </c>
      <c r="C38" s="97">
        <f t="shared" si="0"/>
        <v>51</v>
      </c>
      <c r="D38" s="94">
        <v>32</v>
      </c>
      <c r="E38" s="94">
        <v>5</v>
      </c>
      <c r="F38" s="95">
        <v>41</v>
      </c>
      <c r="G38" s="95">
        <v>5</v>
      </c>
      <c r="H38" s="95">
        <v>0</v>
      </c>
      <c r="I38" s="95">
        <v>0</v>
      </c>
      <c r="J38" s="95">
        <v>47</v>
      </c>
      <c r="K38" s="95">
        <v>4</v>
      </c>
      <c r="L38" s="95">
        <v>0</v>
      </c>
      <c r="M38" s="96">
        <v>0</v>
      </c>
      <c r="N38" s="229"/>
      <c r="O38" s="229"/>
      <c r="P38" s="229"/>
      <c r="Q38" s="229"/>
      <c r="R38" s="229"/>
      <c r="S38" s="229"/>
      <c r="T38" s="229"/>
      <c r="U38" s="229"/>
      <c r="V38" s="229"/>
    </row>
    <row r="39" spans="1:22" ht="12.75" customHeight="1">
      <c r="A39" s="643" t="s">
        <v>19</v>
      </c>
      <c r="B39" s="644"/>
      <c r="C39" s="22">
        <f>SUM(C6:C38)</f>
        <v>2275</v>
      </c>
      <c r="D39" s="22">
        <f aca="true" t="shared" si="2" ref="D39:M39">SUM(D6:D38)</f>
        <v>1209</v>
      </c>
      <c r="E39" s="22">
        <f t="shared" si="2"/>
        <v>94</v>
      </c>
      <c r="F39" s="22">
        <f t="shared" si="2"/>
        <v>1141</v>
      </c>
      <c r="G39" s="22">
        <f t="shared" si="2"/>
        <v>731</v>
      </c>
      <c r="H39" s="22">
        <f t="shared" si="2"/>
        <v>309</v>
      </c>
      <c r="I39" s="22">
        <f t="shared" si="2"/>
        <v>99</v>
      </c>
      <c r="J39" s="22">
        <f t="shared" si="2"/>
        <v>2036</v>
      </c>
      <c r="K39" s="22">
        <f t="shared" si="2"/>
        <v>68</v>
      </c>
      <c r="L39" s="22">
        <f t="shared" si="2"/>
        <v>24</v>
      </c>
      <c r="M39" s="22">
        <f t="shared" si="2"/>
        <v>48</v>
      </c>
      <c r="N39" s="229"/>
      <c r="O39" s="229"/>
      <c r="P39" s="229"/>
      <c r="Q39" s="229"/>
      <c r="R39" s="229"/>
      <c r="S39" s="229"/>
      <c r="T39" s="229"/>
      <c r="U39" s="229"/>
      <c r="V39" s="229"/>
    </row>
    <row r="40" spans="1:22" ht="16.5" customHeight="1">
      <c r="A40" s="229"/>
      <c r="B40" s="229"/>
      <c r="C40" s="229"/>
      <c r="D40" s="230"/>
      <c r="E40" s="230"/>
      <c r="F40" s="229"/>
      <c r="G40" s="230"/>
      <c r="H40" s="230"/>
      <c r="I40" s="230"/>
      <c r="J40" s="230"/>
      <c r="K40" s="230"/>
      <c r="L40" s="230"/>
      <c r="M40" s="230"/>
      <c r="N40" s="229"/>
      <c r="O40" s="229"/>
      <c r="P40" s="229"/>
      <c r="Q40" s="229"/>
      <c r="R40" s="229"/>
      <c r="S40" s="229"/>
      <c r="T40" s="229"/>
      <c r="U40" s="229"/>
      <c r="V40" s="229"/>
    </row>
    <row r="41" spans="1:22" ht="13.5" customHeight="1">
      <c r="A41" s="229"/>
      <c r="B41" s="229"/>
      <c r="C41" s="231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</row>
    <row r="42" spans="1:22" ht="13.5" customHeight="1">
      <c r="A42" s="229"/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</row>
    <row r="43" spans="1:22" ht="13.5" customHeight="1">
      <c r="A43" s="229"/>
      <c r="B43" s="230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</row>
    <row r="44" spans="1:22" ht="13.5" customHeight="1">
      <c r="A44" s="229"/>
      <c r="B44" s="231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</row>
    <row r="45" spans="1:13" ht="13.5" customHeight="1">
      <c r="A45" s="229"/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</row>
    <row r="46" spans="1:13" ht="13.5" customHeight="1">
      <c r="A46" s="127"/>
      <c r="B46"/>
      <c r="C46" s="232"/>
      <c r="D46"/>
      <c r="E46"/>
      <c r="F46"/>
      <c r="G46"/>
      <c r="H46"/>
      <c r="I46"/>
      <c r="J46"/>
      <c r="K46"/>
      <c r="L46"/>
      <c r="M46"/>
    </row>
    <row r="47" spans="1:13" ht="12.75">
      <c r="A47" s="127"/>
      <c r="B47"/>
      <c r="C47"/>
      <c r="D47"/>
      <c r="E47"/>
      <c r="F47"/>
      <c r="G47"/>
      <c r="H47"/>
      <c r="I47"/>
      <c r="J47"/>
      <c r="K47"/>
      <c r="L47"/>
      <c r="M47"/>
    </row>
  </sheetData>
  <sheetProtection/>
  <mergeCells count="10">
    <mergeCell ref="A39:B39"/>
    <mergeCell ref="E4:H4"/>
    <mergeCell ref="A1:M1"/>
    <mergeCell ref="A2:M2"/>
    <mergeCell ref="A3:C3"/>
    <mergeCell ref="I4:M4"/>
    <mergeCell ref="A4:A5"/>
    <mergeCell ref="B4:B5"/>
    <mergeCell ref="C4:C5"/>
    <mergeCell ref="D4:D5"/>
  </mergeCells>
  <printOptions horizontalCentered="1"/>
  <pageMargins left="0" right="0" top="1" bottom="0.75" header="0.5" footer="0.5"/>
  <pageSetup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V58"/>
  <sheetViews>
    <sheetView zoomScaleSheetLayoutView="100" zoomScalePageLayoutView="0" workbookViewId="0" topLeftCell="A28">
      <selection activeCell="E11" sqref="E11"/>
    </sheetView>
  </sheetViews>
  <sheetFormatPr defaultColWidth="9.00390625" defaultRowHeight="12.75"/>
  <cols>
    <col min="1" max="1" width="4.375" style="0" customWidth="1"/>
    <col min="2" max="2" width="42.00390625" style="0" customWidth="1"/>
    <col min="3" max="8" width="8.75390625" style="0" customWidth="1"/>
    <col min="9" max="13" width="9.375" style="0" customWidth="1"/>
    <col min="14" max="14" width="4.75390625" style="0" hidden="1" customWidth="1"/>
    <col min="15" max="15" width="5.125" style="0" hidden="1" customWidth="1"/>
    <col min="16" max="16" width="6.75390625" style="0" hidden="1" customWidth="1"/>
    <col min="17" max="20" width="4.75390625" style="0" customWidth="1"/>
    <col min="21" max="22" width="5.125" style="0" customWidth="1"/>
    <col min="23" max="25" width="5.375" style="0" customWidth="1"/>
    <col min="26" max="26" width="5.75390625" style="0" customWidth="1"/>
    <col min="27" max="27" width="5.125" style="0" customWidth="1"/>
  </cols>
  <sheetData>
    <row r="1" spans="1:13" ht="15.75" customHeight="1">
      <c r="A1" s="645" t="s">
        <v>421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</row>
    <row r="2" spans="1:13" ht="16.5" customHeight="1">
      <c r="A2" s="645" t="s">
        <v>178</v>
      </c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</row>
    <row r="3" spans="1:13" ht="15" customHeight="1">
      <c r="A3" s="650"/>
      <c r="B3" s="650"/>
      <c r="C3" s="650"/>
      <c r="D3" s="3"/>
      <c r="E3" s="3"/>
      <c r="F3" s="3"/>
      <c r="G3" s="3"/>
      <c r="H3" s="3"/>
      <c r="I3" s="3"/>
      <c r="J3" s="3"/>
      <c r="K3" s="3"/>
      <c r="L3" s="3"/>
      <c r="M3" s="3"/>
    </row>
    <row r="4" spans="1:22" ht="12.75" customHeight="1">
      <c r="A4" s="647" t="s">
        <v>30</v>
      </c>
      <c r="B4" s="647" t="s">
        <v>179</v>
      </c>
      <c r="C4" s="647" t="s">
        <v>19</v>
      </c>
      <c r="D4" s="647" t="s">
        <v>44</v>
      </c>
      <c r="E4" s="647" t="s">
        <v>76</v>
      </c>
      <c r="F4" s="647"/>
      <c r="G4" s="647"/>
      <c r="H4" s="647"/>
      <c r="I4" s="647" t="s">
        <v>158</v>
      </c>
      <c r="J4" s="647"/>
      <c r="K4" s="647"/>
      <c r="L4" s="647"/>
      <c r="M4" s="647"/>
      <c r="N4" s="110"/>
      <c r="O4" s="110"/>
      <c r="P4" s="110"/>
      <c r="Q4" s="110"/>
      <c r="R4" s="110"/>
      <c r="S4" s="110"/>
      <c r="T4" s="110"/>
      <c r="U4" s="110"/>
      <c r="V4" s="110"/>
    </row>
    <row r="5" spans="1:22" ht="24.75" customHeight="1">
      <c r="A5" s="647"/>
      <c r="B5" s="647"/>
      <c r="C5" s="648"/>
      <c r="D5" s="647"/>
      <c r="E5" s="5" t="s">
        <v>528</v>
      </c>
      <c r="F5" s="5" t="s">
        <v>172</v>
      </c>
      <c r="G5" s="5" t="s">
        <v>173</v>
      </c>
      <c r="H5" s="5" t="s">
        <v>174</v>
      </c>
      <c r="I5" s="5" t="s">
        <v>159</v>
      </c>
      <c r="J5" s="5" t="s">
        <v>170</v>
      </c>
      <c r="K5" s="5" t="s">
        <v>529</v>
      </c>
      <c r="L5" s="5" t="s">
        <v>160</v>
      </c>
      <c r="M5" s="5" t="s">
        <v>114</v>
      </c>
      <c r="N5" s="110"/>
      <c r="O5" s="110"/>
      <c r="P5" s="110"/>
      <c r="Q5" s="110"/>
      <c r="R5" s="110"/>
      <c r="S5" s="110"/>
      <c r="T5" s="110"/>
      <c r="U5" s="110"/>
      <c r="V5" s="110"/>
    </row>
    <row r="6" spans="1:14" ht="12.75" customHeight="1">
      <c r="A6" s="215">
        <v>1</v>
      </c>
      <c r="B6" s="133" t="s">
        <v>450</v>
      </c>
      <c r="C6" s="180">
        <f>SUM(E6:H6)</f>
        <v>124</v>
      </c>
      <c r="D6" s="17">
        <v>48</v>
      </c>
      <c r="E6" s="17">
        <v>0</v>
      </c>
      <c r="F6" s="17">
        <v>50</v>
      </c>
      <c r="G6" s="17">
        <v>35</v>
      </c>
      <c r="H6" s="17">
        <v>39</v>
      </c>
      <c r="I6" s="17">
        <v>0</v>
      </c>
      <c r="J6" s="17">
        <v>107</v>
      </c>
      <c r="K6" s="17">
        <v>0</v>
      </c>
      <c r="L6" s="17">
        <v>17</v>
      </c>
      <c r="M6" s="18">
        <v>0</v>
      </c>
      <c r="N6">
        <v>0</v>
      </c>
    </row>
    <row r="7" spans="1:14" ht="12.75" customHeight="1">
      <c r="A7" s="219">
        <v>2</v>
      </c>
      <c r="B7" s="133" t="s">
        <v>540</v>
      </c>
      <c r="C7" s="180">
        <f aca="true" t="shared" si="0" ref="C7:C44">SUM(E7:H7)</f>
        <v>45</v>
      </c>
      <c r="D7" s="180">
        <v>32</v>
      </c>
      <c r="E7" s="180">
        <v>0</v>
      </c>
      <c r="F7" s="180">
        <v>30</v>
      </c>
      <c r="G7" s="180">
        <v>11</v>
      </c>
      <c r="H7" s="180">
        <v>4</v>
      </c>
      <c r="I7" s="180">
        <v>0</v>
      </c>
      <c r="J7" s="180">
        <v>45</v>
      </c>
      <c r="K7" s="180">
        <v>0</v>
      </c>
      <c r="L7" s="180">
        <v>0</v>
      </c>
      <c r="M7" s="184">
        <v>0</v>
      </c>
      <c r="N7">
        <v>0</v>
      </c>
    </row>
    <row r="8" spans="1:14" ht="12.75" customHeight="1">
      <c r="A8" s="219">
        <v>3</v>
      </c>
      <c r="B8" s="133" t="s">
        <v>438</v>
      </c>
      <c r="C8" s="180">
        <f t="shared" si="0"/>
        <v>662</v>
      </c>
      <c r="D8" s="180">
        <v>396</v>
      </c>
      <c r="E8" s="180">
        <v>0</v>
      </c>
      <c r="F8" s="180">
        <v>208</v>
      </c>
      <c r="G8" s="180">
        <v>305</v>
      </c>
      <c r="H8" s="180">
        <v>149</v>
      </c>
      <c r="I8" s="180">
        <v>2</v>
      </c>
      <c r="J8" s="180">
        <v>660</v>
      </c>
      <c r="K8" s="180">
        <v>0</v>
      </c>
      <c r="L8" s="180">
        <v>0</v>
      </c>
      <c r="M8" s="184">
        <v>0</v>
      </c>
      <c r="N8">
        <v>0</v>
      </c>
    </row>
    <row r="9" spans="1:14" ht="12.75" customHeight="1">
      <c r="A9" s="219">
        <v>4</v>
      </c>
      <c r="B9" s="133" t="s">
        <v>234</v>
      </c>
      <c r="C9" s="180">
        <f t="shared" si="0"/>
        <v>423</v>
      </c>
      <c r="D9" s="180">
        <v>224</v>
      </c>
      <c r="E9" s="180">
        <v>91</v>
      </c>
      <c r="F9" s="180">
        <v>158</v>
      </c>
      <c r="G9" s="180">
        <v>127</v>
      </c>
      <c r="H9" s="180">
        <v>47</v>
      </c>
      <c r="I9" s="180">
        <v>80</v>
      </c>
      <c r="J9" s="180">
        <v>295</v>
      </c>
      <c r="K9" s="180">
        <v>37</v>
      </c>
      <c r="L9" s="180">
        <v>2</v>
      </c>
      <c r="M9" s="184">
        <v>9</v>
      </c>
      <c r="N9">
        <v>0</v>
      </c>
    </row>
    <row r="10" spans="1:14" ht="22.5" customHeight="1">
      <c r="A10" s="219"/>
      <c r="B10" s="156" t="s">
        <v>379</v>
      </c>
      <c r="C10" s="180">
        <f t="shared" si="0"/>
        <v>6</v>
      </c>
      <c r="D10" s="180">
        <v>4</v>
      </c>
      <c r="E10" s="180">
        <v>0</v>
      </c>
      <c r="F10" s="180">
        <v>6</v>
      </c>
      <c r="G10" s="180">
        <v>0</v>
      </c>
      <c r="H10" s="180">
        <v>0</v>
      </c>
      <c r="I10" s="180">
        <v>0</v>
      </c>
      <c r="J10" s="180">
        <v>1</v>
      </c>
      <c r="K10" s="180">
        <v>5</v>
      </c>
      <c r="L10" s="180">
        <v>0</v>
      </c>
      <c r="M10" s="184">
        <v>0</v>
      </c>
      <c r="N10">
        <v>0</v>
      </c>
    </row>
    <row r="11" spans="1:14" ht="12.75" customHeight="1">
      <c r="A11" s="219">
        <v>5</v>
      </c>
      <c r="B11" s="133" t="s">
        <v>235</v>
      </c>
      <c r="C11" s="180">
        <f t="shared" si="0"/>
        <v>259</v>
      </c>
      <c r="D11" s="180">
        <v>102</v>
      </c>
      <c r="E11" s="180">
        <v>0</v>
      </c>
      <c r="F11" s="180">
        <v>145</v>
      </c>
      <c r="G11" s="180">
        <v>98</v>
      </c>
      <c r="H11" s="180">
        <v>16</v>
      </c>
      <c r="I11" s="180">
        <v>6</v>
      </c>
      <c r="J11" s="180">
        <v>248</v>
      </c>
      <c r="K11" s="180">
        <v>0</v>
      </c>
      <c r="L11" s="180">
        <v>5</v>
      </c>
      <c r="M11" s="184">
        <v>0</v>
      </c>
      <c r="N11">
        <v>0</v>
      </c>
    </row>
    <row r="12" spans="1:13" ht="12.75" customHeight="1">
      <c r="A12" s="219">
        <f>+A11+1</f>
        <v>6</v>
      </c>
      <c r="B12" s="133" t="s">
        <v>542</v>
      </c>
      <c r="C12" s="180">
        <f t="shared" si="0"/>
        <v>49</v>
      </c>
      <c r="D12" s="180">
        <v>27</v>
      </c>
      <c r="E12" s="180">
        <v>0</v>
      </c>
      <c r="F12" s="180">
        <v>4</v>
      </c>
      <c r="G12" s="180">
        <v>34</v>
      </c>
      <c r="H12" s="180">
        <v>11</v>
      </c>
      <c r="I12" s="180">
        <v>0</v>
      </c>
      <c r="J12" s="180">
        <v>49</v>
      </c>
      <c r="K12" s="180">
        <v>0</v>
      </c>
      <c r="L12" s="180">
        <v>0</v>
      </c>
      <c r="M12" s="184">
        <v>0</v>
      </c>
    </row>
    <row r="13" spans="1:13" ht="12.75" customHeight="1">
      <c r="A13" s="219">
        <f>+A12+1</f>
        <v>7</v>
      </c>
      <c r="B13" s="133" t="s">
        <v>237</v>
      </c>
      <c r="C13" s="180">
        <f t="shared" si="0"/>
        <v>15</v>
      </c>
      <c r="D13" s="180">
        <v>4</v>
      </c>
      <c r="E13" s="180">
        <v>0</v>
      </c>
      <c r="F13" s="180">
        <v>6</v>
      </c>
      <c r="G13" s="180">
        <v>9</v>
      </c>
      <c r="H13" s="180">
        <v>0</v>
      </c>
      <c r="I13" s="180">
        <v>0</v>
      </c>
      <c r="J13" s="180">
        <v>14</v>
      </c>
      <c r="K13" s="180">
        <v>1</v>
      </c>
      <c r="L13" s="180">
        <v>0</v>
      </c>
      <c r="M13" s="184">
        <v>0</v>
      </c>
    </row>
    <row r="14" spans="1:14" ht="12.75" customHeight="1">
      <c r="A14" s="219">
        <f>+A13+1</f>
        <v>8</v>
      </c>
      <c r="B14" s="133" t="s">
        <v>238</v>
      </c>
      <c r="C14" s="180">
        <f t="shared" si="0"/>
        <v>110</v>
      </c>
      <c r="D14" s="180">
        <v>68</v>
      </c>
      <c r="E14" s="180">
        <v>0</v>
      </c>
      <c r="F14" s="180">
        <v>57</v>
      </c>
      <c r="G14" s="180">
        <v>30</v>
      </c>
      <c r="H14" s="180">
        <v>23</v>
      </c>
      <c r="I14" s="180">
        <v>5</v>
      </c>
      <c r="J14" s="180">
        <v>82</v>
      </c>
      <c r="K14" s="180">
        <v>23</v>
      </c>
      <c r="L14" s="180">
        <v>0</v>
      </c>
      <c r="M14" s="184">
        <v>0</v>
      </c>
      <c r="N14">
        <v>0</v>
      </c>
    </row>
    <row r="15" spans="1:14" ht="12.75" customHeight="1">
      <c r="A15" s="219">
        <f>+A14+1</f>
        <v>9</v>
      </c>
      <c r="B15" s="185" t="s">
        <v>453</v>
      </c>
      <c r="C15" s="180">
        <f t="shared" si="0"/>
        <v>27</v>
      </c>
      <c r="D15" s="180">
        <v>9</v>
      </c>
      <c r="E15" s="180">
        <v>0</v>
      </c>
      <c r="F15" s="180">
        <v>15</v>
      </c>
      <c r="G15" s="180">
        <v>6</v>
      </c>
      <c r="H15" s="180">
        <v>6</v>
      </c>
      <c r="I15" s="180">
        <v>4</v>
      </c>
      <c r="J15" s="180">
        <v>23</v>
      </c>
      <c r="K15" s="180">
        <v>0</v>
      </c>
      <c r="L15" s="180">
        <v>0</v>
      </c>
      <c r="M15" s="184">
        <v>0</v>
      </c>
      <c r="N15">
        <v>0</v>
      </c>
    </row>
    <row r="16" spans="1:14" ht="12.75" customHeight="1">
      <c r="A16" s="219">
        <f>+A15+1</f>
        <v>10</v>
      </c>
      <c r="B16" s="156" t="s">
        <v>723</v>
      </c>
      <c r="C16" s="180">
        <f t="shared" si="0"/>
        <v>20</v>
      </c>
      <c r="D16" s="180">
        <v>7</v>
      </c>
      <c r="E16" s="180">
        <v>0</v>
      </c>
      <c r="F16" s="180">
        <v>16</v>
      </c>
      <c r="G16" s="180">
        <v>4</v>
      </c>
      <c r="H16" s="180">
        <v>0</v>
      </c>
      <c r="I16" s="180">
        <v>0</v>
      </c>
      <c r="J16" s="180">
        <v>20</v>
      </c>
      <c r="K16" s="180">
        <v>0</v>
      </c>
      <c r="L16" s="180">
        <v>0</v>
      </c>
      <c r="M16" s="184">
        <v>0</v>
      </c>
      <c r="N16">
        <v>1</v>
      </c>
    </row>
    <row r="17" spans="1:14" ht="12.75" customHeight="1">
      <c r="A17" s="217"/>
      <c r="B17" s="233" t="s">
        <v>28</v>
      </c>
      <c r="C17" s="234">
        <f aca="true" t="shared" si="1" ref="C17:M17">SUM(C6:C16)</f>
        <v>1740</v>
      </c>
      <c r="D17" s="234">
        <f t="shared" si="1"/>
        <v>921</v>
      </c>
      <c r="E17" s="234">
        <f t="shared" si="1"/>
        <v>91</v>
      </c>
      <c r="F17" s="234">
        <f t="shared" si="1"/>
        <v>695</v>
      </c>
      <c r="G17" s="234">
        <f t="shared" si="1"/>
        <v>659</v>
      </c>
      <c r="H17" s="234">
        <f t="shared" si="1"/>
        <v>295</v>
      </c>
      <c r="I17" s="234">
        <f t="shared" si="1"/>
        <v>97</v>
      </c>
      <c r="J17" s="234">
        <f t="shared" si="1"/>
        <v>1544</v>
      </c>
      <c r="K17" s="234">
        <f t="shared" si="1"/>
        <v>66</v>
      </c>
      <c r="L17" s="234">
        <f t="shared" si="1"/>
        <v>24</v>
      </c>
      <c r="M17" s="234">
        <f t="shared" si="1"/>
        <v>9</v>
      </c>
      <c r="N17">
        <v>1</v>
      </c>
    </row>
    <row r="18" spans="1:14" ht="12.75" customHeight="1">
      <c r="A18" s="219">
        <v>1</v>
      </c>
      <c r="B18" s="133" t="s">
        <v>543</v>
      </c>
      <c r="C18" s="180">
        <f t="shared" si="0"/>
        <v>1</v>
      </c>
      <c r="D18" s="180">
        <v>1</v>
      </c>
      <c r="E18" s="180">
        <v>0</v>
      </c>
      <c r="F18" s="180">
        <v>1</v>
      </c>
      <c r="G18" s="180">
        <v>0</v>
      </c>
      <c r="H18" s="180">
        <v>0</v>
      </c>
      <c r="I18" s="180">
        <v>0</v>
      </c>
      <c r="J18" s="180">
        <v>1</v>
      </c>
      <c r="K18" s="180">
        <v>0</v>
      </c>
      <c r="L18" s="180">
        <v>0</v>
      </c>
      <c r="M18" s="184">
        <v>0</v>
      </c>
      <c r="N18">
        <v>0</v>
      </c>
    </row>
    <row r="19" spans="1:14" ht="12.75" customHeight="1">
      <c r="A19" s="219">
        <f aca="true" t="shared" si="2" ref="A19:A24">+A18+1</f>
        <v>2</v>
      </c>
      <c r="B19" s="133" t="s">
        <v>706</v>
      </c>
      <c r="C19" s="180">
        <f t="shared" si="0"/>
        <v>4</v>
      </c>
      <c r="D19" s="180">
        <v>2</v>
      </c>
      <c r="E19" s="180">
        <v>0</v>
      </c>
      <c r="F19" s="180">
        <v>4</v>
      </c>
      <c r="G19" s="180">
        <v>0</v>
      </c>
      <c r="H19" s="180">
        <v>0</v>
      </c>
      <c r="I19" s="180">
        <v>0</v>
      </c>
      <c r="J19" s="180">
        <v>4</v>
      </c>
      <c r="K19" s="180">
        <v>0</v>
      </c>
      <c r="L19" s="180">
        <v>0</v>
      </c>
      <c r="M19" s="184">
        <v>0</v>
      </c>
      <c r="N19">
        <v>0</v>
      </c>
    </row>
    <row r="20" spans="1:13" ht="12.75" customHeight="1">
      <c r="A20" s="219">
        <f t="shared" si="2"/>
        <v>3</v>
      </c>
      <c r="B20" s="151" t="s">
        <v>707</v>
      </c>
      <c r="C20" s="180">
        <f>SUM(E20:H20)</f>
        <v>31</v>
      </c>
      <c r="D20" s="180">
        <v>14</v>
      </c>
      <c r="E20" s="180">
        <v>0</v>
      </c>
      <c r="F20" s="180">
        <v>1</v>
      </c>
      <c r="G20" s="180">
        <v>30</v>
      </c>
      <c r="H20" s="180">
        <v>0</v>
      </c>
      <c r="I20" s="180">
        <v>0</v>
      </c>
      <c r="J20" s="180">
        <v>31</v>
      </c>
      <c r="K20" s="180">
        <v>0</v>
      </c>
      <c r="L20" s="180">
        <v>0</v>
      </c>
      <c r="M20" s="184">
        <v>0</v>
      </c>
    </row>
    <row r="21" spans="1:14" ht="12.75" customHeight="1">
      <c r="A21" s="219">
        <f t="shared" si="2"/>
        <v>4</v>
      </c>
      <c r="B21" s="133" t="s">
        <v>398</v>
      </c>
      <c r="C21" s="180">
        <f t="shared" si="0"/>
        <v>51</v>
      </c>
      <c r="D21" s="180">
        <v>28</v>
      </c>
      <c r="E21" s="180">
        <v>0</v>
      </c>
      <c r="F21" s="180">
        <v>36</v>
      </c>
      <c r="G21" s="180">
        <v>8</v>
      </c>
      <c r="H21" s="180">
        <v>7</v>
      </c>
      <c r="I21" s="180">
        <v>1</v>
      </c>
      <c r="J21" s="180">
        <v>50</v>
      </c>
      <c r="K21" s="180">
        <v>0</v>
      </c>
      <c r="L21" s="180">
        <v>0</v>
      </c>
      <c r="M21" s="184">
        <v>0</v>
      </c>
      <c r="N21">
        <v>0</v>
      </c>
    </row>
    <row r="22" spans="1:13" ht="12.75" customHeight="1">
      <c r="A22" s="219">
        <f t="shared" si="2"/>
        <v>5</v>
      </c>
      <c r="B22" s="133" t="s">
        <v>544</v>
      </c>
      <c r="C22" s="180">
        <f t="shared" si="0"/>
        <v>29</v>
      </c>
      <c r="D22" s="180">
        <v>22</v>
      </c>
      <c r="E22" s="180">
        <v>0</v>
      </c>
      <c r="F22" s="180">
        <v>18</v>
      </c>
      <c r="G22" s="180">
        <v>8</v>
      </c>
      <c r="H22" s="180">
        <v>3</v>
      </c>
      <c r="I22" s="180">
        <v>0</v>
      </c>
      <c r="J22" s="180">
        <v>29</v>
      </c>
      <c r="K22" s="180">
        <v>0</v>
      </c>
      <c r="L22" s="180">
        <v>0</v>
      </c>
      <c r="M22" s="184">
        <v>0</v>
      </c>
    </row>
    <row r="23" spans="1:14" ht="12.75" customHeight="1">
      <c r="A23" s="219">
        <f t="shared" si="2"/>
        <v>6</v>
      </c>
      <c r="B23" s="133" t="s">
        <v>621</v>
      </c>
      <c r="C23" s="180">
        <f t="shared" si="0"/>
        <v>15</v>
      </c>
      <c r="D23" s="180">
        <v>5</v>
      </c>
      <c r="E23" s="180">
        <v>0</v>
      </c>
      <c r="F23" s="180">
        <v>10</v>
      </c>
      <c r="G23" s="180">
        <v>4</v>
      </c>
      <c r="H23" s="180">
        <v>1</v>
      </c>
      <c r="I23" s="180">
        <v>1</v>
      </c>
      <c r="J23" s="180">
        <v>14</v>
      </c>
      <c r="K23" s="180">
        <v>0</v>
      </c>
      <c r="L23" s="180">
        <v>0</v>
      </c>
      <c r="M23" s="184">
        <v>0</v>
      </c>
      <c r="N23">
        <v>0</v>
      </c>
    </row>
    <row r="24" spans="1:14" ht="12.75" customHeight="1">
      <c r="A24" s="219">
        <f t="shared" si="2"/>
        <v>7</v>
      </c>
      <c r="B24" s="133" t="s">
        <v>598</v>
      </c>
      <c r="C24" s="180">
        <f t="shared" si="0"/>
        <v>22</v>
      </c>
      <c r="D24" s="180">
        <v>13</v>
      </c>
      <c r="E24" s="180">
        <v>0</v>
      </c>
      <c r="F24" s="180">
        <v>22</v>
      </c>
      <c r="G24" s="180">
        <v>0</v>
      </c>
      <c r="H24" s="180">
        <v>0</v>
      </c>
      <c r="I24" s="180">
        <v>0</v>
      </c>
      <c r="J24" s="180">
        <v>22</v>
      </c>
      <c r="K24" s="180">
        <v>0</v>
      </c>
      <c r="L24" s="180">
        <v>0</v>
      </c>
      <c r="M24" s="184">
        <v>0</v>
      </c>
      <c r="N24">
        <v>0</v>
      </c>
    </row>
    <row r="25" spans="1:14" ht="12.75" customHeight="1">
      <c r="A25" s="219">
        <f aca="true" t="shared" si="3" ref="A25:A44">+A24+1</f>
        <v>8</v>
      </c>
      <c r="B25" s="133" t="s">
        <v>430</v>
      </c>
      <c r="C25" s="180">
        <f t="shared" si="0"/>
        <v>56</v>
      </c>
      <c r="D25" s="180">
        <v>36</v>
      </c>
      <c r="E25" s="180">
        <v>0</v>
      </c>
      <c r="F25" s="180">
        <v>54</v>
      </c>
      <c r="G25" s="180">
        <v>2</v>
      </c>
      <c r="H25" s="180">
        <v>0</v>
      </c>
      <c r="I25" s="180">
        <v>0</v>
      </c>
      <c r="J25" s="180">
        <v>56</v>
      </c>
      <c r="K25" s="180">
        <v>0</v>
      </c>
      <c r="L25" s="180">
        <v>0</v>
      </c>
      <c r="M25" s="184">
        <v>0</v>
      </c>
      <c r="N25">
        <v>0</v>
      </c>
    </row>
    <row r="26" spans="1:13" ht="12.75" customHeight="1">
      <c r="A26" s="219">
        <f t="shared" si="3"/>
        <v>9</v>
      </c>
      <c r="B26" s="133" t="s">
        <v>242</v>
      </c>
      <c r="C26" s="180">
        <f t="shared" si="0"/>
        <v>32</v>
      </c>
      <c r="D26" s="180">
        <v>18</v>
      </c>
      <c r="E26" s="180">
        <v>0</v>
      </c>
      <c r="F26" s="180">
        <v>28</v>
      </c>
      <c r="G26" s="180">
        <v>4</v>
      </c>
      <c r="H26" s="180">
        <v>0</v>
      </c>
      <c r="I26" s="180">
        <v>0</v>
      </c>
      <c r="J26" s="180">
        <v>32</v>
      </c>
      <c r="K26" s="180">
        <v>0</v>
      </c>
      <c r="L26" s="180">
        <v>0</v>
      </c>
      <c r="M26" s="184">
        <v>0</v>
      </c>
    </row>
    <row r="27" spans="1:13" ht="12.75" customHeight="1">
      <c r="A27" s="219">
        <f t="shared" si="3"/>
        <v>10</v>
      </c>
      <c r="B27" s="133" t="s">
        <v>546</v>
      </c>
      <c r="C27" s="180">
        <f t="shared" si="0"/>
        <v>5</v>
      </c>
      <c r="D27" s="180">
        <v>4</v>
      </c>
      <c r="E27" s="180">
        <v>0</v>
      </c>
      <c r="F27" s="180">
        <v>5</v>
      </c>
      <c r="G27" s="180">
        <v>0</v>
      </c>
      <c r="H27" s="180">
        <v>0</v>
      </c>
      <c r="I27" s="180">
        <v>0</v>
      </c>
      <c r="J27" s="180">
        <v>5</v>
      </c>
      <c r="K27" s="180">
        <v>0</v>
      </c>
      <c r="L27" s="180">
        <v>0</v>
      </c>
      <c r="M27" s="184">
        <v>0</v>
      </c>
    </row>
    <row r="28" spans="1:13" ht="12.75" customHeight="1">
      <c r="A28" s="219">
        <f t="shared" si="3"/>
        <v>11</v>
      </c>
      <c r="B28" s="133" t="s">
        <v>399</v>
      </c>
      <c r="C28" s="180">
        <f t="shared" si="0"/>
        <v>6</v>
      </c>
      <c r="D28" s="180">
        <v>0</v>
      </c>
      <c r="E28" s="180">
        <v>0</v>
      </c>
      <c r="F28" s="180">
        <v>6</v>
      </c>
      <c r="G28" s="180">
        <v>0</v>
      </c>
      <c r="H28" s="180">
        <v>0</v>
      </c>
      <c r="I28" s="180">
        <v>0</v>
      </c>
      <c r="J28" s="180">
        <v>6</v>
      </c>
      <c r="K28" s="180">
        <v>0</v>
      </c>
      <c r="L28" s="180">
        <v>0</v>
      </c>
      <c r="M28" s="184">
        <v>0</v>
      </c>
    </row>
    <row r="29" spans="1:13" ht="21" customHeight="1">
      <c r="A29" s="219">
        <f t="shared" si="3"/>
        <v>12</v>
      </c>
      <c r="B29" s="133" t="s">
        <v>400</v>
      </c>
      <c r="C29" s="180">
        <f t="shared" si="0"/>
        <v>6</v>
      </c>
      <c r="D29" s="180">
        <v>0</v>
      </c>
      <c r="E29" s="180">
        <v>0</v>
      </c>
      <c r="F29" s="180">
        <v>6</v>
      </c>
      <c r="G29" s="180">
        <v>0</v>
      </c>
      <c r="H29" s="180">
        <v>0</v>
      </c>
      <c r="I29" s="180">
        <v>0</v>
      </c>
      <c r="J29" s="180">
        <v>6</v>
      </c>
      <c r="K29" s="180">
        <v>0</v>
      </c>
      <c r="L29" s="180">
        <v>0</v>
      </c>
      <c r="M29" s="184">
        <v>0</v>
      </c>
    </row>
    <row r="30" spans="1:13" ht="12.75" customHeight="1">
      <c r="A30" s="219">
        <f t="shared" si="3"/>
        <v>13</v>
      </c>
      <c r="B30" s="133" t="s">
        <v>440</v>
      </c>
      <c r="C30" s="180">
        <f t="shared" si="0"/>
        <v>3</v>
      </c>
      <c r="D30" s="180">
        <v>2</v>
      </c>
      <c r="E30" s="180">
        <v>0</v>
      </c>
      <c r="F30" s="180">
        <v>3</v>
      </c>
      <c r="G30" s="180">
        <v>0</v>
      </c>
      <c r="H30" s="180">
        <v>0</v>
      </c>
      <c r="I30" s="180">
        <v>0</v>
      </c>
      <c r="J30" s="180">
        <v>3</v>
      </c>
      <c r="K30" s="180">
        <v>0</v>
      </c>
      <c r="L30" s="180">
        <v>0</v>
      </c>
      <c r="M30" s="184">
        <v>0</v>
      </c>
    </row>
    <row r="31" spans="1:13" ht="12.75" customHeight="1">
      <c r="A31" s="219">
        <f t="shared" si="3"/>
        <v>14</v>
      </c>
      <c r="B31" s="133" t="s">
        <v>404</v>
      </c>
      <c r="C31" s="180">
        <f t="shared" si="0"/>
        <v>17</v>
      </c>
      <c r="D31" s="180">
        <v>7</v>
      </c>
      <c r="E31" s="180">
        <v>0</v>
      </c>
      <c r="F31" s="180">
        <v>17</v>
      </c>
      <c r="G31" s="180">
        <v>0</v>
      </c>
      <c r="H31" s="180">
        <v>0</v>
      </c>
      <c r="I31" s="180">
        <v>0</v>
      </c>
      <c r="J31" s="180">
        <v>15</v>
      </c>
      <c r="K31" s="180">
        <v>2</v>
      </c>
      <c r="L31" s="180">
        <v>0</v>
      </c>
      <c r="M31" s="184">
        <v>0</v>
      </c>
    </row>
    <row r="32" spans="1:13" ht="12.75" customHeight="1">
      <c r="A32" s="219">
        <f t="shared" si="3"/>
        <v>15</v>
      </c>
      <c r="B32" s="133" t="s">
        <v>244</v>
      </c>
      <c r="C32" s="180">
        <f t="shared" si="0"/>
        <v>4</v>
      </c>
      <c r="D32" s="180">
        <v>3</v>
      </c>
      <c r="E32" s="180">
        <v>0</v>
      </c>
      <c r="F32" s="180">
        <v>4</v>
      </c>
      <c r="G32" s="180">
        <v>0</v>
      </c>
      <c r="H32" s="180">
        <v>0</v>
      </c>
      <c r="I32" s="180">
        <v>0</v>
      </c>
      <c r="J32" s="180">
        <v>4</v>
      </c>
      <c r="K32" s="180">
        <v>0</v>
      </c>
      <c r="L32" s="180">
        <v>0</v>
      </c>
      <c r="M32" s="184">
        <v>0</v>
      </c>
    </row>
    <row r="33" spans="1:13" ht="12.75" customHeight="1">
      <c r="A33" s="219">
        <f t="shared" si="3"/>
        <v>16</v>
      </c>
      <c r="B33" s="133" t="s">
        <v>407</v>
      </c>
      <c r="C33" s="180">
        <f t="shared" si="0"/>
        <v>3</v>
      </c>
      <c r="D33" s="180">
        <v>3</v>
      </c>
      <c r="E33" s="180">
        <v>0</v>
      </c>
      <c r="F33" s="180">
        <v>3</v>
      </c>
      <c r="G33" s="180">
        <v>0</v>
      </c>
      <c r="H33" s="180">
        <v>0</v>
      </c>
      <c r="I33" s="180">
        <v>0</v>
      </c>
      <c r="J33" s="180">
        <v>3</v>
      </c>
      <c r="K33" s="180">
        <v>0</v>
      </c>
      <c r="L33" s="180">
        <v>0</v>
      </c>
      <c r="M33" s="184">
        <v>0</v>
      </c>
    </row>
    <row r="34" spans="1:13" ht="12.75" customHeight="1">
      <c r="A34" s="219">
        <f t="shared" si="3"/>
        <v>17</v>
      </c>
      <c r="B34" s="133" t="s">
        <v>431</v>
      </c>
      <c r="C34" s="180">
        <f t="shared" si="0"/>
        <v>2</v>
      </c>
      <c r="D34" s="180">
        <v>0</v>
      </c>
      <c r="E34" s="180">
        <v>0</v>
      </c>
      <c r="F34" s="180">
        <v>2</v>
      </c>
      <c r="G34" s="180">
        <v>0</v>
      </c>
      <c r="H34" s="180">
        <v>0</v>
      </c>
      <c r="I34" s="180">
        <v>0</v>
      </c>
      <c r="J34" s="180">
        <v>2</v>
      </c>
      <c r="K34" s="180">
        <v>0</v>
      </c>
      <c r="L34" s="180">
        <v>0</v>
      </c>
      <c r="M34" s="184">
        <v>0</v>
      </c>
    </row>
    <row r="35" spans="1:13" ht="12.75" customHeight="1">
      <c r="A35" s="219">
        <f t="shared" si="3"/>
        <v>18</v>
      </c>
      <c r="B35" s="133" t="s">
        <v>708</v>
      </c>
      <c r="C35" s="180">
        <f t="shared" si="0"/>
        <v>1</v>
      </c>
      <c r="D35" s="180">
        <v>0</v>
      </c>
      <c r="E35" s="180">
        <v>0</v>
      </c>
      <c r="F35" s="180">
        <v>1</v>
      </c>
      <c r="G35" s="180">
        <v>0</v>
      </c>
      <c r="H35" s="180">
        <v>0</v>
      </c>
      <c r="I35" s="180">
        <v>0</v>
      </c>
      <c r="J35" s="180">
        <v>1</v>
      </c>
      <c r="K35" s="180">
        <v>0</v>
      </c>
      <c r="L35" s="180">
        <v>0</v>
      </c>
      <c r="M35" s="184">
        <v>0</v>
      </c>
    </row>
    <row r="36" spans="1:13" ht="12.75" customHeight="1">
      <c r="A36" s="219">
        <f t="shared" si="3"/>
        <v>19</v>
      </c>
      <c r="B36" s="133" t="s">
        <v>249</v>
      </c>
      <c r="C36" s="180">
        <f t="shared" si="0"/>
        <v>3</v>
      </c>
      <c r="D36" s="180">
        <v>3</v>
      </c>
      <c r="E36" s="180">
        <v>0</v>
      </c>
      <c r="F36" s="180">
        <v>3</v>
      </c>
      <c r="G36" s="180">
        <v>0</v>
      </c>
      <c r="H36" s="180">
        <v>0</v>
      </c>
      <c r="I36" s="180">
        <v>0</v>
      </c>
      <c r="J36" s="180">
        <v>3</v>
      </c>
      <c r="K36" s="180">
        <v>0</v>
      </c>
      <c r="L36" s="180">
        <v>0</v>
      </c>
      <c r="M36" s="184">
        <v>0</v>
      </c>
    </row>
    <row r="37" spans="1:13" ht="12.75" customHeight="1">
      <c r="A37" s="219">
        <f t="shared" si="3"/>
        <v>20</v>
      </c>
      <c r="B37" s="151" t="s">
        <v>467</v>
      </c>
      <c r="C37" s="180">
        <f t="shared" si="0"/>
        <v>2</v>
      </c>
      <c r="D37" s="180">
        <v>0</v>
      </c>
      <c r="E37" s="180">
        <v>0</v>
      </c>
      <c r="F37" s="180">
        <v>1</v>
      </c>
      <c r="G37" s="180">
        <v>1</v>
      </c>
      <c r="H37" s="180">
        <v>0</v>
      </c>
      <c r="I37" s="180">
        <v>0</v>
      </c>
      <c r="J37" s="180">
        <v>2</v>
      </c>
      <c r="K37" s="180">
        <v>0</v>
      </c>
      <c r="L37" s="180">
        <v>0</v>
      </c>
      <c r="M37" s="184">
        <v>0</v>
      </c>
    </row>
    <row r="38" spans="1:13" ht="12.75" customHeight="1">
      <c r="A38" s="219">
        <f t="shared" si="3"/>
        <v>21</v>
      </c>
      <c r="B38" s="133" t="s">
        <v>250</v>
      </c>
      <c r="C38" s="180">
        <f t="shared" si="0"/>
        <v>2</v>
      </c>
      <c r="D38" s="180">
        <v>0</v>
      </c>
      <c r="E38" s="180">
        <v>0</v>
      </c>
      <c r="F38" s="180">
        <v>2</v>
      </c>
      <c r="G38" s="180">
        <v>0</v>
      </c>
      <c r="H38" s="180">
        <v>0</v>
      </c>
      <c r="I38" s="180">
        <v>0</v>
      </c>
      <c r="J38" s="180">
        <v>2</v>
      </c>
      <c r="K38" s="180">
        <v>0</v>
      </c>
      <c r="L38" s="180">
        <v>0</v>
      </c>
      <c r="M38" s="184">
        <v>0</v>
      </c>
    </row>
    <row r="39" spans="1:13" ht="12.75" customHeight="1">
      <c r="A39" s="219">
        <f t="shared" si="3"/>
        <v>22</v>
      </c>
      <c r="B39" s="133" t="s">
        <v>251</v>
      </c>
      <c r="C39" s="180">
        <f t="shared" si="0"/>
        <v>9</v>
      </c>
      <c r="D39" s="180">
        <v>6</v>
      </c>
      <c r="E39" s="180">
        <v>0</v>
      </c>
      <c r="F39" s="180">
        <v>9</v>
      </c>
      <c r="G39" s="180">
        <v>0</v>
      </c>
      <c r="H39" s="180">
        <v>0</v>
      </c>
      <c r="I39" s="180">
        <v>0</v>
      </c>
      <c r="J39" s="180">
        <v>9</v>
      </c>
      <c r="K39" s="180">
        <v>0</v>
      </c>
      <c r="L39" s="180">
        <v>0</v>
      </c>
      <c r="M39" s="184">
        <v>0</v>
      </c>
    </row>
    <row r="40" spans="1:13" ht="26.25" customHeight="1">
      <c r="A40" s="219">
        <f t="shared" si="3"/>
        <v>23</v>
      </c>
      <c r="B40" s="133" t="s">
        <v>550</v>
      </c>
      <c r="C40" s="180">
        <f t="shared" si="0"/>
        <v>9</v>
      </c>
      <c r="D40" s="180">
        <v>1</v>
      </c>
      <c r="E40" s="180">
        <v>0</v>
      </c>
      <c r="F40" s="180">
        <v>0</v>
      </c>
      <c r="G40" s="180">
        <v>6</v>
      </c>
      <c r="H40" s="180">
        <v>3</v>
      </c>
      <c r="I40" s="180">
        <v>0</v>
      </c>
      <c r="J40" s="180">
        <v>9</v>
      </c>
      <c r="K40" s="180">
        <v>0</v>
      </c>
      <c r="L40" s="180">
        <v>0</v>
      </c>
      <c r="M40" s="184">
        <v>0</v>
      </c>
    </row>
    <row r="41" spans="1:13" ht="26.25" customHeight="1">
      <c r="A41" s="219">
        <f t="shared" si="3"/>
        <v>24</v>
      </c>
      <c r="B41" s="133" t="s">
        <v>709</v>
      </c>
      <c r="C41" s="180">
        <f t="shared" si="0"/>
        <v>32</v>
      </c>
      <c r="D41" s="180">
        <v>26</v>
      </c>
      <c r="E41" s="180">
        <v>0</v>
      </c>
      <c r="F41" s="180">
        <v>32</v>
      </c>
      <c r="G41" s="180">
        <v>0</v>
      </c>
      <c r="H41" s="180">
        <v>0</v>
      </c>
      <c r="I41" s="180">
        <v>0</v>
      </c>
      <c r="J41" s="180">
        <v>32</v>
      </c>
      <c r="K41" s="180">
        <v>0</v>
      </c>
      <c r="L41" s="180">
        <v>0</v>
      </c>
      <c r="M41" s="184">
        <v>0</v>
      </c>
    </row>
    <row r="42" spans="1:14" ht="12.75" customHeight="1">
      <c r="A42" s="219">
        <f t="shared" si="3"/>
        <v>25</v>
      </c>
      <c r="B42" s="133" t="s">
        <v>252</v>
      </c>
      <c r="C42" s="180">
        <f t="shared" si="0"/>
        <v>1</v>
      </c>
      <c r="D42" s="180">
        <v>1</v>
      </c>
      <c r="E42" s="180">
        <v>0</v>
      </c>
      <c r="F42" s="180">
        <v>1</v>
      </c>
      <c r="G42" s="180">
        <v>0</v>
      </c>
      <c r="H42" s="180">
        <v>0</v>
      </c>
      <c r="I42" s="180">
        <v>0</v>
      </c>
      <c r="J42" s="180">
        <v>1</v>
      </c>
      <c r="K42" s="180">
        <v>0</v>
      </c>
      <c r="L42" s="180">
        <v>0</v>
      </c>
      <c r="M42" s="184">
        <v>0</v>
      </c>
      <c r="N42">
        <v>0</v>
      </c>
    </row>
    <row r="43" spans="1:14" ht="12.75" customHeight="1">
      <c r="A43" s="219">
        <f t="shared" si="3"/>
        <v>26</v>
      </c>
      <c r="B43" s="133" t="s">
        <v>254</v>
      </c>
      <c r="C43" s="180">
        <f t="shared" si="0"/>
        <v>138</v>
      </c>
      <c r="D43" s="180">
        <v>67</v>
      </c>
      <c r="E43" s="180">
        <v>0</v>
      </c>
      <c r="F43" s="180">
        <v>131</v>
      </c>
      <c r="G43" s="180">
        <v>7</v>
      </c>
      <c r="H43" s="180">
        <v>0</v>
      </c>
      <c r="I43" s="180">
        <v>0</v>
      </c>
      <c r="J43" s="180">
        <v>99</v>
      </c>
      <c r="K43" s="180">
        <v>0</v>
      </c>
      <c r="L43" s="180">
        <v>0</v>
      </c>
      <c r="M43" s="184">
        <v>39</v>
      </c>
      <c r="N43">
        <v>0</v>
      </c>
    </row>
    <row r="44" spans="1:13" ht="20.25" customHeight="1">
      <c r="A44" s="219">
        <f t="shared" si="3"/>
        <v>27</v>
      </c>
      <c r="B44" s="133" t="s">
        <v>721</v>
      </c>
      <c r="C44" s="180">
        <f t="shared" si="0"/>
        <v>7</v>
      </c>
      <c r="D44" s="180">
        <v>3</v>
      </c>
      <c r="E44" s="180">
        <v>0</v>
      </c>
      <c r="F44" s="180">
        <v>5</v>
      </c>
      <c r="G44" s="180">
        <v>2</v>
      </c>
      <c r="H44" s="180">
        <v>0</v>
      </c>
      <c r="I44" s="180">
        <v>0</v>
      </c>
      <c r="J44" s="180">
        <v>7</v>
      </c>
      <c r="K44" s="180">
        <v>0</v>
      </c>
      <c r="L44" s="180">
        <v>0</v>
      </c>
      <c r="M44" s="184">
        <v>0</v>
      </c>
    </row>
    <row r="45" spans="1:14" ht="12.75" customHeight="1">
      <c r="A45" s="217"/>
      <c r="B45" s="233" t="s">
        <v>29</v>
      </c>
      <c r="C45" s="234">
        <f aca="true" t="shared" si="4" ref="C45:M45">SUM(C18:C44)</f>
        <v>491</v>
      </c>
      <c r="D45" s="234">
        <f t="shared" si="4"/>
        <v>265</v>
      </c>
      <c r="E45" s="234">
        <f t="shared" si="4"/>
        <v>0</v>
      </c>
      <c r="F45" s="234">
        <f t="shared" si="4"/>
        <v>405</v>
      </c>
      <c r="G45" s="234">
        <f t="shared" si="4"/>
        <v>72</v>
      </c>
      <c r="H45" s="234">
        <f t="shared" si="4"/>
        <v>14</v>
      </c>
      <c r="I45" s="234">
        <f t="shared" si="4"/>
        <v>2</v>
      </c>
      <c r="J45" s="234">
        <f t="shared" si="4"/>
        <v>448</v>
      </c>
      <c r="K45" s="234">
        <f t="shared" si="4"/>
        <v>2</v>
      </c>
      <c r="L45" s="234">
        <f t="shared" si="4"/>
        <v>0</v>
      </c>
      <c r="M45" s="234">
        <f t="shared" si="4"/>
        <v>39</v>
      </c>
      <c r="N45">
        <v>65</v>
      </c>
    </row>
    <row r="46" spans="1:16" ht="24.75" customHeight="1">
      <c r="A46" s="219"/>
      <c r="B46" s="108" t="s">
        <v>177</v>
      </c>
      <c r="C46" s="181">
        <f aca="true" t="shared" si="5" ref="C46:P46">+C45+C17</f>
        <v>2231</v>
      </c>
      <c r="D46" s="181">
        <f t="shared" si="5"/>
        <v>1186</v>
      </c>
      <c r="E46" s="181">
        <f t="shared" si="5"/>
        <v>91</v>
      </c>
      <c r="F46" s="181">
        <f t="shared" si="5"/>
        <v>1100</v>
      </c>
      <c r="G46" s="181">
        <f t="shared" si="5"/>
        <v>731</v>
      </c>
      <c r="H46" s="181">
        <f t="shared" si="5"/>
        <v>309</v>
      </c>
      <c r="I46" s="181">
        <f t="shared" si="5"/>
        <v>99</v>
      </c>
      <c r="J46" s="181">
        <f t="shared" si="5"/>
        <v>1992</v>
      </c>
      <c r="K46" s="181">
        <f t="shared" si="5"/>
        <v>68</v>
      </c>
      <c r="L46" s="181">
        <f t="shared" si="5"/>
        <v>24</v>
      </c>
      <c r="M46" s="181">
        <f t="shared" si="5"/>
        <v>48</v>
      </c>
      <c r="N46" s="181">
        <f t="shared" si="5"/>
        <v>66</v>
      </c>
      <c r="O46" s="181">
        <f t="shared" si="5"/>
        <v>0</v>
      </c>
      <c r="P46" s="181">
        <f t="shared" si="5"/>
        <v>0</v>
      </c>
    </row>
    <row r="47" spans="1:13" ht="24.75" customHeight="1">
      <c r="A47" s="219">
        <v>1</v>
      </c>
      <c r="B47" s="185" t="s">
        <v>460</v>
      </c>
      <c r="C47" s="180">
        <f>SUM(E47:H47)</f>
        <v>39</v>
      </c>
      <c r="D47" s="180">
        <v>21</v>
      </c>
      <c r="E47" s="180">
        <v>0</v>
      </c>
      <c r="F47" s="180">
        <v>39</v>
      </c>
      <c r="G47" s="180">
        <v>0</v>
      </c>
      <c r="H47" s="180">
        <v>0</v>
      </c>
      <c r="I47" s="180">
        <v>0</v>
      </c>
      <c r="J47" s="180">
        <v>39</v>
      </c>
      <c r="K47" s="180">
        <v>0</v>
      </c>
      <c r="L47" s="180">
        <v>0</v>
      </c>
      <c r="M47" s="184">
        <v>0</v>
      </c>
    </row>
    <row r="48" spans="1:13" ht="24.75" customHeight="1">
      <c r="A48" s="219">
        <v>2</v>
      </c>
      <c r="B48" s="185" t="s">
        <v>461</v>
      </c>
      <c r="C48" s="180">
        <f>SUM(E48:H48)</f>
        <v>5</v>
      </c>
      <c r="D48" s="180">
        <v>2</v>
      </c>
      <c r="E48" s="180">
        <v>3</v>
      </c>
      <c r="F48" s="180">
        <v>2</v>
      </c>
      <c r="G48" s="180">
        <v>0</v>
      </c>
      <c r="H48" s="180">
        <v>0</v>
      </c>
      <c r="I48" s="180">
        <v>0</v>
      </c>
      <c r="J48" s="180">
        <v>5</v>
      </c>
      <c r="K48" s="180">
        <v>0</v>
      </c>
      <c r="L48" s="180">
        <v>0</v>
      </c>
      <c r="M48" s="184">
        <v>0</v>
      </c>
    </row>
    <row r="49" spans="1:16" ht="24.75" customHeight="1">
      <c r="A49" s="217"/>
      <c r="B49" s="233" t="s">
        <v>436</v>
      </c>
      <c r="C49" s="234">
        <f aca="true" t="shared" si="6" ref="C49:P49">SUM(C47:C48)</f>
        <v>44</v>
      </c>
      <c r="D49" s="234">
        <f t="shared" si="6"/>
        <v>23</v>
      </c>
      <c r="E49" s="234">
        <f t="shared" si="6"/>
        <v>3</v>
      </c>
      <c r="F49" s="234">
        <f t="shared" si="6"/>
        <v>41</v>
      </c>
      <c r="G49" s="234">
        <f t="shared" si="6"/>
        <v>0</v>
      </c>
      <c r="H49" s="234">
        <f t="shared" si="6"/>
        <v>0</v>
      </c>
      <c r="I49" s="234">
        <f t="shared" si="6"/>
        <v>0</v>
      </c>
      <c r="J49" s="234">
        <f t="shared" si="6"/>
        <v>44</v>
      </c>
      <c r="K49" s="234">
        <f t="shared" si="6"/>
        <v>0</v>
      </c>
      <c r="L49" s="234">
        <f t="shared" si="6"/>
        <v>0</v>
      </c>
      <c r="M49" s="234">
        <f t="shared" si="6"/>
        <v>0</v>
      </c>
      <c r="N49" s="234">
        <f t="shared" si="6"/>
        <v>0</v>
      </c>
      <c r="O49" s="234">
        <f t="shared" si="6"/>
        <v>0</v>
      </c>
      <c r="P49" s="234">
        <f t="shared" si="6"/>
        <v>0</v>
      </c>
    </row>
    <row r="50" spans="1:14" ht="36.75" customHeight="1">
      <c r="A50" s="235"/>
      <c r="B50" s="182" t="s">
        <v>437</v>
      </c>
      <c r="C50" s="183">
        <f aca="true" t="shared" si="7" ref="C50:M50">+C49+C46</f>
        <v>2275</v>
      </c>
      <c r="D50" s="183">
        <f t="shared" si="7"/>
        <v>1209</v>
      </c>
      <c r="E50" s="183">
        <f t="shared" si="7"/>
        <v>94</v>
      </c>
      <c r="F50" s="183">
        <f t="shared" si="7"/>
        <v>1141</v>
      </c>
      <c r="G50" s="183">
        <f t="shared" si="7"/>
        <v>731</v>
      </c>
      <c r="H50" s="183">
        <f t="shared" si="7"/>
        <v>309</v>
      </c>
      <c r="I50" s="183">
        <f t="shared" si="7"/>
        <v>99</v>
      </c>
      <c r="J50" s="183">
        <f t="shared" si="7"/>
        <v>2036</v>
      </c>
      <c r="K50" s="183">
        <f t="shared" si="7"/>
        <v>68</v>
      </c>
      <c r="L50" s="183">
        <f t="shared" si="7"/>
        <v>24</v>
      </c>
      <c r="M50" s="183">
        <f t="shared" si="7"/>
        <v>48</v>
      </c>
      <c r="N50">
        <v>0</v>
      </c>
    </row>
    <row r="51" spans="3:14" ht="12.75">
      <c r="C51" s="236"/>
      <c r="N51">
        <v>0</v>
      </c>
    </row>
    <row r="52" spans="2:14" ht="12.75">
      <c r="B52" s="237"/>
      <c r="D52" s="236"/>
      <c r="F52" s="236"/>
      <c r="N52">
        <v>0</v>
      </c>
    </row>
    <row r="53" spans="2:14" ht="12.75">
      <c r="B53" s="236"/>
      <c r="D53" s="232"/>
      <c r="N53">
        <v>0</v>
      </c>
    </row>
    <row r="54" spans="3:14" ht="12.75">
      <c r="C54" s="236"/>
      <c r="N54">
        <v>66</v>
      </c>
    </row>
    <row r="55" ht="12.75">
      <c r="D55" s="232"/>
    </row>
    <row r="57" ht="12.75">
      <c r="C57" s="238"/>
    </row>
    <row r="58" ht="12.75">
      <c r="C58" s="238"/>
    </row>
  </sheetData>
  <sheetProtection/>
  <mergeCells count="9">
    <mergeCell ref="C4:C5"/>
    <mergeCell ref="D4:D5"/>
    <mergeCell ref="I4:M4"/>
    <mergeCell ref="A1:M1"/>
    <mergeCell ref="A2:M2"/>
    <mergeCell ref="A3:C3"/>
    <mergeCell ref="A4:A5"/>
    <mergeCell ref="B4:B5"/>
    <mergeCell ref="E4:H4"/>
  </mergeCells>
  <printOptions horizontalCentered="1"/>
  <pageMargins left="0" right="0" top="1" bottom="0.75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2:N60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46.625" style="148" customWidth="1"/>
    <col min="2" max="9" width="10.25390625" style="148" customWidth="1"/>
    <col min="10" max="16384" width="9.125" style="148" customWidth="1"/>
  </cols>
  <sheetData>
    <row r="2" spans="1:9" ht="14.25" customHeight="1">
      <c r="A2" s="586" t="s">
        <v>422</v>
      </c>
      <c r="B2" s="642"/>
      <c r="C2" s="642"/>
      <c r="D2" s="642"/>
      <c r="E2" s="642"/>
      <c r="F2" s="642"/>
      <c r="G2" s="642"/>
      <c r="H2" s="642"/>
      <c r="I2" s="642"/>
    </row>
    <row r="3" spans="1:9" ht="14.25" customHeight="1">
      <c r="A3" s="586" t="s">
        <v>714</v>
      </c>
      <c r="B3" s="586"/>
      <c r="C3" s="586"/>
      <c r="D3" s="586"/>
      <c r="E3" s="586"/>
      <c r="F3" s="586"/>
      <c r="G3" s="586"/>
      <c r="H3" s="586"/>
      <c r="I3" s="586"/>
    </row>
    <row r="4" ht="18.75" customHeight="1">
      <c r="A4" s="239"/>
    </row>
    <row r="5" spans="1:14" ht="31.5" customHeight="1">
      <c r="A5" s="5" t="s">
        <v>18</v>
      </c>
      <c r="B5" s="5" t="s">
        <v>180</v>
      </c>
      <c r="C5" s="5" t="s">
        <v>181</v>
      </c>
      <c r="D5" s="5" t="s">
        <v>182</v>
      </c>
      <c r="E5" s="5" t="s">
        <v>183</v>
      </c>
      <c r="F5" s="5" t="s">
        <v>184</v>
      </c>
      <c r="G5" s="5" t="s">
        <v>185</v>
      </c>
      <c r="H5" s="5" t="s">
        <v>186</v>
      </c>
      <c r="I5" s="5" t="s">
        <v>187</v>
      </c>
      <c r="J5" s="7"/>
      <c r="K5" s="7"/>
      <c r="L5" s="7"/>
      <c r="M5" s="7"/>
      <c r="N5" s="7"/>
    </row>
    <row r="6" spans="1:14" ht="18" customHeight="1">
      <c r="A6" s="576" t="s">
        <v>200</v>
      </c>
      <c r="B6" s="577"/>
      <c r="C6" s="577"/>
      <c r="D6" s="577"/>
      <c r="E6" s="577"/>
      <c r="F6" s="577"/>
      <c r="G6" s="577"/>
      <c r="H6" s="577"/>
      <c r="I6" s="655"/>
      <c r="J6" s="7"/>
      <c r="K6" s="7"/>
      <c r="L6" s="7"/>
      <c r="M6" s="7"/>
      <c r="N6" s="7"/>
    </row>
    <row r="7" spans="1:9" s="7" customFormat="1" ht="18" customHeight="1">
      <c r="A7" s="240" t="s">
        <v>115</v>
      </c>
      <c r="B7" s="241">
        <f>SUM(C7:I7)</f>
        <v>117971</v>
      </c>
      <c r="C7" s="241">
        <f>+C9+C11+C13+C15+C16+C18</f>
        <v>155</v>
      </c>
      <c r="D7" s="241">
        <f aca="true" t="shared" si="0" ref="D7:I7">+D9+D11+D13+D15+D16+D18</f>
        <v>36889</v>
      </c>
      <c r="E7" s="241">
        <f t="shared" si="0"/>
        <v>29317</v>
      </c>
      <c r="F7" s="241">
        <f t="shared" si="0"/>
        <v>24938</v>
      </c>
      <c r="G7" s="241">
        <f t="shared" si="0"/>
        <v>18223</v>
      </c>
      <c r="H7" s="241">
        <f t="shared" si="0"/>
        <v>6467</v>
      </c>
      <c r="I7" s="242">
        <f t="shared" si="0"/>
        <v>1982</v>
      </c>
    </row>
    <row r="8" spans="1:14" ht="18" customHeight="1">
      <c r="A8" s="243" t="s">
        <v>188</v>
      </c>
      <c r="B8" s="241">
        <f>SUM(C8:I8)</f>
        <v>78898</v>
      </c>
      <c r="C8" s="244">
        <f>+C10+C12+C14+C17+C19</f>
        <v>44</v>
      </c>
      <c r="D8" s="244">
        <f aca="true" t="shared" si="1" ref="D8:I8">+D10+D12+D14+D17+D19</f>
        <v>26550</v>
      </c>
      <c r="E8" s="244">
        <f t="shared" si="1"/>
        <v>19718</v>
      </c>
      <c r="F8" s="244">
        <f t="shared" si="1"/>
        <v>15075</v>
      </c>
      <c r="G8" s="244">
        <f t="shared" si="1"/>
        <v>11603</v>
      </c>
      <c r="H8" s="244">
        <f t="shared" si="1"/>
        <v>4807</v>
      </c>
      <c r="I8" s="245">
        <f t="shared" si="1"/>
        <v>1101</v>
      </c>
      <c r="J8" s="7"/>
      <c r="K8" s="7"/>
      <c r="L8" s="7"/>
      <c r="M8" s="7"/>
      <c r="N8" s="7"/>
    </row>
    <row r="9" spans="1:14" ht="24.75" customHeight="1">
      <c r="A9" s="150" t="s">
        <v>394</v>
      </c>
      <c r="B9" s="244">
        <f>SUM(C9:I9)</f>
        <v>403</v>
      </c>
      <c r="C9" s="244">
        <v>0</v>
      </c>
      <c r="D9" s="244">
        <v>61</v>
      </c>
      <c r="E9" s="244">
        <v>16</v>
      </c>
      <c r="F9" s="244">
        <v>76</v>
      </c>
      <c r="G9" s="134">
        <v>178</v>
      </c>
      <c r="H9" s="134">
        <v>4</v>
      </c>
      <c r="I9" s="246">
        <v>68</v>
      </c>
      <c r="J9" s="7"/>
      <c r="K9" s="7"/>
      <c r="L9" s="7"/>
      <c r="M9" s="7"/>
      <c r="N9" s="7"/>
    </row>
    <row r="10" spans="1:14" ht="18" customHeight="1">
      <c r="A10" s="247" t="s">
        <v>189</v>
      </c>
      <c r="B10" s="244">
        <f aca="true" t="shared" si="2" ref="B10:B19">SUM(C10:I10)</f>
        <v>326</v>
      </c>
      <c r="C10" s="244">
        <v>0</v>
      </c>
      <c r="D10" s="244">
        <v>42</v>
      </c>
      <c r="E10" s="244">
        <v>16</v>
      </c>
      <c r="F10" s="244">
        <v>76</v>
      </c>
      <c r="G10" s="134">
        <v>178</v>
      </c>
      <c r="H10" s="134">
        <v>4</v>
      </c>
      <c r="I10" s="246">
        <v>10</v>
      </c>
      <c r="J10" s="7"/>
      <c r="K10" s="7"/>
      <c r="L10" s="7"/>
      <c r="M10" s="7"/>
      <c r="N10" s="7"/>
    </row>
    <row r="11" spans="1:14" ht="18" customHeight="1">
      <c r="A11" s="186" t="s">
        <v>190</v>
      </c>
      <c r="B11" s="244">
        <f t="shared" si="2"/>
        <v>4480</v>
      </c>
      <c r="C11" s="244">
        <v>0</v>
      </c>
      <c r="D11" s="244">
        <v>1109</v>
      </c>
      <c r="E11" s="244">
        <v>1208</v>
      </c>
      <c r="F11" s="244">
        <v>1097</v>
      </c>
      <c r="G11" s="134">
        <v>825</v>
      </c>
      <c r="H11" s="134">
        <v>145</v>
      </c>
      <c r="I11" s="246">
        <v>96</v>
      </c>
      <c r="J11" s="7"/>
      <c r="K11" s="7"/>
      <c r="L11" s="7"/>
      <c r="M11" s="7"/>
      <c r="N11" s="7"/>
    </row>
    <row r="12" spans="1:14" ht="18" customHeight="1">
      <c r="A12" s="247" t="s">
        <v>189</v>
      </c>
      <c r="B12" s="244">
        <f t="shared" si="2"/>
        <v>2035</v>
      </c>
      <c r="C12" s="244">
        <v>0</v>
      </c>
      <c r="D12" s="244">
        <v>557</v>
      </c>
      <c r="E12" s="244">
        <v>502</v>
      </c>
      <c r="F12" s="244">
        <v>476</v>
      </c>
      <c r="G12" s="134">
        <v>357</v>
      </c>
      <c r="H12" s="134">
        <v>95</v>
      </c>
      <c r="I12" s="246">
        <v>48</v>
      </c>
      <c r="J12" s="7"/>
      <c r="K12" s="7"/>
      <c r="L12" s="7"/>
      <c r="M12" s="7"/>
      <c r="N12" s="7"/>
    </row>
    <row r="13" spans="1:14" ht="18" customHeight="1">
      <c r="A13" s="223" t="s">
        <v>191</v>
      </c>
      <c r="B13" s="244">
        <f t="shared" si="2"/>
        <v>4114</v>
      </c>
      <c r="C13" s="244">
        <v>0</v>
      </c>
      <c r="D13" s="244">
        <v>1167</v>
      </c>
      <c r="E13" s="244">
        <v>1237</v>
      </c>
      <c r="F13" s="244">
        <v>874</v>
      </c>
      <c r="G13" s="134">
        <v>575</v>
      </c>
      <c r="H13" s="134">
        <v>168</v>
      </c>
      <c r="I13" s="246">
        <v>93</v>
      </c>
      <c r="J13" s="7"/>
      <c r="K13" s="7"/>
      <c r="L13" s="7"/>
      <c r="M13" s="7"/>
      <c r="N13" s="7"/>
    </row>
    <row r="14" spans="1:14" ht="18" customHeight="1">
      <c r="A14" s="247" t="s">
        <v>189</v>
      </c>
      <c r="B14" s="244">
        <f t="shared" si="2"/>
        <v>1923</v>
      </c>
      <c r="C14" s="244">
        <v>0</v>
      </c>
      <c r="D14" s="244">
        <v>778</v>
      </c>
      <c r="E14" s="244">
        <v>493</v>
      </c>
      <c r="F14" s="244">
        <v>350</v>
      </c>
      <c r="G14" s="134">
        <v>213</v>
      </c>
      <c r="H14" s="134">
        <v>56</v>
      </c>
      <c r="I14" s="246">
        <v>33</v>
      </c>
      <c r="J14" s="7"/>
      <c r="K14" s="7"/>
      <c r="L14" s="7"/>
      <c r="M14" s="7"/>
      <c r="N14" s="7"/>
    </row>
    <row r="15" spans="1:14" ht="18" customHeight="1">
      <c r="A15" s="223" t="s">
        <v>192</v>
      </c>
      <c r="B15" s="244">
        <f t="shared" si="2"/>
        <v>1104</v>
      </c>
      <c r="C15" s="244">
        <v>5</v>
      </c>
      <c r="D15" s="244">
        <v>464</v>
      </c>
      <c r="E15" s="244">
        <v>245</v>
      </c>
      <c r="F15" s="244">
        <v>197</v>
      </c>
      <c r="G15" s="134">
        <v>143</v>
      </c>
      <c r="H15" s="134">
        <v>35</v>
      </c>
      <c r="I15" s="246">
        <v>15</v>
      </c>
      <c r="J15" s="7"/>
      <c r="K15" s="7"/>
      <c r="L15" s="7"/>
      <c r="M15" s="7"/>
      <c r="N15" s="7"/>
    </row>
    <row r="16" spans="1:14" ht="18" customHeight="1">
      <c r="A16" s="186" t="s">
        <v>193</v>
      </c>
      <c r="B16" s="244">
        <f t="shared" si="2"/>
        <v>99194</v>
      </c>
      <c r="C16" s="244">
        <v>150</v>
      </c>
      <c r="D16" s="244">
        <v>31973</v>
      </c>
      <c r="E16" s="244">
        <v>24244</v>
      </c>
      <c r="F16" s="244">
        <v>20406</v>
      </c>
      <c r="G16" s="134">
        <v>14733</v>
      </c>
      <c r="H16" s="134">
        <v>5997</v>
      </c>
      <c r="I16" s="246">
        <v>1691</v>
      </c>
      <c r="J16" s="7"/>
      <c r="K16" s="7"/>
      <c r="L16" s="7"/>
      <c r="M16" s="7"/>
      <c r="N16" s="7"/>
    </row>
    <row r="17" spans="1:14" ht="18" customHeight="1">
      <c r="A17" s="247" t="s">
        <v>189</v>
      </c>
      <c r="B17" s="244">
        <f t="shared" si="2"/>
        <v>69786</v>
      </c>
      <c r="C17" s="244">
        <v>44</v>
      </c>
      <c r="D17" s="244">
        <v>24230</v>
      </c>
      <c r="E17" s="244">
        <v>17444</v>
      </c>
      <c r="F17" s="244">
        <v>12825</v>
      </c>
      <c r="G17" s="134">
        <v>9699</v>
      </c>
      <c r="H17" s="134">
        <v>4552</v>
      </c>
      <c r="I17" s="246">
        <v>992</v>
      </c>
      <c r="J17" s="7"/>
      <c r="K17" s="7"/>
      <c r="L17" s="7"/>
      <c r="M17" s="7"/>
      <c r="N17" s="7"/>
    </row>
    <row r="18" spans="1:14" ht="18" customHeight="1">
      <c r="A18" s="186" t="s">
        <v>194</v>
      </c>
      <c r="B18" s="244">
        <f t="shared" si="2"/>
        <v>8676</v>
      </c>
      <c r="C18" s="244">
        <v>0</v>
      </c>
      <c r="D18" s="244">
        <v>2115</v>
      </c>
      <c r="E18" s="244">
        <v>2367</v>
      </c>
      <c r="F18" s="244">
        <v>2288</v>
      </c>
      <c r="G18" s="134">
        <v>1769</v>
      </c>
      <c r="H18" s="134">
        <v>118</v>
      </c>
      <c r="I18" s="246">
        <v>19</v>
      </c>
      <c r="J18" s="7"/>
      <c r="K18" s="7"/>
      <c r="L18" s="142"/>
      <c r="M18" s="7"/>
      <c r="N18" s="7"/>
    </row>
    <row r="19" spans="1:14" ht="18" customHeight="1">
      <c r="A19" s="247" t="s">
        <v>189</v>
      </c>
      <c r="B19" s="244">
        <f t="shared" si="2"/>
        <v>4828</v>
      </c>
      <c r="C19" s="244">
        <v>0</v>
      </c>
      <c r="D19" s="244">
        <v>943</v>
      </c>
      <c r="E19" s="244">
        <v>1263</v>
      </c>
      <c r="F19" s="244">
        <v>1348</v>
      </c>
      <c r="G19" s="134">
        <v>1156</v>
      </c>
      <c r="H19" s="134">
        <v>100</v>
      </c>
      <c r="I19" s="246">
        <v>18</v>
      </c>
      <c r="J19" s="7"/>
      <c r="K19" s="7"/>
      <c r="L19" s="7"/>
      <c r="M19" s="7"/>
      <c r="N19" s="7"/>
    </row>
    <row r="20" spans="1:14" ht="37.5" customHeight="1">
      <c r="A20" s="186" t="s">
        <v>195</v>
      </c>
      <c r="B20" s="651" t="s">
        <v>672</v>
      </c>
      <c r="C20" s="652"/>
      <c r="D20" s="652"/>
      <c r="E20" s="652"/>
      <c r="F20" s="652"/>
      <c r="G20" s="652"/>
      <c r="H20" s="652"/>
      <c r="I20" s="653"/>
      <c r="J20" s="7"/>
      <c r="K20" s="7"/>
      <c r="L20" s="7"/>
      <c r="M20" s="7"/>
      <c r="N20" s="7"/>
    </row>
    <row r="21" spans="1:14" ht="18" customHeight="1">
      <c r="A21" s="656" t="s">
        <v>716</v>
      </c>
      <c r="B21" s="657"/>
      <c r="C21" s="657"/>
      <c r="D21" s="657"/>
      <c r="E21" s="657"/>
      <c r="F21" s="657"/>
      <c r="G21" s="657"/>
      <c r="H21" s="657"/>
      <c r="I21" s="658"/>
      <c r="J21" s="7"/>
      <c r="K21" s="7"/>
      <c r="L21" s="7"/>
      <c r="M21" s="7"/>
      <c r="N21" s="7"/>
    </row>
    <row r="22" spans="1:14" ht="18" customHeight="1">
      <c r="A22" s="186" t="s">
        <v>196</v>
      </c>
      <c r="B22" s="248">
        <f>SUM(C22:I22)</f>
        <v>12486</v>
      </c>
      <c r="C22" s="248">
        <v>25</v>
      </c>
      <c r="D22" s="248">
        <v>4712</v>
      </c>
      <c r="E22" s="248">
        <v>3055</v>
      </c>
      <c r="F22" s="248">
        <v>2419</v>
      </c>
      <c r="G22" s="248">
        <v>1907</v>
      </c>
      <c r="H22" s="248">
        <v>289</v>
      </c>
      <c r="I22" s="248">
        <v>79</v>
      </c>
      <c r="J22" s="7"/>
      <c r="K22" s="142"/>
      <c r="L22" s="7"/>
      <c r="M22" s="7"/>
      <c r="N22" s="7"/>
    </row>
    <row r="23" spans="1:14" ht="18" customHeight="1">
      <c r="A23" s="186" t="s">
        <v>197</v>
      </c>
      <c r="B23" s="244">
        <f>SUM(C23:I23)</f>
        <v>11435</v>
      </c>
      <c r="C23" s="249">
        <v>11</v>
      </c>
      <c r="D23" s="249">
        <v>4389</v>
      </c>
      <c r="E23" s="249">
        <v>2768</v>
      </c>
      <c r="F23" s="249">
        <v>2199</v>
      </c>
      <c r="G23" s="249">
        <v>1721</v>
      </c>
      <c r="H23" s="249">
        <v>269</v>
      </c>
      <c r="I23" s="250">
        <v>78</v>
      </c>
      <c r="J23" s="7"/>
      <c r="K23" s="7"/>
      <c r="L23" s="7"/>
      <c r="M23" s="7"/>
      <c r="N23" s="7"/>
    </row>
    <row r="24" spans="1:14" ht="18" customHeight="1">
      <c r="A24" s="247" t="s">
        <v>198</v>
      </c>
      <c r="B24" s="244">
        <f>SUM(C24:I24)</f>
        <v>8238</v>
      </c>
      <c r="C24" s="249">
        <v>11</v>
      </c>
      <c r="D24" s="249">
        <v>3185</v>
      </c>
      <c r="E24" s="249">
        <v>1933</v>
      </c>
      <c r="F24" s="249">
        <v>1590</v>
      </c>
      <c r="G24" s="249">
        <v>1262</v>
      </c>
      <c r="H24" s="249">
        <v>191</v>
      </c>
      <c r="I24" s="250">
        <v>66</v>
      </c>
      <c r="J24" s="7"/>
      <c r="K24" s="7"/>
      <c r="L24" s="7"/>
      <c r="M24" s="7"/>
      <c r="N24" s="7"/>
    </row>
    <row r="25" spans="1:14" ht="18" customHeight="1">
      <c r="A25" s="186" t="s">
        <v>199</v>
      </c>
      <c r="B25" s="244">
        <f>SUM(C25:I25)</f>
        <v>667</v>
      </c>
      <c r="C25" s="249">
        <v>14</v>
      </c>
      <c r="D25" s="249">
        <v>212</v>
      </c>
      <c r="E25" s="249">
        <v>188</v>
      </c>
      <c r="F25" s="249">
        <v>132</v>
      </c>
      <c r="G25" s="249">
        <v>120</v>
      </c>
      <c r="H25" s="249">
        <v>0</v>
      </c>
      <c r="I25" s="250">
        <v>1</v>
      </c>
      <c r="J25" s="7"/>
      <c r="K25" s="142"/>
      <c r="L25" s="7"/>
      <c r="M25" s="7"/>
      <c r="N25" s="7"/>
    </row>
    <row r="26" spans="1:14" ht="18" customHeight="1">
      <c r="A26" s="251" t="s">
        <v>198</v>
      </c>
      <c r="B26" s="252">
        <f>SUM(C26:I26)</f>
        <v>322</v>
      </c>
      <c r="C26" s="253">
        <v>12</v>
      </c>
      <c r="D26" s="253">
        <v>127</v>
      </c>
      <c r="E26" s="253">
        <v>85</v>
      </c>
      <c r="F26" s="253">
        <v>54</v>
      </c>
      <c r="G26" s="253">
        <v>43</v>
      </c>
      <c r="H26" s="253">
        <v>0</v>
      </c>
      <c r="I26" s="254">
        <v>1</v>
      </c>
      <c r="J26" s="7"/>
      <c r="K26" s="142"/>
      <c r="L26" s="7"/>
      <c r="M26" s="7"/>
      <c r="N26" s="7"/>
    </row>
    <row r="27" spans="1:14" ht="16.5" customHeight="1">
      <c r="A27" s="7"/>
      <c r="B27" s="118"/>
      <c r="C27" s="7"/>
      <c r="D27" s="7"/>
      <c r="E27" s="120"/>
      <c r="F27" s="7"/>
      <c r="G27" s="7"/>
      <c r="H27" s="7"/>
      <c r="I27" s="7"/>
      <c r="J27" s="7"/>
      <c r="K27" s="7"/>
      <c r="L27" s="7"/>
      <c r="M27" s="7"/>
      <c r="N27" s="7"/>
    </row>
    <row r="28" spans="1:14" ht="12.75">
      <c r="A28" s="7"/>
      <c r="B28" s="118"/>
      <c r="C28" s="7"/>
      <c r="D28" s="118"/>
      <c r="E28" s="7"/>
      <c r="F28" s="142"/>
      <c r="G28" s="7"/>
      <c r="H28" s="7"/>
      <c r="I28" s="7"/>
      <c r="J28" s="7"/>
      <c r="K28" s="7"/>
      <c r="L28" s="7"/>
      <c r="M28" s="7"/>
      <c r="N28" s="7"/>
    </row>
    <row r="29" spans="1:14" ht="12.75">
      <c r="A29" s="7"/>
      <c r="B29" s="120"/>
      <c r="C29" s="7"/>
      <c r="D29" s="118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75">
      <c r="A30" s="7"/>
      <c r="B30" s="118"/>
      <c r="C30" s="7"/>
      <c r="D30" s="117"/>
      <c r="E30" s="117"/>
      <c r="F30" s="7"/>
      <c r="G30" s="118"/>
      <c r="H30" s="7"/>
      <c r="I30" s="7"/>
      <c r="J30" s="7"/>
      <c r="K30" s="7"/>
      <c r="L30" s="7"/>
      <c r="M30" s="7"/>
      <c r="N30" s="7"/>
    </row>
    <row r="31" spans="1:14" ht="12.75">
      <c r="A31" s="7"/>
      <c r="B31" s="7"/>
      <c r="C31" s="7"/>
      <c r="D31" s="7"/>
      <c r="E31" s="118"/>
      <c r="F31" s="7"/>
      <c r="G31" s="7"/>
      <c r="H31" s="7"/>
      <c r="I31" s="7"/>
      <c r="J31" s="7"/>
      <c r="K31" s="7"/>
      <c r="L31" s="7"/>
      <c r="M31" s="7"/>
      <c r="N31" s="7"/>
    </row>
    <row r="32" spans="1:14" ht="12.75">
      <c r="A32" s="654"/>
      <c r="B32" s="654"/>
      <c r="C32" s="654"/>
      <c r="D32" s="654"/>
      <c r="E32" s="654"/>
      <c r="F32" s="654"/>
      <c r="G32" s="654"/>
      <c r="H32" s="654"/>
      <c r="I32" s="654"/>
      <c r="J32" s="7"/>
      <c r="K32" s="7"/>
      <c r="L32" s="7"/>
      <c r="M32" s="7"/>
      <c r="N32" s="7"/>
    </row>
    <row r="33" spans="1:14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</sheetData>
  <sheetProtection/>
  <mergeCells count="6">
    <mergeCell ref="B20:I20"/>
    <mergeCell ref="A32:I32"/>
    <mergeCell ref="A2:I2"/>
    <mergeCell ref="A3:I3"/>
    <mergeCell ref="A6:I6"/>
    <mergeCell ref="A21:I21"/>
  </mergeCells>
  <printOptions horizontalCentered="1"/>
  <pageMargins left="0.5" right="0.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4:H28"/>
  <sheetViews>
    <sheetView zoomScalePageLayoutView="0" workbookViewId="0" topLeftCell="A1">
      <selection activeCell="G10" sqref="G10"/>
    </sheetView>
  </sheetViews>
  <sheetFormatPr defaultColWidth="9.00390625" defaultRowHeight="15" customHeight="1"/>
  <cols>
    <col min="1" max="1" width="28.625" style="148" customWidth="1"/>
    <col min="2" max="5" width="11.625" style="148" customWidth="1"/>
    <col min="6" max="6" width="8.125" style="148" customWidth="1"/>
    <col min="7" max="7" width="8.00390625" style="148" customWidth="1"/>
    <col min="8" max="8" width="7.625" style="148" customWidth="1"/>
    <col min="9" max="9" width="8.875" style="148" customWidth="1"/>
    <col min="10" max="10" width="7.875" style="148" customWidth="1"/>
    <col min="11" max="16384" width="9.125" style="148" customWidth="1"/>
  </cols>
  <sheetData>
    <row r="4" spans="1:5" ht="15" customHeight="1">
      <c r="A4" s="221"/>
      <c r="B4" s="7"/>
      <c r="C4" s="7"/>
      <c r="D4" s="659"/>
      <c r="E4" s="659"/>
    </row>
    <row r="5" spans="1:5" ht="15" customHeight="1">
      <c r="A5" s="7"/>
      <c r="B5" s="7"/>
      <c r="C5" s="7"/>
      <c r="D5" s="7"/>
      <c r="E5" s="7"/>
    </row>
    <row r="6" spans="1:5" ht="66" customHeight="1">
      <c r="A6" s="146" t="s">
        <v>18</v>
      </c>
      <c r="B6" s="146" t="s">
        <v>19</v>
      </c>
      <c r="C6" s="146" t="s">
        <v>44</v>
      </c>
      <c r="D6" s="146" t="s">
        <v>201</v>
      </c>
      <c r="E6" s="146" t="s">
        <v>202</v>
      </c>
    </row>
    <row r="7" spans="1:7" ht="27.75" customHeight="1">
      <c r="A7" s="257" t="s">
        <v>203</v>
      </c>
      <c r="B7" s="214">
        <f>+B8+B9+B10+B11+B12+B13+B16+B17+B18+B19+B20+B21+B22+B23+B24+B25+B26</f>
        <v>12633</v>
      </c>
      <c r="C7" s="214">
        <f>+C8+C9+C10+C11+C12+C13+C16+C17+C18+C19+C20+C21+C22+C23+C24+C25+C26</f>
        <v>7912</v>
      </c>
      <c r="D7" s="214">
        <f>+D8+D9+D10+D11+D12+D13+D16+D17+D18+D19+D20+D21+D22+D23+D24+D25+D26</f>
        <v>5150</v>
      </c>
      <c r="E7" s="214">
        <f>+E8+E9+E10+E11+E12+E13+E16+E17+E18+E19+E20+E21+E22+E23+E24+E25+E26</f>
        <v>662</v>
      </c>
      <c r="F7" s="258"/>
      <c r="G7" s="259"/>
    </row>
    <row r="8" spans="1:7" ht="24.75" customHeight="1">
      <c r="A8" s="260" t="s">
        <v>204</v>
      </c>
      <c r="B8" s="216">
        <v>95</v>
      </c>
      <c r="C8" s="216">
        <v>40</v>
      </c>
      <c r="D8" s="216">
        <v>11</v>
      </c>
      <c r="E8" s="261">
        <v>29</v>
      </c>
      <c r="G8" s="258"/>
    </row>
    <row r="9" spans="1:5" ht="24.75" customHeight="1">
      <c r="A9" s="262" t="s">
        <v>205</v>
      </c>
      <c r="B9" s="218">
        <v>94</v>
      </c>
      <c r="C9" s="218">
        <v>39</v>
      </c>
      <c r="D9" s="218">
        <v>18</v>
      </c>
      <c r="E9" s="263">
        <v>21</v>
      </c>
    </row>
    <row r="10" spans="1:5" ht="24.75" customHeight="1">
      <c r="A10" s="223" t="s">
        <v>206</v>
      </c>
      <c r="B10" s="134">
        <v>119</v>
      </c>
      <c r="C10" s="134">
        <v>44</v>
      </c>
      <c r="D10" s="134">
        <v>38</v>
      </c>
      <c r="E10" s="246">
        <v>9</v>
      </c>
    </row>
    <row r="11" spans="1:5" ht="24.75" customHeight="1">
      <c r="A11" s="262" t="s">
        <v>207</v>
      </c>
      <c r="B11" s="218">
        <v>31</v>
      </c>
      <c r="C11" s="218">
        <v>13</v>
      </c>
      <c r="D11" s="218">
        <v>19</v>
      </c>
      <c r="E11" s="263">
        <v>0</v>
      </c>
    </row>
    <row r="12" spans="1:5" ht="24.75" customHeight="1">
      <c r="A12" s="223" t="s">
        <v>208</v>
      </c>
      <c r="B12" s="134">
        <v>115</v>
      </c>
      <c r="C12" s="134">
        <v>83</v>
      </c>
      <c r="D12" s="134">
        <v>19</v>
      </c>
      <c r="E12" s="246">
        <v>8</v>
      </c>
    </row>
    <row r="13" spans="1:8" ht="24.75" customHeight="1">
      <c r="A13" s="262" t="s">
        <v>40</v>
      </c>
      <c r="B13" s="218">
        <v>6668</v>
      </c>
      <c r="C13" s="218">
        <v>4028</v>
      </c>
      <c r="D13" s="218">
        <v>2464</v>
      </c>
      <c r="E13" s="263">
        <v>408</v>
      </c>
      <c r="H13" s="259"/>
    </row>
    <row r="14" spans="1:7" ht="24.75" customHeight="1">
      <c r="A14" s="223" t="s">
        <v>358</v>
      </c>
      <c r="B14" s="134">
        <v>17</v>
      </c>
      <c r="C14" s="134">
        <v>7</v>
      </c>
      <c r="D14" s="134">
        <v>2</v>
      </c>
      <c r="E14" s="246">
        <v>0</v>
      </c>
      <c r="G14" s="258"/>
    </row>
    <row r="15" spans="1:5" ht="24.75" customHeight="1">
      <c r="A15" s="262" t="s">
        <v>209</v>
      </c>
      <c r="B15" s="218">
        <v>632</v>
      </c>
      <c r="C15" s="218">
        <v>355</v>
      </c>
      <c r="D15" s="218">
        <v>152</v>
      </c>
      <c r="E15" s="263">
        <v>37</v>
      </c>
    </row>
    <row r="16" spans="1:5" ht="24.75" customHeight="1">
      <c r="A16" s="223" t="s">
        <v>210</v>
      </c>
      <c r="B16" s="134">
        <v>125</v>
      </c>
      <c r="C16" s="134">
        <v>51</v>
      </c>
      <c r="D16" s="134">
        <v>51</v>
      </c>
      <c r="E16" s="246">
        <v>12</v>
      </c>
    </row>
    <row r="17" spans="1:5" ht="24.75" customHeight="1">
      <c r="A17" s="262" t="s">
        <v>211</v>
      </c>
      <c r="B17" s="218">
        <v>233</v>
      </c>
      <c r="C17" s="218">
        <v>201</v>
      </c>
      <c r="D17" s="218">
        <v>85</v>
      </c>
      <c r="E17" s="263">
        <v>3</v>
      </c>
    </row>
    <row r="18" spans="1:5" ht="24.75" customHeight="1">
      <c r="A18" s="223" t="s">
        <v>212</v>
      </c>
      <c r="B18" s="134">
        <v>361</v>
      </c>
      <c r="C18" s="134">
        <v>343</v>
      </c>
      <c r="D18" s="134">
        <v>127</v>
      </c>
      <c r="E18" s="246">
        <v>10</v>
      </c>
    </row>
    <row r="19" spans="1:5" ht="24.75" customHeight="1">
      <c r="A19" s="262" t="s">
        <v>213</v>
      </c>
      <c r="B19" s="218">
        <v>63</v>
      </c>
      <c r="C19" s="218">
        <v>52</v>
      </c>
      <c r="D19" s="218">
        <v>20</v>
      </c>
      <c r="E19" s="263">
        <v>5</v>
      </c>
    </row>
    <row r="20" spans="1:5" ht="24.75" customHeight="1">
      <c r="A20" s="223" t="s">
        <v>214</v>
      </c>
      <c r="B20" s="134">
        <v>374</v>
      </c>
      <c r="C20" s="134">
        <v>308</v>
      </c>
      <c r="D20" s="134">
        <v>178</v>
      </c>
      <c r="E20" s="246">
        <v>3</v>
      </c>
    </row>
    <row r="21" spans="1:5" ht="24.75" customHeight="1">
      <c r="A21" s="262" t="s">
        <v>215</v>
      </c>
      <c r="B21" s="218">
        <v>84</v>
      </c>
      <c r="C21" s="218">
        <v>61</v>
      </c>
      <c r="D21" s="218">
        <v>12</v>
      </c>
      <c r="E21" s="263">
        <v>2</v>
      </c>
    </row>
    <row r="22" spans="1:5" ht="24.75" customHeight="1">
      <c r="A22" s="223" t="s">
        <v>216</v>
      </c>
      <c r="B22" s="134">
        <v>185</v>
      </c>
      <c r="C22" s="134">
        <v>138</v>
      </c>
      <c r="D22" s="134">
        <v>83</v>
      </c>
      <c r="E22" s="246">
        <v>9</v>
      </c>
    </row>
    <row r="23" spans="1:5" ht="24.75" customHeight="1">
      <c r="A23" s="262" t="s">
        <v>217</v>
      </c>
      <c r="B23" s="218">
        <v>111</v>
      </c>
      <c r="C23" s="218">
        <v>94</v>
      </c>
      <c r="D23" s="218">
        <v>34</v>
      </c>
      <c r="E23" s="263">
        <v>3</v>
      </c>
    </row>
    <row r="24" spans="1:5" ht="24.75" customHeight="1">
      <c r="A24" s="223" t="s">
        <v>218</v>
      </c>
      <c r="B24" s="255">
        <v>553</v>
      </c>
      <c r="C24" s="255">
        <v>182</v>
      </c>
      <c r="D24" s="255">
        <v>172</v>
      </c>
      <c r="E24" s="256">
        <v>60</v>
      </c>
    </row>
    <row r="25" spans="1:5" ht="24.75" customHeight="1">
      <c r="A25" s="262" t="s">
        <v>219</v>
      </c>
      <c r="B25" s="264">
        <v>981</v>
      </c>
      <c r="C25" s="264">
        <v>955</v>
      </c>
      <c r="D25" s="264">
        <v>563</v>
      </c>
      <c r="E25" s="265">
        <v>37</v>
      </c>
    </row>
    <row r="26" spans="1:5" ht="24.75" customHeight="1">
      <c r="A26" s="266" t="s">
        <v>220</v>
      </c>
      <c r="B26" s="267">
        <v>2441</v>
      </c>
      <c r="C26" s="267">
        <v>1280</v>
      </c>
      <c r="D26" s="267">
        <v>1256</v>
      </c>
      <c r="E26" s="268">
        <v>43</v>
      </c>
    </row>
    <row r="27" ht="15" customHeight="1">
      <c r="A27" s="7"/>
    </row>
    <row r="28" spans="1:5" ht="15" customHeight="1">
      <c r="A28" s="7"/>
      <c r="B28" s="7"/>
      <c r="C28" s="7"/>
      <c r="D28" s="7"/>
      <c r="E28" s="7"/>
    </row>
  </sheetData>
  <sheetProtection/>
  <mergeCells count="1">
    <mergeCell ref="D4:E4"/>
  </mergeCells>
  <printOptions horizontalCentered="1"/>
  <pageMargins left="1" right="1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2:BK121"/>
  <sheetViews>
    <sheetView zoomScalePageLayoutView="0" workbookViewId="0" topLeftCell="A1">
      <selection activeCell="O13" sqref="O13"/>
    </sheetView>
  </sheetViews>
  <sheetFormatPr defaultColWidth="9.00390625" defaultRowHeight="12.75"/>
  <cols>
    <col min="1" max="1" width="9.75390625" style="7" customWidth="1"/>
    <col min="2" max="2" width="19.125" style="14" customWidth="1"/>
    <col min="3" max="3" width="8.00390625" style="15" customWidth="1"/>
    <col min="4" max="4" width="5.25390625" style="15" customWidth="1"/>
    <col min="5" max="5" width="5.125" style="15" customWidth="1"/>
    <col min="6" max="6" width="6.75390625" style="15" customWidth="1"/>
    <col min="7" max="8" width="7.25390625" style="15" customWidth="1"/>
    <col min="9" max="9" width="7.375" style="15" customWidth="1"/>
    <col min="10" max="10" width="5.125" style="15" customWidth="1"/>
    <col min="11" max="11" width="8.125" style="15" customWidth="1"/>
    <col min="12" max="12" width="7.75390625" style="15" customWidth="1"/>
    <col min="13" max="13" width="7.125" style="15" customWidth="1"/>
    <col min="14" max="14" width="6.125" style="15" customWidth="1"/>
    <col min="15" max="15" width="5.625" style="15" customWidth="1"/>
    <col min="16" max="16" width="4.875" style="15" customWidth="1"/>
    <col min="17" max="17" width="5.875" style="15" customWidth="1"/>
    <col min="18" max="18" width="7.125" style="15" customWidth="1"/>
    <col min="19" max="19" width="6.00390625" style="15" customWidth="1"/>
    <col min="20" max="20" width="6.125" style="15" customWidth="1"/>
    <col min="21" max="21" width="6.375" style="15" customWidth="1"/>
    <col min="22" max="22" width="5.625" style="15" customWidth="1"/>
    <col min="23" max="23" width="7.00390625" style="15" customWidth="1"/>
    <col min="24" max="30" width="4.75390625" style="13" customWidth="1"/>
    <col min="31" max="63" width="9.125" style="13" customWidth="1"/>
    <col min="64" max="16384" width="9.125" style="7" customWidth="1"/>
  </cols>
  <sheetData>
    <row r="2" spans="1:23" ht="15">
      <c r="A2" s="631" t="s">
        <v>423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631"/>
      <c r="T2" s="631"/>
      <c r="U2" s="631"/>
      <c r="V2" s="631"/>
      <c r="W2" s="631"/>
    </row>
    <row r="3" spans="1:23" ht="12.75">
      <c r="A3" s="148"/>
      <c r="B3" s="130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3"/>
      <c r="Q3" s="148"/>
      <c r="R3" s="148"/>
      <c r="S3" s="148"/>
      <c r="T3" s="148"/>
      <c r="U3" s="148"/>
      <c r="V3" s="148"/>
      <c r="W3" s="148"/>
    </row>
    <row r="4" spans="1:63" s="293" customFormat="1" ht="12">
      <c r="A4" s="613" t="s">
        <v>221</v>
      </c>
      <c r="B4" s="613"/>
      <c r="C4" s="671" t="s">
        <v>203</v>
      </c>
      <c r="D4" s="674" t="s">
        <v>204</v>
      </c>
      <c r="E4" s="672" t="s">
        <v>205</v>
      </c>
      <c r="F4" s="672" t="s">
        <v>206</v>
      </c>
      <c r="G4" s="672" t="s">
        <v>207</v>
      </c>
      <c r="H4" s="672" t="s">
        <v>208</v>
      </c>
      <c r="I4" s="672" t="s">
        <v>40</v>
      </c>
      <c r="J4" s="670" t="s">
        <v>24</v>
      </c>
      <c r="K4" s="670"/>
      <c r="L4" s="670"/>
      <c r="M4" s="672" t="s">
        <v>210</v>
      </c>
      <c r="N4" s="672" t="s">
        <v>211</v>
      </c>
      <c r="O4" s="672" t="s">
        <v>212</v>
      </c>
      <c r="P4" s="672" t="s">
        <v>213</v>
      </c>
      <c r="Q4" s="672" t="s">
        <v>214</v>
      </c>
      <c r="R4" s="672" t="s">
        <v>215</v>
      </c>
      <c r="S4" s="672" t="s">
        <v>216</v>
      </c>
      <c r="T4" s="672" t="s">
        <v>217</v>
      </c>
      <c r="U4" s="672" t="s">
        <v>218</v>
      </c>
      <c r="V4" s="672" t="s">
        <v>219</v>
      </c>
      <c r="W4" s="672" t="s">
        <v>225</v>
      </c>
      <c r="X4" s="494"/>
      <c r="Y4" s="494"/>
      <c r="Z4" s="494"/>
      <c r="AA4" s="494"/>
      <c r="AB4" s="494"/>
      <c r="AC4" s="494"/>
      <c r="AD4" s="494"/>
      <c r="AE4" s="494"/>
      <c r="AF4" s="494"/>
      <c r="AG4" s="494"/>
      <c r="AH4" s="494"/>
      <c r="AI4" s="494"/>
      <c r="AJ4" s="494"/>
      <c r="AK4" s="494"/>
      <c r="AL4" s="494"/>
      <c r="AM4" s="494"/>
      <c r="AN4" s="494"/>
      <c r="AO4" s="494"/>
      <c r="AP4" s="494"/>
      <c r="AQ4" s="494"/>
      <c r="AR4" s="494"/>
      <c r="AS4" s="494"/>
      <c r="AT4" s="494"/>
      <c r="AU4" s="494"/>
      <c r="AV4" s="494"/>
      <c r="AW4" s="494"/>
      <c r="AX4" s="494"/>
      <c r="AY4" s="494"/>
      <c r="AZ4" s="494"/>
      <c r="BA4" s="494"/>
      <c r="BB4" s="494"/>
      <c r="BC4" s="494"/>
      <c r="BD4" s="494"/>
      <c r="BE4" s="494"/>
      <c r="BF4" s="494"/>
      <c r="BG4" s="494"/>
      <c r="BH4" s="494"/>
      <c r="BI4" s="494"/>
      <c r="BJ4" s="494"/>
      <c r="BK4" s="494"/>
    </row>
    <row r="5" spans="1:63" s="293" customFormat="1" ht="92.25" customHeight="1">
      <c r="A5" s="613"/>
      <c r="B5" s="613"/>
      <c r="C5" s="671"/>
      <c r="D5" s="674"/>
      <c r="E5" s="673"/>
      <c r="F5" s="673"/>
      <c r="G5" s="673"/>
      <c r="H5" s="673"/>
      <c r="I5" s="673"/>
      <c r="J5" s="191" t="s">
        <v>222</v>
      </c>
      <c r="K5" s="191" t="s">
        <v>223</v>
      </c>
      <c r="L5" s="191" t="s">
        <v>224</v>
      </c>
      <c r="M5" s="673"/>
      <c r="N5" s="673"/>
      <c r="O5" s="673"/>
      <c r="P5" s="673"/>
      <c r="Q5" s="673"/>
      <c r="R5" s="673"/>
      <c r="S5" s="673"/>
      <c r="T5" s="673"/>
      <c r="U5" s="673"/>
      <c r="V5" s="673"/>
      <c r="W5" s="673"/>
      <c r="X5" s="494"/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494"/>
      <c r="AJ5" s="494"/>
      <c r="AK5" s="494"/>
      <c r="AL5" s="494"/>
      <c r="AM5" s="494"/>
      <c r="AN5" s="494"/>
      <c r="AO5" s="494"/>
      <c r="AP5" s="494"/>
      <c r="AQ5" s="494"/>
      <c r="AR5" s="494"/>
      <c r="AS5" s="494"/>
      <c r="AT5" s="494"/>
      <c r="AU5" s="494"/>
      <c r="AV5" s="494"/>
      <c r="AW5" s="494"/>
      <c r="AX5" s="494"/>
      <c r="AY5" s="494"/>
      <c r="AZ5" s="494"/>
      <c r="BA5" s="494"/>
      <c r="BB5" s="494"/>
      <c r="BC5" s="494"/>
      <c r="BD5" s="494"/>
      <c r="BE5" s="494"/>
      <c r="BF5" s="494"/>
      <c r="BG5" s="494"/>
      <c r="BH5" s="494"/>
      <c r="BI5" s="494"/>
      <c r="BJ5" s="494"/>
      <c r="BK5" s="494"/>
    </row>
    <row r="6" spans="1:63" s="300" customFormat="1" ht="12">
      <c r="A6" s="667" t="s">
        <v>19</v>
      </c>
      <c r="B6" s="668"/>
      <c r="C6" s="668"/>
      <c r="D6" s="668"/>
      <c r="E6" s="668"/>
      <c r="F6" s="668"/>
      <c r="G6" s="668"/>
      <c r="H6" s="668"/>
      <c r="I6" s="668"/>
      <c r="J6" s="668"/>
      <c r="K6" s="668"/>
      <c r="L6" s="668"/>
      <c r="M6" s="668"/>
      <c r="N6" s="668"/>
      <c r="O6" s="668"/>
      <c r="P6" s="668"/>
      <c r="Q6" s="668"/>
      <c r="R6" s="668"/>
      <c r="S6" s="668"/>
      <c r="T6" s="668"/>
      <c r="U6" s="668"/>
      <c r="V6" s="668"/>
      <c r="W6" s="669"/>
      <c r="X6" s="495"/>
      <c r="Y6" s="495"/>
      <c r="Z6" s="495"/>
      <c r="AA6" s="495"/>
      <c r="AB6" s="495"/>
      <c r="AC6" s="495"/>
      <c r="AD6" s="495"/>
      <c r="AE6" s="495"/>
      <c r="AF6" s="495"/>
      <c r="AG6" s="495"/>
      <c r="AH6" s="495"/>
      <c r="AI6" s="495"/>
      <c r="AJ6" s="495"/>
      <c r="AK6" s="495"/>
      <c r="AL6" s="495"/>
      <c r="AM6" s="495"/>
      <c r="AN6" s="495"/>
      <c r="AO6" s="495"/>
      <c r="AP6" s="495"/>
      <c r="AQ6" s="495"/>
      <c r="AR6" s="495"/>
      <c r="AS6" s="495"/>
      <c r="AT6" s="495"/>
      <c r="AU6" s="495"/>
      <c r="AV6" s="495"/>
      <c r="AW6" s="495"/>
      <c r="AX6" s="495"/>
      <c r="AY6" s="495"/>
      <c r="AZ6" s="495"/>
      <c r="BA6" s="495"/>
      <c r="BB6" s="495"/>
      <c r="BC6" s="495"/>
      <c r="BD6" s="495"/>
      <c r="BE6" s="495"/>
      <c r="BF6" s="495"/>
      <c r="BG6" s="495"/>
      <c r="BH6" s="495"/>
      <c r="BI6" s="495"/>
      <c r="BJ6" s="495"/>
      <c r="BK6" s="495"/>
    </row>
    <row r="7" spans="1:63" s="280" customFormat="1" ht="12">
      <c r="A7" s="665" t="s">
        <v>226</v>
      </c>
      <c r="B7" s="666"/>
      <c r="C7" s="286">
        <f>SUM(C8:C10)</f>
        <v>12633</v>
      </c>
      <c r="D7" s="286">
        <f aca="true" t="shared" si="0" ref="D7:W7">SUM(D8:D10)</f>
        <v>95</v>
      </c>
      <c r="E7" s="286">
        <f t="shared" si="0"/>
        <v>94</v>
      </c>
      <c r="F7" s="286">
        <f t="shared" si="0"/>
        <v>119</v>
      </c>
      <c r="G7" s="286">
        <f t="shared" si="0"/>
        <v>31</v>
      </c>
      <c r="H7" s="286">
        <f t="shared" si="0"/>
        <v>115</v>
      </c>
      <c r="I7" s="286">
        <f t="shared" si="0"/>
        <v>6668</v>
      </c>
      <c r="J7" s="286">
        <f t="shared" si="0"/>
        <v>17</v>
      </c>
      <c r="K7" s="286">
        <f t="shared" si="0"/>
        <v>632</v>
      </c>
      <c r="L7" s="286">
        <f t="shared" si="0"/>
        <v>6019</v>
      </c>
      <c r="M7" s="286">
        <f t="shared" si="0"/>
        <v>125</v>
      </c>
      <c r="N7" s="286">
        <f t="shared" si="0"/>
        <v>233</v>
      </c>
      <c r="O7" s="286">
        <f t="shared" si="0"/>
        <v>361</v>
      </c>
      <c r="P7" s="286">
        <f t="shared" si="0"/>
        <v>63</v>
      </c>
      <c r="Q7" s="286">
        <f t="shared" si="0"/>
        <v>374</v>
      </c>
      <c r="R7" s="286">
        <f t="shared" si="0"/>
        <v>84</v>
      </c>
      <c r="S7" s="286">
        <f t="shared" si="0"/>
        <v>185</v>
      </c>
      <c r="T7" s="286">
        <f t="shared" si="0"/>
        <v>111</v>
      </c>
      <c r="U7" s="286">
        <f t="shared" si="0"/>
        <v>553</v>
      </c>
      <c r="V7" s="286">
        <f t="shared" si="0"/>
        <v>981</v>
      </c>
      <c r="W7" s="496">
        <f t="shared" si="0"/>
        <v>2441</v>
      </c>
      <c r="X7" s="497"/>
      <c r="Y7" s="497"/>
      <c r="Z7" s="497"/>
      <c r="AA7" s="497"/>
      <c r="AB7" s="497"/>
      <c r="AC7" s="497"/>
      <c r="AD7" s="497"/>
      <c r="AE7" s="497"/>
      <c r="AF7" s="497"/>
      <c r="AG7" s="497"/>
      <c r="AH7" s="497"/>
      <c r="AI7" s="497"/>
      <c r="AJ7" s="497"/>
      <c r="AK7" s="497"/>
      <c r="AL7" s="497"/>
      <c r="AM7" s="497"/>
      <c r="AN7" s="497"/>
      <c r="AO7" s="497"/>
      <c r="AP7" s="497"/>
      <c r="AQ7" s="497"/>
      <c r="AR7" s="497"/>
      <c r="AS7" s="497"/>
      <c r="AT7" s="497"/>
      <c r="AU7" s="497"/>
      <c r="AV7" s="497"/>
      <c r="AW7" s="497"/>
      <c r="AX7" s="497"/>
      <c r="AY7" s="497"/>
      <c r="AZ7" s="497"/>
      <c r="BA7" s="497"/>
      <c r="BB7" s="497"/>
      <c r="BC7" s="497"/>
      <c r="BD7" s="497"/>
      <c r="BE7" s="497"/>
      <c r="BF7" s="497"/>
      <c r="BG7" s="497"/>
      <c r="BH7" s="497"/>
      <c r="BI7" s="497"/>
      <c r="BJ7" s="497"/>
      <c r="BK7" s="497"/>
    </row>
    <row r="8" spans="1:63" s="280" customFormat="1" ht="24">
      <c r="A8" s="660" t="s">
        <v>24</v>
      </c>
      <c r="B8" s="353" t="s">
        <v>227</v>
      </c>
      <c r="C8" s="284">
        <f>+D8+E8+F8+G8+H8+I8+M8+N8+O8+P8+Q8+R8+S8+T8+U8+V8+W8</f>
        <v>8177</v>
      </c>
      <c r="D8" s="462">
        <v>19</v>
      </c>
      <c r="E8" s="462">
        <v>42</v>
      </c>
      <c r="F8" s="462">
        <v>81</v>
      </c>
      <c r="G8" s="462">
        <v>30</v>
      </c>
      <c r="H8" s="462">
        <v>40</v>
      </c>
      <c r="I8" s="284">
        <v>4183</v>
      </c>
      <c r="J8" s="462">
        <v>4</v>
      </c>
      <c r="K8" s="462">
        <v>347</v>
      </c>
      <c r="L8" s="462">
        <v>3832</v>
      </c>
      <c r="M8" s="462">
        <v>87</v>
      </c>
      <c r="N8" s="462">
        <v>132</v>
      </c>
      <c r="O8" s="462">
        <v>235</v>
      </c>
      <c r="P8" s="462">
        <v>32</v>
      </c>
      <c r="Q8" s="462">
        <v>280</v>
      </c>
      <c r="R8" s="462">
        <v>62</v>
      </c>
      <c r="S8" s="462">
        <v>122</v>
      </c>
      <c r="T8" s="462">
        <v>54</v>
      </c>
      <c r="U8" s="462">
        <v>296</v>
      </c>
      <c r="V8" s="462">
        <v>685</v>
      </c>
      <c r="W8" s="498">
        <v>1797</v>
      </c>
      <c r="X8" s="497"/>
      <c r="Y8" s="497"/>
      <c r="Z8" s="497"/>
      <c r="AA8" s="497"/>
      <c r="AB8" s="497"/>
      <c r="AC8" s="497"/>
      <c r="AD8" s="497"/>
      <c r="AE8" s="497"/>
      <c r="AF8" s="497"/>
      <c r="AG8" s="497"/>
      <c r="AH8" s="497"/>
      <c r="AI8" s="497"/>
      <c r="AJ8" s="497"/>
      <c r="AK8" s="497"/>
      <c r="AL8" s="497"/>
      <c r="AM8" s="497"/>
      <c r="AN8" s="497"/>
      <c r="AO8" s="497"/>
      <c r="AP8" s="497"/>
      <c r="AQ8" s="497"/>
      <c r="AR8" s="497"/>
      <c r="AS8" s="497"/>
      <c r="AT8" s="497"/>
      <c r="AU8" s="497"/>
      <c r="AV8" s="497"/>
      <c r="AW8" s="497"/>
      <c r="AX8" s="497"/>
      <c r="AY8" s="497"/>
      <c r="AZ8" s="497"/>
      <c r="BA8" s="497"/>
      <c r="BB8" s="497"/>
      <c r="BC8" s="497"/>
      <c r="BD8" s="497"/>
      <c r="BE8" s="497"/>
      <c r="BF8" s="497"/>
      <c r="BG8" s="497"/>
      <c r="BH8" s="497"/>
      <c r="BI8" s="497"/>
      <c r="BJ8" s="497"/>
      <c r="BK8" s="497"/>
    </row>
    <row r="9" spans="1:63" s="280" customFormat="1" ht="24">
      <c r="A9" s="660"/>
      <c r="B9" s="353" t="s">
        <v>228</v>
      </c>
      <c r="C9" s="284">
        <f>+D9+E9+F9+G9+H9+I9+M9+N9+O9+P9+Q9+R9+S9+T9+U9+V9+W9</f>
        <v>4364</v>
      </c>
      <c r="D9" s="462">
        <v>74</v>
      </c>
      <c r="E9" s="462">
        <v>51</v>
      </c>
      <c r="F9" s="462">
        <v>37</v>
      </c>
      <c r="G9" s="462">
        <v>1</v>
      </c>
      <c r="H9" s="462">
        <v>72</v>
      </c>
      <c r="I9" s="284">
        <v>2473</v>
      </c>
      <c r="J9" s="462">
        <v>13</v>
      </c>
      <c r="K9" s="462">
        <v>284</v>
      </c>
      <c r="L9" s="462">
        <v>2176</v>
      </c>
      <c r="M9" s="462">
        <v>37</v>
      </c>
      <c r="N9" s="462">
        <v>98</v>
      </c>
      <c r="O9" s="462">
        <v>124</v>
      </c>
      <c r="P9" s="462">
        <v>30</v>
      </c>
      <c r="Q9" s="462">
        <v>91</v>
      </c>
      <c r="R9" s="462">
        <v>22</v>
      </c>
      <c r="S9" s="462">
        <v>62</v>
      </c>
      <c r="T9" s="462">
        <v>56</v>
      </c>
      <c r="U9" s="462">
        <v>244</v>
      </c>
      <c r="V9" s="462">
        <v>274</v>
      </c>
      <c r="W9" s="498">
        <v>618</v>
      </c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  <c r="BC9" s="497"/>
      <c r="BD9" s="497"/>
      <c r="BE9" s="497"/>
      <c r="BF9" s="497"/>
      <c r="BG9" s="497"/>
      <c r="BH9" s="497"/>
      <c r="BI9" s="497"/>
      <c r="BJ9" s="497"/>
      <c r="BK9" s="497"/>
    </row>
    <row r="10" spans="1:63" s="280" customFormat="1" ht="24">
      <c r="A10" s="660"/>
      <c r="B10" s="389" t="s">
        <v>561</v>
      </c>
      <c r="C10" s="284">
        <f>+D10+E10+F10+G10+H10+I10+M10+N10+O10+P10+Q10+R10+S10+T10+U10+V10+W10</f>
        <v>92</v>
      </c>
      <c r="D10" s="284">
        <v>2</v>
      </c>
      <c r="E10" s="284">
        <v>1</v>
      </c>
      <c r="F10" s="284">
        <v>1</v>
      </c>
      <c r="G10" s="284">
        <v>0</v>
      </c>
      <c r="H10" s="284">
        <v>3</v>
      </c>
      <c r="I10" s="284">
        <v>12</v>
      </c>
      <c r="J10" s="284">
        <v>0</v>
      </c>
      <c r="K10" s="284">
        <v>1</v>
      </c>
      <c r="L10" s="462">
        <v>11</v>
      </c>
      <c r="M10" s="284">
        <v>1</v>
      </c>
      <c r="N10" s="284">
        <v>3</v>
      </c>
      <c r="O10" s="284">
        <v>2</v>
      </c>
      <c r="P10" s="284">
        <v>1</v>
      </c>
      <c r="Q10" s="284">
        <v>3</v>
      </c>
      <c r="R10" s="284">
        <v>0</v>
      </c>
      <c r="S10" s="284">
        <v>1</v>
      </c>
      <c r="T10" s="284">
        <v>1</v>
      </c>
      <c r="U10" s="284">
        <v>13</v>
      </c>
      <c r="V10" s="284">
        <v>22</v>
      </c>
      <c r="W10" s="285">
        <v>26</v>
      </c>
      <c r="X10" s="497"/>
      <c r="Y10" s="497"/>
      <c r="Z10" s="497"/>
      <c r="AA10" s="497"/>
      <c r="AB10" s="497"/>
      <c r="AC10" s="497"/>
      <c r="AD10" s="497"/>
      <c r="AE10" s="497"/>
      <c r="AF10" s="497"/>
      <c r="AG10" s="497"/>
      <c r="AH10" s="497"/>
      <c r="AI10" s="497"/>
      <c r="AJ10" s="497"/>
      <c r="AK10" s="497"/>
      <c r="AL10" s="497"/>
      <c r="AM10" s="497"/>
      <c r="AN10" s="497"/>
      <c r="AO10" s="497"/>
      <c r="AP10" s="497"/>
      <c r="AQ10" s="497"/>
      <c r="AR10" s="497"/>
      <c r="AS10" s="497"/>
      <c r="AT10" s="497"/>
      <c r="AU10" s="497"/>
      <c r="AV10" s="497"/>
      <c r="AW10" s="497"/>
      <c r="AX10" s="497"/>
      <c r="AY10" s="497"/>
      <c r="AZ10" s="497"/>
      <c r="BA10" s="497"/>
      <c r="BB10" s="497"/>
      <c r="BC10" s="497"/>
      <c r="BD10" s="497"/>
      <c r="BE10" s="497"/>
      <c r="BF10" s="497"/>
      <c r="BG10" s="497"/>
      <c r="BH10" s="497"/>
      <c r="BI10" s="497"/>
      <c r="BJ10" s="497"/>
      <c r="BK10" s="497"/>
    </row>
    <row r="11" spans="1:63" s="280" customFormat="1" ht="12">
      <c r="A11" s="662" t="s">
        <v>229</v>
      </c>
      <c r="B11" s="663"/>
      <c r="C11" s="663"/>
      <c r="D11" s="663"/>
      <c r="E11" s="663"/>
      <c r="F11" s="663"/>
      <c r="G11" s="663"/>
      <c r="H11" s="663"/>
      <c r="I11" s="663"/>
      <c r="J11" s="663"/>
      <c r="K11" s="663"/>
      <c r="L11" s="663"/>
      <c r="M11" s="663"/>
      <c r="N11" s="663"/>
      <c r="O11" s="663"/>
      <c r="P11" s="663"/>
      <c r="Q11" s="663"/>
      <c r="R11" s="663"/>
      <c r="S11" s="663"/>
      <c r="T11" s="663"/>
      <c r="U11" s="663"/>
      <c r="V11" s="663"/>
      <c r="W11" s="664"/>
      <c r="X11" s="497"/>
      <c r="Y11" s="497"/>
      <c r="Z11" s="497"/>
      <c r="AA11" s="497"/>
      <c r="AB11" s="497"/>
      <c r="AC11" s="497"/>
      <c r="AD11" s="497"/>
      <c r="AE11" s="497"/>
      <c r="AF11" s="497"/>
      <c r="AG11" s="497"/>
      <c r="AH11" s="497"/>
      <c r="AI11" s="497"/>
      <c r="AJ11" s="497"/>
      <c r="AK11" s="497"/>
      <c r="AL11" s="497"/>
      <c r="AM11" s="497"/>
      <c r="AN11" s="497"/>
      <c r="AO11" s="497"/>
      <c r="AP11" s="497"/>
      <c r="AQ11" s="497"/>
      <c r="AR11" s="497"/>
      <c r="AS11" s="497"/>
      <c r="AT11" s="497"/>
      <c r="AU11" s="497"/>
      <c r="AV11" s="497"/>
      <c r="AW11" s="497"/>
      <c r="AX11" s="497"/>
      <c r="AY11" s="497"/>
      <c r="AZ11" s="497"/>
      <c r="BA11" s="497"/>
      <c r="BB11" s="497"/>
      <c r="BC11" s="497"/>
      <c r="BD11" s="497"/>
      <c r="BE11" s="497"/>
      <c r="BF11" s="497"/>
      <c r="BG11" s="497"/>
      <c r="BH11" s="497"/>
      <c r="BI11" s="497"/>
      <c r="BJ11" s="497"/>
      <c r="BK11" s="497"/>
    </row>
    <row r="12" spans="1:63" s="280" customFormat="1" ht="12">
      <c r="A12" s="665" t="s">
        <v>226</v>
      </c>
      <c r="B12" s="666"/>
      <c r="C12" s="286">
        <f aca="true" t="shared" si="1" ref="C12:W12">SUM(C13:C15)</f>
        <v>7912</v>
      </c>
      <c r="D12" s="286">
        <f t="shared" si="1"/>
        <v>40</v>
      </c>
      <c r="E12" s="286">
        <f t="shared" si="1"/>
        <v>39</v>
      </c>
      <c r="F12" s="286">
        <f t="shared" si="1"/>
        <v>44</v>
      </c>
      <c r="G12" s="286">
        <f t="shared" si="1"/>
        <v>13</v>
      </c>
      <c r="H12" s="286">
        <f t="shared" si="1"/>
        <v>83</v>
      </c>
      <c r="I12" s="286">
        <f t="shared" si="1"/>
        <v>4028</v>
      </c>
      <c r="J12" s="286">
        <f t="shared" si="1"/>
        <v>7</v>
      </c>
      <c r="K12" s="286">
        <f t="shared" si="1"/>
        <v>355</v>
      </c>
      <c r="L12" s="286">
        <f t="shared" si="1"/>
        <v>3666</v>
      </c>
      <c r="M12" s="286">
        <f t="shared" si="1"/>
        <v>51</v>
      </c>
      <c r="N12" s="286">
        <f t="shared" si="1"/>
        <v>201</v>
      </c>
      <c r="O12" s="286">
        <f t="shared" si="1"/>
        <v>343</v>
      </c>
      <c r="P12" s="286">
        <f t="shared" si="1"/>
        <v>52</v>
      </c>
      <c r="Q12" s="286">
        <f t="shared" si="1"/>
        <v>308</v>
      </c>
      <c r="R12" s="286">
        <f t="shared" si="1"/>
        <v>61</v>
      </c>
      <c r="S12" s="286">
        <f t="shared" si="1"/>
        <v>138</v>
      </c>
      <c r="T12" s="286">
        <f t="shared" si="1"/>
        <v>94</v>
      </c>
      <c r="U12" s="286">
        <f t="shared" si="1"/>
        <v>182</v>
      </c>
      <c r="V12" s="286">
        <f t="shared" si="1"/>
        <v>955</v>
      </c>
      <c r="W12" s="496">
        <f t="shared" si="1"/>
        <v>1280</v>
      </c>
      <c r="X12" s="497"/>
      <c r="Y12" s="497"/>
      <c r="Z12" s="497"/>
      <c r="AA12" s="497"/>
      <c r="AB12" s="497"/>
      <c r="AC12" s="497"/>
      <c r="AD12" s="497"/>
      <c r="AE12" s="497"/>
      <c r="AF12" s="497"/>
      <c r="AG12" s="497"/>
      <c r="AH12" s="497"/>
      <c r="AI12" s="497"/>
      <c r="AJ12" s="497"/>
      <c r="AK12" s="497"/>
      <c r="AL12" s="497"/>
      <c r="AM12" s="497"/>
      <c r="AN12" s="497"/>
      <c r="AO12" s="497"/>
      <c r="AP12" s="497"/>
      <c r="AQ12" s="497"/>
      <c r="AR12" s="497"/>
      <c r="AS12" s="497"/>
      <c r="AT12" s="497"/>
      <c r="AU12" s="497"/>
      <c r="AV12" s="497"/>
      <c r="AW12" s="497"/>
      <c r="AX12" s="497"/>
      <c r="AY12" s="497"/>
      <c r="AZ12" s="497"/>
      <c r="BA12" s="497"/>
      <c r="BB12" s="497"/>
      <c r="BC12" s="497"/>
      <c r="BD12" s="497"/>
      <c r="BE12" s="497"/>
      <c r="BF12" s="497"/>
      <c r="BG12" s="497"/>
      <c r="BH12" s="497"/>
      <c r="BI12" s="497"/>
      <c r="BJ12" s="497"/>
      <c r="BK12" s="497"/>
    </row>
    <row r="13" spans="1:63" s="280" customFormat="1" ht="24">
      <c r="A13" s="660" t="s">
        <v>24</v>
      </c>
      <c r="B13" s="353" t="s">
        <v>227</v>
      </c>
      <c r="C13" s="284">
        <f>+D13+E13+F13+G13+H13+I13+M13+N13+O13+P13+Q13+R13+S13+T13+U13+V13+W13</f>
        <v>5077</v>
      </c>
      <c r="D13" s="284">
        <v>6</v>
      </c>
      <c r="E13" s="284">
        <v>13</v>
      </c>
      <c r="F13" s="284">
        <v>23</v>
      </c>
      <c r="G13" s="284">
        <v>12</v>
      </c>
      <c r="H13" s="284">
        <v>24</v>
      </c>
      <c r="I13" s="284">
        <v>2496</v>
      </c>
      <c r="J13" s="284">
        <v>0</v>
      </c>
      <c r="K13" s="284">
        <v>185</v>
      </c>
      <c r="L13" s="462">
        <v>2311</v>
      </c>
      <c r="M13" s="284">
        <v>40</v>
      </c>
      <c r="N13" s="284">
        <v>114</v>
      </c>
      <c r="O13" s="284">
        <v>226</v>
      </c>
      <c r="P13" s="284">
        <v>27</v>
      </c>
      <c r="Q13" s="284">
        <v>244</v>
      </c>
      <c r="R13" s="284">
        <v>47</v>
      </c>
      <c r="S13" s="284">
        <v>91</v>
      </c>
      <c r="T13" s="284">
        <v>49</v>
      </c>
      <c r="U13" s="284">
        <v>118</v>
      </c>
      <c r="V13" s="284">
        <v>667</v>
      </c>
      <c r="W13" s="285">
        <v>880</v>
      </c>
      <c r="X13" s="497"/>
      <c r="Y13" s="497"/>
      <c r="Z13" s="497"/>
      <c r="AA13" s="497"/>
      <c r="AB13" s="497"/>
      <c r="AC13" s="497"/>
      <c r="AD13" s="497"/>
      <c r="AE13" s="497"/>
      <c r="AF13" s="497"/>
      <c r="AG13" s="497"/>
      <c r="AH13" s="497"/>
      <c r="AI13" s="497"/>
      <c r="AJ13" s="497"/>
      <c r="AK13" s="497"/>
      <c r="AL13" s="497"/>
      <c r="AM13" s="497"/>
      <c r="AN13" s="497"/>
      <c r="AO13" s="497"/>
      <c r="AP13" s="497"/>
      <c r="AQ13" s="497"/>
      <c r="AR13" s="497"/>
      <c r="AS13" s="497"/>
      <c r="AT13" s="497"/>
      <c r="AU13" s="497"/>
      <c r="AV13" s="497"/>
      <c r="AW13" s="497"/>
      <c r="AX13" s="497"/>
      <c r="AY13" s="497"/>
      <c r="AZ13" s="497"/>
      <c r="BA13" s="497"/>
      <c r="BB13" s="497"/>
      <c r="BC13" s="497"/>
      <c r="BD13" s="497"/>
      <c r="BE13" s="497"/>
      <c r="BF13" s="497"/>
      <c r="BG13" s="497"/>
      <c r="BH13" s="497"/>
      <c r="BI13" s="497"/>
      <c r="BJ13" s="497"/>
      <c r="BK13" s="497"/>
    </row>
    <row r="14" spans="1:63" s="280" customFormat="1" ht="24">
      <c r="A14" s="660"/>
      <c r="B14" s="353" t="s">
        <v>228</v>
      </c>
      <c r="C14" s="284">
        <f>+D14+E14+F14+G14+H14+I14+M14+N14+O14+P14+Q14+R14+S14+T14+U14+V14+W14</f>
        <v>2763</v>
      </c>
      <c r="D14" s="284">
        <v>33</v>
      </c>
      <c r="E14" s="284">
        <v>26</v>
      </c>
      <c r="F14" s="284">
        <v>20</v>
      </c>
      <c r="G14" s="284">
        <v>1</v>
      </c>
      <c r="H14" s="284">
        <v>56</v>
      </c>
      <c r="I14" s="284">
        <v>1527</v>
      </c>
      <c r="J14" s="284">
        <v>7</v>
      </c>
      <c r="K14" s="284">
        <v>170</v>
      </c>
      <c r="L14" s="462">
        <v>1350</v>
      </c>
      <c r="M14" s="284">
        <v>10</v>
      </c>
      <c r="N14" s="284">
        <v>84</v>
      </c>
      <c r="O14" s="284">
        <v>115</v>
      </c>
      <c r="P14" s="284">
        <v>24</v>
      </c>
      <c r="Q14" s="284">
        <v>61</v>
      </c>
      <c r="R14" s="284">
        <v>14</v>
      </c>
      <c r="S14" s="284">
        <v>46</v>
      </c>
      <c r="T14" s="284">
        <v>44</v>
      </c>
      <c r="U14" s="284">
        <v>51</v>
      </c>
      <c r="V14" s="284">
        <v>268</v>
      </c>
      <c r="W14" s="285">
        <v>383</v>
      </c>
      <c r="X14" s="497"/>
      <c r="Y14" s="497"/>
      <c r="Z14" s="497"/>
      <c r="AA14" s="497"/>
      <c r="AB14" s="497"/>
      <c r="AC14" s="497"/>
      <c r="AD14" s="497"/>
      <c r="AE14" s="497"/>
      <c r="AF14" s="497"/>
      <c r="AG14" s="497"/>
      <c r="AH14" s="497"/>
      <c r="AI14" s="497"/>
      <c r="AJ14" s="497"/>
      <c r="AK14" s="497"/>
      <c r="AL14" s="497"/>
      <c r="AM14" s="497"/>
      <c r="AN14" s="497"/>
      <c r="AO14" s="497"/>
      <c r="AP14" s="497"/>
      <c r="AQ14" s="497"/>
      <c r="AR14" s="497"/>
      <c r="AS14" s="497"/>
      <c r="AT14" s="497"/>
      <c r="AU14" s="497"/>
      <c r="AV14" s="497"/>
      <c r="AW14" s="497"/>
      <c r="AX14" s="497"/>
      <c r="AY14" s="497"/>
      <c r="AZ14" s="497"/>
      <c r="BA14" s="497"/>
      <c r="BB14" s="497"/>
      <c r="BC14" s="497"/>
      <c r="BD14" s="497"/>
      <c r="BE14" s="497"/>
      <c r="BF14" s="497"/>
      <c r="BG14" s="497"/>
      <c r="BH14" s="497"/>
      <c r="BI14" s="497"/>
      <c r="BJ14" s="497"/>
      <c r="BK14" s="497"/>
    </row>
    <row r="15" spans="1:63" s="280" customFormat="1" ht="24">
      <c r="A15" s="660"/>
      <c r="B15" s="389" t="s">
        <v>561</v>
      </c>
      <c r="C15" s="284">
        <f>+D15+E15+F15+G15+H15+I15+M15+N15+O15+P15+Q15+R15+S15+T15+U15+V15+W15</f>
        <v>72</v>
      </c>
      <c r="D15" s="284">
        <v>1</v>
      </c>
      <c r="E15" s="284">
        <v>0</v>
      </c>
      <c r="F15" s="284">
        <v>1</v>
      </c>
      <c r="G15" s="284">
        <v>0</v>
      </c>
      <c r="H15" s="284">
        <v>3</v>
      </c>
      <c r="I15" s="284">
        <v>5</v>
      </c>
      <c r="J15" s="284">
        <v>0</v>
      </c>
      <c r="K15" s="284">
        <v>0</v>
      </c>
      <c r="L15" s="462">
        <v>5</v>
      </c>
      <c r="M15" s="284">
        <v>1</v>
      </c>
      <c r="N15" s="284">
        <v>3</v>
      </c>
      <c r="O15" s="284">
        <v>2</v>
      </c>
      <c r="P15" s="284">
        <v>1</v>
      </c>
      <c r="Q15" s="284">
        <v>3</v>
      </c>
      <c r="R15" s="284">
        <v>0</v>
      </c>
      <c r="S15" s="284">
        <v>1</v>
      </c>
      <c r="T15" s="284">
        <v>1</v>
      </c>
      <c r="U15" s="284">
        <v>13</v>
      </c>
      <c r="V15" s="284">
        <v>20</v>
      </c>
      <c r="W15" s="285">
        <v>17</v>
      </c>
      <c r="X15" s="497"/>
      <c r="Y15" s="497"/>
      <c r="Z15" s="497"/>
      <c r="AA15" s="497"/>
      <c r="AB15" s="497"/>
      <c r="AC15" s="497"/>
      <c r="AD15" s="497"/>
      <c r="AE15" s="497"/>
      <c r="AF15" s="497"/>
      <c r="AG15" s="497"/>
      <c r="AH15" s="497"/>
      <c r="AI15" s="497"/>
      <c r="AJ15" s="497"/>
      <c r="AK15" s="497"/>
      <c r="AL15" s="497"/>
      <c r="AM15" s="497"/>
      <c r="AN15" s="497"/>
      <c r="AO15" s="497"/>
      <c r="AP15" s="497"/>
      <c r="AQ15" s="497"/>
      <c r="AR15" s="497"/>
      <c r="AS15" s="497"/>
      <c r="AT15" s="497"/>
      <c r="AU15" s="497"/>
      <c r="AV15" s="497"/>
      <c r="AW15" s="497"/>
      <c r="AX15" s="497"/>
      <c r="AY15" s="497"/>
      <c r="AZ15" s="497"/>
      <c r="BA15" s="497"/>
      <c r="BB15" s="497"/>
      <c r="BC15" s="497"/>
      <c r="BD15" s="497"/>
      <c r="BE15" s="497"/>
      <c r="BF15" s="497"/>
      <c r="BG15" s="497"/>
      <c r="BH15" s="497"/>
      <c r="BI15" s="497"/>
      <c r="BJ15" s="497"/>
      <c r="BK15" s="497"/>
    </row>
    <row r="16" spans="1:63" s="280" customFormat="1" ht="12">
      <c r="A16" s="662" t="s">
        <v>230</v>
      </c>
      <c r="B16" s="663"/>
      <c r="C16" s="663"/>
      <c r="D16" s="663"/>
      <c r="E16" s="663"/>
      <c r="F16" s="663"/>
      <c r="G16" s="663"/>
      <c r="H16" s="663"/>
      <c r="I16" s="663"/>
      <c r="J16" s="663"/>
      <c r="K16" s="663"/>
      <c r="L16" s="663"/>
      <c r="M16" s="663"/>
      <c r="N16" s="663"/>
      <c r="O16" s="663"/>
      <c r="P16" s="663"/>
      <c r="Q16" s="663"/>
      <c r="R16" s="663"/>
      <c r="S16" s="663"/>
      <c r="T16" s="663"/>
      <c r="U16" s="663"/>
      <c r="V16" s="663"/>
      <c r="W16" s="664"/>
      <c r="X16" s="497"/>
      <c r="Y16" s="497"/>
      <c r="Z16" s="497"/>
      <c r="AA16" s="497"/>
      <c r="AB16" s="497"/>
      <c r="AC16" s="497"/>
      <c r="AD16" s="497"/>
      <c r="AE16" s="497"/>
      <c r="AF16" s="497"/>
      <c r="AG16" s="497"/>
      <c r="AH16" s="497"/>
      <c r="AI16" s="497"/>
      <c r="AJ16" s="497"/>
      <c r="AK16" s="497"/>
      <c r="AL16" s="497"/>
      <c r="AM16" s="497"/>
      <c r="AN16" s="497"/>
      <c r="AO16" s="497"/>
      <c r="AP16" s="497"/>
      <c r="AQ16" s="497"/>
      <c r="AR16" s="497"/>
      <c r="AS16" s="497"/>
      <c r="AT16" s="497"/>
      <c r="AU16" s="497"/>
      <c r="AV16" s="497"/>
      <c r="AW16" s="497"/>
      <c r="AX16" s="497"/>
      <c r="AY16" s="497"/>
      <c r="AZ16" s="497"/>
      <c r="BA16" s="497"/>
      <c r="BB16" s="497"/>
      <c r="BC16" s="497"/>
      <c r="BD16" s="497"/>
      <c r="BE16" s="497"/>
      <c r="BF16" s="497"/>
      <c r="BG16" s="497"/>
      <c r="BH16" s="497"/>
      <c r="BI16" s="497"/>
      <c r="BJ16" s="497"/>
      <c r="BK16" s="497"/>
    </row>
    <row r="17" spans="1:63" s="280" customFormat="1" ht="12">
      <c r="A17" s="665" t="s">
        <v>226</v>
      </c>
      <c r="B17" s="666"/>
      <c r="C17" s="286">
        <f aca="true" t="shared" si="2" ref="C17:W17">SUM(C18:C20)</f>
        <v>5150</v>
      </c>
      <c r="D17" s="286">
        <f t="shared" si="2"/>
        <v>11</v>
      </c>
      <c r="E17" s="286">
        <f t="shared" si="2"/>
        <v>18</v>
      </c>
      <c r="F17" s="286">
        <f t="shared" si="2"/>
        <v>38</v>
      </c>
      <c r="G17" s="286">
        <f t="shared" si="2"/>
        <v>19</v>
      </c>
      <c r="H17" s="286">
        <f t="shared" si="2"/>
        <v>19</v>
      </c>
      <c r="I17" s="286">
        <f t="shared" si="2"/>
        <v>2464</v>
      </c>
      <c r="J17" s="286">
        <f t="shared" si="2"/>
        <v>2</v>
      </c>
      <c r="K17" s="286">
        <f t="shared" si="2"/>
        <v>152</v>
      </c>
      <c r="L17" s="286">
        <f t="shared" si="2"/>
        <v>2310</v>
      </c>
      <c r="M17" s="286">
        <f t="shared" si="2"/>
        <v>51</v>
      </c>
      <c r="N17" s="286">
        <f t="shared" si="2"/>
        <v>85</v>
      </c>
      <c r="O17" s="286">
        <f t="shared" si="2"/>
        <v>127</v>
      </c>
      <c r="P17" s="286">
        <f t="shared" si="2"/>
        <v>20</v>
      </c>
      <c r="Q17" s="286">
        <f t="shared" si="2"/>
        <v>178</v>
      </c>
      <c r="R17" s="286">
        <f t="shared" si="2"/>
        <v>12</v>
      </c>
      <c r="S17" s="286">
        <f t="shared" si="2"/>
        <v>83</v>
      </c>
      <c r="T17" s="286">
        <f t="shared" si="2"/>
        <v>34</v>
      </c>
      <c r="U17" s="286">
        <f t="shared" si="2"/>
        <v>172</v>
      </c>
      <c r="V17" s="286">
        <f t="shared" si="2"/>
        <v>563</v>
      </c>
      <c r="W17" s="496">
        <f t="shared" si="2"/>
        <v>1256</v>
      </c>
      <c r="X17" s="497"/>
      <c r="Y17" s="497"/>
      <c r="Z17" s="497"/>
      <c r="AA17" s="497"/>
      <c r="AB17" s="497"/>
      <c r="AC17" s="497"/>
      <c r="AD17" s="497"/>
      <c r="AE17" s="497"/>
      <c r="AF17" s="497"/>
      <c r="AG17" s="497"/>
      <c r="AH17" s="497"/>
      <c r="AI17" s="497"/>
      <c r="AJ17" s="497"/>
      <c r="AK17" s="497"/>
      <c r="AL17" s="497"/>
      <c r="AM17" s="497"/>
      <c r="AN17" s="497"/>
      <c r="AO17" s="497"/>
      <c r="AP17" s="497"/>
      <c r="AQ17" s="497"/>
      <c r="AR17" s="497"/>
      <c r="AS17" s="497"/>
      <c r="AT17" s="497"/>
      <c r="AU17" s="497"/>
      <c r="AV17" s="497"/>
      <c r="AW17" s="497"/>
      <c r="AX17" s="497"/>
      <c r="AY17" s="497"/>
      <c r="AZ17" s="497"/>
      <c r="BA17" s="497"/>
      <c r="BB17" s="497"/>
      <c r="BC17" s="497"/>
      <c r="BD17" s="497"/>
      <c r="BE17" s="497"/>
      <c r="BF17" s="497"/>
      <c r="BG17" s="497"/>
      <c r="BH17" s="497"/>
      <c r="BI17" s="497"/>
      <c r="BJ17" s="497"/>
      <c r="BK17" s="497"/>
    </row>
    <row r="18" spans="1:63" s="280" customFormat="1" ht="24">
      <c r="A18" s="660" t="s">
        <v>24</v>
      </c>
      <c r="B18" s="353" t="s">
        <v>227</v>
      </c>
      <c r="C18" s="284">
        <f>+D18+E18+F18+G18+H18+I18+M18+N18+O18+P18+Q18+R18+S18+T18+U18+V18+W18</f>
        <v>5150</v>
      </c>
      <c r="D18" s="284">
        <v>11</v>
      </c>
      <c r="E18" s="284">
        <v>18</v>
      </c>
      <c r="F18" s="284">
        <v>38</v>
      </c>
      <c r="G18" s="284">
        <v>19</v>
      </c>
      <c r="H18" s="284">
        <v>19</v>
      </c>
      <c r="I18" s="284">
        <v>2464</v>
      </c>
      <c r="J18" s="284">
        <v>2</v>
      </c>
      <c r="K18" s="284">
        <v>152</v>
      </c>
      <c r="L18" s="462">
        <v>2310</v>
      </c>
      <c r="M18" s="284">
        <v>51</v>
      </c>
      <c r="N18" s="284">
        <v>85</v>
      </c>
      <c r="O18" s="284">
        <v>127</v>
      </c>
      <c r="P18" s="284">
        <v>20</v>
      </c>
      <c r="Q18" s="284">
        <v>178</v>
      </c>
      <c r="R18" s="284">
        <v>12</v>
      </c>
      <c r="S18" s="284">
        <v>83</v>
      </c>
      <c r="T18" s="284">
        <v>34</v>
      </c>
      <c r="U18" s="284">
        <v>172</v>
      </c>
      <c r="V18" s="284">
        <v>563</v>
      </c>
      <c r="W18" s="285">
        <v>1256</v>
      </c>
      <c r="X18" s="497"/>
      <c r="Y18" s="497"/>
      <c r="Z18" s="497"/>
      <c r="AA18" s="497"/>
      <c r="AB18" s="497"/>
      <c r="AC18" s="497"/>
      <c r="AD18" s="497"/>
      <c r="AE18" s="497"/>
      <c r="AF18" s="497"/>
      <c r="AG18" s="497"/>
      <c r="AH18" s="497"/>
      <c r="AI18" s="497"/>
      <c r="AJ18" s="497"/>
      <c r="AK18" s="497"/>
      <c r="AL18" s="497"/>
      <c r="AM18" s="497"/>
      <c r="AN18" s="497"/>
      <c r="AO18" s="497"/>
      <c r="AP18" s="497"/>
      <c r="AQ18" s="497"/>
      <c r="AR18" s="497"/>
      <c r="AS18" s="497"/>
      <c r="AT18" s="497"/>
      <c r="AU18" s="497"/>
      <c r="AV18" s="497"/>
      <c r="AW18" s="497"/>
      <c r="AX18" s="497"/>
      <c r="AY18" s="497"/>
      <c r="AZ18" s="497"/>
      <c r="BA18" s="497"/>
      <c r="BB18" s="497"/>
      <c r="BC18" s="497"/>
      <c r="BD18" s="497"/>
      <c r="BE18" s="497"/>
      <c r="BF18" s="497"/>
      <c r="BG18" s="497"/>
      <c r="BH18" s="497"/>
      <c r="BI18" s="497"/>
      <c r="BJ18" s="497"/>
      <c r="BK18" s="497"/>
    </row>
    <row r="19" spans="1:63" s="280" customFormat="1" ht="24">
      <c r="A19" s="660"/>
      <c r="B19" s="353" t="s">
        <v>228</v>
      </c>
      <c r="C19" s="284">
        <f>+D19+E19+F19+G19+H19+I19+M19+N19+O19+P19+Q19+R19+S19+T19+U19+V19+W19</f>
        <v>0</v>
      </c>
      <c r="D19" s="284">
        <v>0</v>
      </c>
      <c r="E19" s="284">
        <v>0</v>
      </c>
      <c r="F19" s="284">
        <v>0</v>
      </c>
      <c r="G19" s="284">
        <v>0</v>
      </c>
      <c r="H19" s="284">
        <v>0</v>
      </c>
      <c r="I19" s="284">
        <v>0</v>
      </c>
      <c r="J19" s="284">
        <v>0</v>
      </c>
      <c r="K19" s="284">
        <v>0</v>
      </c>
      <c r="L19" s="462">
        <v>0</v>
      </c>
      <c r="M19" s="284">
        <v>0</v>
      </c>
      <c r="N19" s="284">
        <v>0</v>
      </c>
      <c r="O19" s="284">
        <v>0</v>
      </c>
      <c r="P19" s="284">
        <v>0</v>
      </c>
      <c r="Q19" s="284">
        <v>0</v>
      </c>
      <c r="R19" s="284">
        <v>0</v>
      </c>
      <c r="S19" s="284">
        <v>0</v>
      </c>
      <c r="T19" s="284">
        <v>0</v>
      </c>
      <c r="U19" s="284">
        <v>0</v>
      </c>
      <c r="V19" s="284">
        <v>0</v>
      </c>
      <c r="W19" s="285">
        <v>0</v>
      </c>
      <c r="X19" s="497"/>
      <c r="Y19" s="497"/>
      <c r="Z19" s="497"/>
      <c r="AA19" s="497"/>
      <c r="AB19" s="497"/>
      <c r="AC19" s="497"/>
      <c r="AD19" s="497"/>
      <c r="AE19" s="497"/>
      <c r="AF19" s="497"/>
      <c r="AG19" s="497"/>
      <c r="AH19" s="497"/>
      <c r="AI19" s="497"/>
      <c r="AJ19" s="497"/>
      <c r="AK19" s="497"/>
      <c r="AL19" s="497"/>
      <c r="AM19" s="497"/>
      <c r="AN19" s="497"/>
      <c r="AO19" s="497"/>
      <c r="AP19" s="497"/>
      <c r="AQ19" s="497"/>
      <c r="AR19" s="497"/>
      <c r="AS19" s="497"/>
      <c r="AT19" s="497"/>
      <c r="AU19" s="497"/>
      <c r="AV19" s="497"/>
      <c r="AW19" s="497"/>
      <c r="AX19" s="497"/>
      <c r="AY19" s="497"/>
      <c r="AZ19" s="497"/>
      <c r="BA19" s="497"/>
      <c r="BB19" s="497"/>
      <c r="BC19" s="497"/>
      <c r="BD19" s="497"/>
      <c r="BE19" s="497"/>
      <c r="BF19" s="497"/>
      <c r="BG19" s="497"/>
      <c r="BH19" s="497"/>
      <c r="BI19" s="497"/>
      <c r="BJ19" s="497"/>
      <c r="BK19" s="497"/>
    </row>
    <row r="20" spans="1:63" s="280" customFormat="1" ht="24">
      <c r="A20" s="660"/>
      <c r="B20" s="389" t="s">
        <v>561</v>
      </c>
      <c r="C20" s="284">
        <f>+D20+E20+F20+G20+H20+I20+M20+N20+O20+P20+Q20+R20+S20+T20+U20+V20+W20</f>
        <v>0</v>
      </c>
      <c r="D20" s="284">
        <v>0</v>
      </c>
      <c r="E20" s="284">
        <v>0</v>
      </c>
      <c r="F20" s="284">
        <v>0</v>
      </c>
      <c r="G20" s="284">
        <v>0</v>
      </c>
      <c r="H20" s="284">
        <v>0</v>
      </c>
      <c r="I20" s="284">
        <v>0</v>
      </c>
      <c r="J20" s="284">
        <v>0</v>
      </c>
      <c r="K20" s="284">
        <v>0</v>
      </c>
      <c r="L20" s="462">
        <v>0</v>
      </c>
      <c r="M20" s="284">
        <v>0</v>
      </c>
      <c r="N20" s="284">
        <v>0</v>
      </c>
      <c r="O20" s="284">
        <v>0</v>
      </c>
      <c r="P20" s="284">
        <v>0</v>
      </c>
      <c r="Q20" s="284">
        <v>0</v>
      </c>
      <c r="R20" s="284">
        <v>0</v>
      </c>
      <c r="S20" s="284">
        <v>0</v>
      </c>
      <c r="T20" s="284">
        <v>0</v>
      </c>
      <c r="U20" s="284">
        <v>0</v>
      </c>
      <c r="V20" s="284">
        <v>0</v>
      </c>
      <c r="W20" s="285">
        <v>0</v>
      </c>
      <c r="X20" s="497"/>
      <c r="Y20" s="497"/>
      <c r="Z20" s="497"/>
      <c r="AA20" s="497"/>
      <c r="AB20" s="497"/>
      <c r="AC20" s="497"/>
      <c r="AD20" s="497"/>
      <c r="AE20" s="497"/>
      <c r="AF20" s="497"/>
      <c r="AG20" s="497"/>
      <c r="AH20" s="497"/>
      <c r="AI20" s="497"/>
      <c r="AJ20" s="497"/>
      <c r="AK20" s="497"/>
      <c r="AL20" s="497"/>
      <c r="AM20" s="497"/>
      <c r="AN20" s="497"/>
      <c r="AO20" s="497"/>
      <c r="AP20" s="497"/>
      <c r="AQ20" s="497"/>
      <c r="AR20" s="497"/>
      <c r="AS20" s="497"/>
      <c r="AT20" s="497"/>
      <c r="AU20" s="497"/>
      <c r="AV20" s="497"/>
      <c r="AW20" s="497"/>
      <c r="AX20" s="497"/>
      <c r="AY20" s="497"/>
      <c r="AZ20" s="497"/>
      <c r="BA20" s="497"/>
      <c r="BB20" s="497"/>
      <c r="BC20" s="497"/>
      <c r="BD20" s="497"/>
      <c r="BE20" s="497"/>
      <c r="BF20" s="497"/>
      <c r="BG20" s="497"/>
      <c r="BH20" s="497"/>
      <c r="BI20" s="497"/>
      <c r="BJ20" s="497"/>
      <c r="BK20" s="497"/>
    </row>
    <row r="21" spans="1:63" s="293" customFormat="1" ht="12">
      <c r="A21" s="662" t="s">
        <v>231</v>
      </c>
      <c r="B21" s="663"/>
      <c r="C21" s="663"/>
      <c r="D21" s="663"/>
      <c r="E21" s="663"/>
      <c r="F21" s="663"/>
      <c r="G21" s="663"/>
      <c r="H21" s="663"/>
      <c r="I21" s="663"/>
      <c r="J21" s="663"/>
      <c r="K21" s="663"/>
      <c r="L21" s="663"/>
      <c r="M21" s="663"/>
      <c r="N21" s="663"/>
      <c r="O21" s="663"/>
      <c r="P21" s="663"/>
      <c r="Q21" s="663"/>
      <c r="R21" s="663"/>
      <c r="S21" s="663"/>
      <c r="T21" s="663"/>
      <c r="U21" s="663"/>
      <c r="V21" s="663"/>
      <c r="W21" s="664"/>
      <c r="X21" s="494"/>
      <c r="Y21" s="494"/>
      <c r="Z21" s="494"/>
      <c r="AA21" s="494"/>
      <c r="AB21" s="494"/>
      <c r="AC21" s="494"/>
      <c r="AD21" s="494"/>
      <c r="AE21" s="494"/>
      <c r="AF21" s="494"/>
      <c r="AG21" s="494"/>
      <c r="AH21" s="494"/>
      <c r="AI21" s="494"/>
      <c r="AJ21" s="494"/>
      <c r="AK21" s="494"/>
      <c r="AL21" s="494"/>
      <c r="AM21" s="494"/>
      <c r="AN21" s="494"/>
      <c r="AO21" s="494"/>
      <c r="AP21" s="494"/>
      <c r="AQ21" s="494"/>
      <c r="AR21" s="494"/>
      <c r="AS21" s="494"/>
      <c r="AT21" s="494"/>
      <c r="AU21" s="494"/>
      <c r="AV21" s="494"/>
      <c r="AW21" s="494"/>
      <c r="AX21" s="494"/>
      <c r="AY21" s="494"/>
      <c r="AZ21" s="494"/>
      <c r="BA21" s="494"/>
      <c r="BB21" s="494"/>
      <c r="BC21" s="494"/>
      <c r="BD21" s="494"/>
      <c r="BE21" s="494"/>
      <c r="BF21" s="494"/>
      <c r="BG21" s="494"/>
      <c r="BH21" s="494"/>
      <c r="BI21" s="494"/>
      <c r="BJ21" s="494"/>
      <c r="BK21" s="494"/>
    </row>
    <row r="22" spans="1:63" s="293" customFormat="1" ht="12">
      <c r="A22" s="665" t="s">
        <v>226</v>
      </c>
      <c r="B22" s="666"/>
      <c r="C22" s="286">
        <f aca="true" t="shared" si="3" ref="C22:W22">SUM(C23:C25)</f>
        <v>670</v>
      </c>
      <c r="D22" s="286">
        <f t="shared" si="3"/>
        <v>29</v>
      </c>
      <c r="E22" s="286">
        <f t="shared" si="3"/>
        <v>21</v>
      </c>
      <c r="F22" s="286">
        <f t="shared" si="3"/>
        <v>9</v>
      </c>
      <c r="G22" s="286">
        <f t="shared" si="3"/>
        <v>0</v>
      </c>
      <c r="H22" s="286">
        <f t="shared" si="3"/>
        <v>8</v>
      </c>
      <c r="I22" s="286">
        <f t="shared" si="3"/>
        <v>408</v>
      </c>
      <c r="J22" s="286">
        <f t="shared" si="3"/>
        <v>0</v>
      </c>
      <c r="K22" s="286">
        <f t="shared" si="3"/>
        <v>37</v>
      </c>
      <c r="L22" s="286">
        <f t="shared" si="3"/>
        <v>371</v>
      </c>
      <c r="M22" s="286">
        <f t="shared" si="3"/>
        <v>12</v>
      </c>
      <c r="N22" s="286">
        <f t="shared" si="3"/>
        <v>3</v>
      </c>
      <c r="O22" s="286">
        <f t="shared" si="3"/>
        <v>10</v>
      </c>
      <c r="P22" s="286">
        <f t="shared" si="3"/>
        <v>5</v>
      </c>
      <c r="Q22" s="286">
        <f t="shared" si="3"/>
        <v>3</v>
      </c>
      <c r="R22" s="286">
        <f t="shared" si="3"/>
        <v>2</v>
      </c>
      <c r="S22" s="286">
        <f t="shared" si="3"/>
        <v>9</v>
      </c>
      <c r="T22" s="286">
        <f t="shared" si="3"/>
        <v>3</v>
      </c>
      <c r="U22" s="286">
        <f t="shared" si="3"/>
        <v>60</v>
      </c>
      <c r="V22" s="286">
        <f t="shared" si="3"/>
        <v>37</v>
      </c>
      <c r="W22" s="496">
        <f t="shared" si="3"/>
        <v>51</v>
      </c>
      <c r="X22" s="494"/>
      <c r="Y22" s="494"/>
      <c r="Z22" s="494"/>
      <c r="AA22" s="494"/>
      <c r="AB22" s="494"/>
      <c r="AC22" s="494"/>
      <c r="AD22" s="494"/>
      <c r="AE22" s="494"/>
      <c r="AF22" s="494"/>
      <c r="AG22" s="494"/>
      <c r="AH22" s="494"/>
      <c r="AI22" s="494"/>
      <c r="AJ22" s="494"/>
      <c r="AK22" s="494"/>
      <c r="AL22" s="494"/>
      <c r="AM22" s="494"/>
      <c r="AN22" s="494"/>
      <c r="AO22" s="494"/>
      <c r="AP22" s="494"/>
      <c r="AQ22" s="494"/>
      <c r="AR22" s="494"/>
      <c r="AS22" s="494"/>
      <c r="AT22" s="494"/>
      <c r="AU22" s="494"/>
      <c r="AV22" s="494"/>
      <c r="AW22" s="494"/>
      <c r="AX22" s="494"/>
      <c r="AY22" s="494"/>
      <c r="AZ22" s="494"/>
      <c r="BA22" s="494"/>
      <c r="BB22" s="494"/>
      <c r="BC22" s="494"/>
      <c r="BD22" s="494"/>
      <c r="BE22" s="494"/>
      <c r="BF22" s="494"/>
      <c r="BG22" s="494"/>
      <c r="BH22" s="494"/>
      <c r="BI22" s="494"/>
      <c r="BJ22" s="494"/>
      <c r="BK22" s="494"/>
    </row>
    <row r="23" spans="1:63" s="293" customFormat="1" ht="24">
      <c r="A23" s="660" t="s">
        <v>24</v>
      </c>
      <c r="B23" s="353" t="s">
        <v>227</v>
      </c>
      <c r="C23" s="284">
        <f>+D23+E23+F23+G23+H23+I23+M23+N23+O23+P23+Q23+R23+S23+T23+U23+V23+W23</f>
        <v>228</v>
      </c>
      <c r="D23" s="284">
        <v>1</v>
      </c>
      <c r="E23" s="284">
        <v>1</v>
      </c>
      <c r="F23" s="284">
        <v>1</v>
      </c>
      <c r="G23" s="284">
        <v>0</v>
      </c>
      <c r="H23" s="284">
        <v>0</v>
      </c>
      <c r="I23" s="284">
        <v>180</v>
      </c>
      <c r="J23" s="284">
        <v>0</v>
      </c>
      <c r="K23" s="284">
        <v>2</v>
      </c>
      <c r="L23" s="462">
        <v>178</v>
      </c>
      <c r="M23" s="284">
        <v>10</v>
      </c>
      <c r="N23" s="284">
        <v>1</v>
      </c>
      <c r="O23" s="284">
        <v>1</v>
      </c>
      <c r="P23" s="284">
        <v>1</v>
      </c>
      <c r="Q23" s="284">
        <v>2</v>
      </c>
      <c r="R23" s="284">
        <v>0</v>
      </c>
      <c r="S23" s="284">
        <v>1</v>
      </c>
      <c r="T23" s="284">
        <v>1</v>
      </c>
      <c r="U23" s="284">
        <v>9</v>
      </c>
      <c r="V23" s="284">
        <v>6</v>
      </c>
      <c r="W23" s="285">
        <v>13</v>
      </c>
      <c r="X23" s="494"/>
      <c r="Y23" s="494"/>
      <c r="Z23" s="494"/>
      <c r="AA23" s="494"/>
      <c r="AB23" s="494"/>
      <c r="AC23" s="494"/>
      <c r="AD23" s="494"/>
      <c r="AE23" s="494"/>
      <c r="AF23" s="494"/>
      <c r="AG23" s="494"/>
      <c r="AH23" s="494"/>
      <c r="AI23" s="494"/>
      <c r="AJ23" s="494"/>
      <c r="AK23" s="494"/>
      <c r="AL23" s="494"/>
      <c r="AM23" s="494"/>
      <c r="AN23" s="494"/>
      <c r="AO23" s="494"/>
      <c r="AP23" s="494"/>
      <c r="AQ23" s="494"/>
      <c r="AR23" s="494"/>
      <c r="AS23" s="494"/>
      <c r="AT23" s="494"/>
      <c r="AU23" s="494"/>
      <c r="AV23" s="494"/>
      <c r="AW23" s="494"/>
      <c r="AX23" s="494"/>
      <c r="AY23" s="494"/>
      <c r="AZ23" s="494"/>
      <c r="BA23" s="494"/>
      <c r="BB23" s="494"/>
      <c r="BC23" s="494"/>
      <c r="BD23" s="494"/>
      <c r="BE23" s="494"/>
      <c r="BF23" s="494"/>
      <c r="BG23" s="494"/>
      <c r="BH23" s="494"/>
      <c r="BI23" s="494"/>
      <c r="BJ23" s="494"/>
      <c r="BK23" s="494"/>
    </row>
    <row r="24" spans="1:63" s="293" customFormat="1" ht="24">
      <c r="A24" s="660"/>
      <c r="B24" s="353" t="s">
        <v>228</v>
      </c>
      <c r="C24" s="284">
        <f>+D24+E24+F24+G24+H24+I24+M24+N24+O24+P24+Q24+R24+S24+T24+U24+V24+W24</f>
        <v>432</v>
      </c>
      <c r="D24" s="284">
        <v>28</v>
      </c>
      <c r="E24" s="284">
        <v>19</v>
      </c>
      <c r="F24" s="284">
        <v>8</v>
      </c>
      <c r="G24" s="284">
        <v>0</v>
      </c>
      <c r="H24" s="284">
        <v>7</v>
      </c>
      <c r="I24" s="284">
        <v>226</v>
      </c>
      <c r="J24" s="284">
        <v>0</v>
      </c>
      <c r="K24" s="284">
        <v>35</v>
      </c>
      <c r="L24" s="462">
        <v>191</v>
      </c>
      <c r="M24" s="284">
        <v>2</v>
      </c>
      <c r="N24" s="284">
        <v>2</v>
      </c>
      <c r="O24" s="284">
        <v>9</v>
      </c>
      <c r="P24" s="284">
        <v>4</v>
      </c>
      <c r="Q24" s="284">
        <v>1</v>
      </c>
      <c r="R24" s="284">
        <v>2</v>
      </c>
      <c r="S24" s="284">
        <v>8</v>
      </c>
      <c r="T24" s="284">
        <v>1</v>
      </c>
      <c r="U24" s="284">
        <v>49</v>
      </c>
      <c r="V24" s="284">
        <v>30</v>
      </c>
      <c r="W24" s="285">
        <v>36</v>
      </c>
      <c r="X24" s="494"/>
      <c r="Y24" s="494"/>
      <c r="Z24" s="494"/>
      <c r="AA24" s="494"/>
      <c r="AB24" s="494"/>
      <c r="AC24" s="494"/>
      <c r="AD24" s="494"/>
      <c r="AE24" s="494"/>
      <c r="AF24" s="494"/>
      <c r="AG24" s="494"/>
      <c r="AH24" s="494"/>
      <c r="AI24" s="494"/>
      <c r="AJ24" s="494"/>
      <c r="AK24" s="494"/>
      <c r="AL24" s="494"/>
      <c r="AM24" s="494"/>
      <c r="AN24" s="494"/>
      <c r="AO24" s="494"/>
      <c r="AP24" s="494"/>
      <c r="AQ24" s="494"/>
      <c r="AR24" s="494"/>
      <c r="AS24" s="494"/>
      <c r="AT24" s="494"/>
      <c r="AU24" s="494"/>
      <c r="AV24" s="494"/>
      <c r="AW24" s="494"/>
      <c r="AX24" s="494"/>
      <c r="AY24" s="494"/>
      <c r="AZ24" s="494"/>
      <c r="BA24" s="494"/>
      <c r="BB24" s="494"/>
      <c r="BC24" s="494"/>
      <c r="BD24" s="494"/>
      <c r="BE24" s="494"/>
      <c r="BF24" s="494"/>
      <c r="BG24" s="494"/>
      <c r="BH24" s="494"/>
      <c r="BI24" s="494"/>
      <c r="BJ24" s="494"/>
      <c r="BK24" s="494"/>
    </row>
    <row r="25" spans="1:63" s="293" customFormat="1" ht="24">
      <c r="A25" s="661"/>
      <c r="B25" s="499" t="s">
        <v>561</v>
      </c>
      <c r="C25" s="500">
        <f>+D25+E25+F25+G25+H25+I25+M25+N25+O25+P25+Q25+R25+S25+T25+U25+V25+W25</f>
        <v>10</v>
      </c>
      <c r="D25" s="500">
        <v>0</v>
      </c>
      <c r="E25" s="500">
        <v>1</v>
      </c>
      <c r="F25" s="500">
        <v>0</v>
      </c>
      <c r="G25" s="500">
        <v>0</v>
      </c>
      <c r="H25" s="500">
        <v>1</v>
      </c>
      <c r="I25" s="500">
        <v>2</v>
      </c>
      <c r="J25" s="500">
        <v>0</v>
      </c>
      <c r="K25" s="500">
        <v>0</v>
      </c>
      <c r="L25" s="501">
        <v>2</v>
      </c>
      <c r="M25" s="500">
        <v>0</v>
      </c>
      <c r="N25" s="500">
        <v>0</v>
      </c>
      <c r="O25" s="500">
        <v>0</v>
      </c>
      <c r="P25" s="500">
        <v>0</v>
      </c>
      <c r="Q25" s="500">
        <v>0</v>
      </c>
      <c r="R25" s="500">
        <v>0</v>
      </c>
      <c r="S25" s="500">
        <v>0</v>
      </c>
      <c r="T25" s="500">
        <v>1</v>
      </c>
      <c r="U25" s="500">
        <v>2</v>
      </c>
      <c r="V25" s="500">
        <v>1</v>
      </c>
      <c r="W25" s="502">
        <v>2</v>
      </c>
      <c r="X25" s="494"/>
      <c r="Y25" s="494"/>
      <c r="Z25" s="494"/>
      <c r="AA25" s="494"/>
      <c r="AB25" s="494"/>
      <c r="AC25" s="494"/>
      <c r="AD25" s="494"/>
      <c r="AE25" s="494"/>
      <c r="AF25" s="494"/>
      <c r="AG25" s="494"/>
      <c r="AH25" s="494"/>
      <c r="AI25" s="494"/>
      <c r="AJ25" s="494"/>
      <c r="AK25" s="494"/>
      <c r="AL25" s="494"/>
      <c r="AM25" s="494"/>
      <c r="AN25" s="494"/>
      <c r="AO25" s="494"/>
      <c r="AP25" s="494"/>
      <c r="AQ25" s="494"/>
      <c r="AR25" s="494"/>
      <c r="AS25" s="494"/>
      <c r="AT25" s="494"/>
      <c r="AU25" s="494"/>
      <c r="AV25" s="494"/>
      <c r="AW25" s="494"/>
      <c r="AX25" s="494"/>
      <c r="AY25" s="494"/>
      <c r="AZ25" s="494"/>
      <c r="BA25" s="494"/>
      <c r="BB25" s="494"/>
      <c r="BC25" s="494"/>
      <c r="BD25" s="494"/>
      <c r="BE25" s="494"/>
      <c r="BF25" s="494"/>
      <c r="BG25" s="494"/>
      <c r="BH25" s="494"/>
      <c r="BI25" s="494"/>
      <c r="BJ25" s="494"/>
      <c r="BK25" s="494"/>
    </row>
    <row r="26" spans="3:23" ht="15" customHeight="1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3:23" ht="15" customHeight="1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3:23" ht="15" customHeight="1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3:23" ht="15" customHeight="1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3:23" ht="15" customHeight="1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3:23" ht="15" customHeight="1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3:23" ht="15" customHeight="1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3:23" ht="15" customHeight="1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3:23" ht="15" customHeight="1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3:23" ht="15" customHeight="1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3:23" ht="15" customHeight="1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3:23" ht="15" customHeight="1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3:23" ht="15" customHeight="1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3:23" ht="15" customHeight="1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3:23" ht="15" customHeight="1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3:23" ht="15" customHeight="1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3:23" ht="15" customHeight="1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3:23" ht="15" customHeight="1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3:23" ht="15" customHeight="1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3:23" ht="15" customHeight="1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3:23" ht="15" customHeight="1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3:23" ht="15" customHeight="1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3:23" ht="15" customHeight="1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3:23" ht="15" customHeight="1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3:23" ht="15" customHeight="1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3:23" ht="15" customHeight="1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3:23" ht="15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3:23" ht="15" customHeight="1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3:23" ht="15" customHeight="1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3:23" ht="15" customHeight="1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3:23" ht="15" customHeight="1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3:23" ht="15" customHeight="1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3:23" ht="15" customHeight="1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3:23" ht="15" customHeight="1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3:23" ht="15" customHeight="1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3:23" ht="15" customHeight="1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3:23" ht="15" customHeight="1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3:23" ht="15" customHeight="1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3:23" ht="15" customHeight="1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3:23" ht="15" customHeight="1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3:23" ht="15" customHeight="1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3:23" ht="15" customHeight="1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3:23" ht="15" customHeight="1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3:23" ht="15" customHeight="1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3:23" ht="15" customHeight="1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3:23" ht="15" customHeight="1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3:23" ht="15" customHeight="1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3:23" ht="15" customHeight="1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3:23" ht="15" customHeight="1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3:23" ht="15" customHeight="1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3:23" ht="15" customHeight="1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3:23" ht="15" customHeight="1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3:23" ht="15" customHeight="1"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3:23" ht="15" customHeight="1"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3:23" ht="15" customHeight="1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3:23" ht="15" customHeight="1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3:23" ht="15" customHeight="1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3:23" ht="15" customHeight="1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3:23" ht="15" customHeight="1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3:23" ht="15" customHeight="1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3:23" ht="12.75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3:23" ht="12.75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3:23" ht="12.75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3:23" ht="12.75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3:23" ht="12.75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3:23" ht="12.7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3:23" ht="12.75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3:23" ht="12.75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3:23" ht="12.75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3:23" ht="12.75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3:23" ht="12.75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3:23" ht="12.75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3:23" ht="12.75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3:23" ht="12.75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3:23" ht="12.7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3:23" ht="12.75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3:23" ht="12.75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3:23" ht="12.75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3:23" ht="12.75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3:23" ht="12.75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3:23" ht="12.75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3:23" ht="12.75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3:23" ht="12.7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3:23" ht="12.75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3:23" ht="12.75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3:23" ht="12.75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3:23" ht="12.75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3:23" ht="12.75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3:23" ht="12.75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3:23" ht="12.75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3:23" ht="12.75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3:23" ht="12.75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3:23" ht="12.75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3:23" ht="12.75"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2:23" ht="12.7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2:23" ht="12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</sheetData>
  <sheetProtection/>
  <mergeCells count="33">
    <mergeCell ref="S4:S5"/>
    <mergeCell ref="T4:T5"/>
    <mergeCell ref="U4:U5"/>
    <mergeCell ref="V4:V5"/>
    <mergeCell ref="W4:W5"/>
    <mergeCell ref="M4:M5"/>
    <mergeCell ref="N4:N5"/>
    <mergeCell ref="O4:O5"/>
    <mergeCell ref="P4:P5"/>
    <mergeCell ref="Q4:Q5"/>
    <mergeCell ref="R4:R5"/>
    <mergeCell ref="D4:D5"/>
    <mergeCell ref="E4:E5"/>
    <mergeCell ref="F4:F5"/>
    <mergeCell ref="G4:G5"/>
    <mergeCell ref="H4:H5"/>
    <mergeCell ref="I4:I5"/>
    <mergeCell ref="A2:W2"/>
    <mergeCell ref="A11:W11"/>
    <mergeCell ref="A12:B12"/>
    <mergeCell ref="A13:A15"/>
    <mergeCell ref="A6:W6"/>
    <mergeCell ref="A7:B7"/>
    <mergeCell ref="A8:A10"/>
    <mergeCell ref="J4:L4"/>
    <mergeCell ref="A4:B5"/>
    <mergeCell ref="C4:C5"/>
    <mergeCell ref="A23:A25"/>
    <mergeCell ref="A21:W21"/>
    <mergeCell ref="A22:B22"/>
    <mergeCell ref="A18:A20"/>
    <mergeCell ref="A16:W16"/>
    <mergeCell ref="A17:B17"/>
  </mergeCells>
  <printOptions horizontalCentered="1"/>
  <pageMargins left="0" right="0" top="1" bottom="0.75" header="0.5" footer="0.5"/>
  <pageSetup horizontalDpi="600" verticalDpi="600" orientation="landscape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2:CH134"/>
  <sheetViews>
    <sheetView zoomScale="115" zoomScaleNormal="115" zoomScalePageLayoutView="0" workbookViewId="0" topLeftCell="A1">
      <pane xSplit="2" ySplit="6" topLeftCell="C1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5" sqref="G5:G6"/>
    </sheetView>
  </sheetViews>
  <sheetFormatPr defaultColWidth="9.00390625" defaultRowHeight="12.75"/>
  <cols>
    <col min="1" max="1" width="3.625" style="32" customWidth="1"/>
    <col min="2" max="2" width="37.875" style="34" customWidth="1"/>
    <col min="3" max="3" width="7.375" style="6" customWidth="1"/>
    <col min="4" max="8" width="4.875" style="6" customWidth="1"/>
    <col min="9" max="9" width="6.375" style="6" customWidth="1"/>
    <col min="10" max="10" width="4.25390625" style="6" customWidth="1"/>
    <col min="11" max="11" width="5.875" style="6" customWidth="1"/>
    <col min="12" max="12" width="6.625" style="6" customWidth="1"/>
    <col min="13" max="13" width="5.625" style="6" customWidth="1"/>
    <col min="14" max="15" width="5.00390625" style="6" customWidth="1"/>
    <col min="16" max="16" width="4.25390625" style="6" customWidth="1"/>
    <col min="17" max="17" width="4.75390625" style="6" customWidth="1"/>
    <col min="18" max="18" width="5.625" style="6" customWidth="1"/>
    <col min="19" max="21" width="4.75390625" style="6" customWidth="1"/>
    <col min="22" max="22" width="5.375" style="6" customWidth="1"/>
    <col min="23" max="23" width="6.00390625" style="6" customWidth="1"/>
    <col min="24" max="24" width="6.375" style="6" customWidth="1"/>
    <col min="25" max="29" width="4.25390625" style="6" customWidth="1"/>
    <col min="30" max="30" width="7.125" style="6" customWidth="1"/>
    <col min="31" max="32" width="5.875" style="6" customWidth="1"/>
    <col min="33" max="33" width="6.625" style="6" customWidth="1"/>
    <col min="34" max="38" width="5.875" style="6" customWidth="1"/>
    <col min="39" max="39" width="6.00390625" style="6" customWidth="1"/>
    <col min="40" max="40" width="4.75390625" style="6" customWidth="1"/>
    <col min="41" max="41" width="4.25390625" style="6" customWidth="1"/>
    <col min="42" max="42" width="5.00390625" style="6" customWidth="1"/>
    <col min="43" max="43" width="5.375" style="6" customWidth="1"/>
    <col min="44" max="44" width="6.375" style="6" customWidth="1"/>
    <col min="45" max="16384" width="9.125" style="32" customWidth="1"/>
  </cols>
  <sheetData>
    <row r="1" ht="12.75"/>
    <row r="2" spans="1:86" ht="12.75" customHeight="1">
      <c r="A2" s="503" t="s">
        <v>424</v>
      </c>
      <c r="B2" s="503"/>
      <c r="C2" s="686" t="s">
        <v>734</v>
      </c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86"/>
      <c r="Q2" s="686"/>
      <c r="R2" s="686"/>
      <c r="S2" s="686"/>
      <c r="T2" s="686"/>
      <c r="U2" s="686"/>
      <c r="V2" s="686"/>
      <c r="W2" s="686"/>
      <c r="X2" s="686" t="s">
        <v>425</v>
      </c>
      <c r="Y2" s="686"/>
      <c r="Z2" s="686"/>
      <c r="AA2" s="686"/>
      <c r="AB2" s="686"/>
      <c r="AC2" s="686"/>
      <c r="AD2" s="686"/>
      <c r="AE2" s="686"/>
      <c r="AF2" s="686"/>
      <c r="AG2" s="686"/>
      <c r="AH2" s="686"/>
      <c r="AI2" s="686"/>
      <c r="AJ2" s="686"/>
      <c r="AK2" s="686"/>
      <c r="AL2" s="686"/>
      <c r="AM2" s="686"/>
      <c r="AN2" s="686"/>
      <c r="AO2" s="686"/>
      <c r="AP2" s="686"/>
      <c r="AQ2" s="686"/>
      <c r="AR2" s="686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</row>
    <row r="3" spans="1:23" ht="7.5" customHeight="1">
      <c r="A3" s="33"/>
      <c r="B3" s="4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spans="1:44" s="30" customFormat="1" ht="9" customHeight="1">
      <c r="A4" s="681" t="s">
        <v>232</v>
      </c>
      <c r="B4" s="700" t="s">
        <v>592</v>
      </c>
      <c r="C4" s="696" t="s">
        <v>19</v>
      </c>
      <c r="D4" s="697"/>
      <c r="E4" s="697"/>
      <c r="F4" s="697"/>
      <c r="G4" s="697"/>
      <c r="H4" s="697"/>
      <c r="I4" s="697"/>
      <c r="J4" s="697"/>
      <c r="K4" s="697"/>
      <c r="L4" s="697"/>
      <c r="M4" s="697"/>
      <c r="N4" s="697"/>
      <c r="O4" s="697"/>
      <c r="P4" s="697"/>
      <c r="Q4" s="697"/>
      <c r="R4" s="697"/>
      <c r="S4" s="697"/>
      <c r="T4" s="697"/>
      <c r="U4" s="697"/>
      <c r="V4" s="697"/>
      <c r="W4" s="698"/>
      <c r="X4" s="691" t="s">
        <v>536</v>
      </c>
      <c r="Y4" s="692"/>
      <c r="Z4" s="692"/>
      <c r="AA4" s="692"/>
      <c r="AB4" s="692"/>
      <c r="AC4" s="692"/>
      <c r="AD4" s="692"/>
      <c r="AE4" s="692"/>
      <c r="AF4" s="692"/>
      <c r="AG4" s="692"/>
      <c r="AH4" s="692"/>
      <c r="AI4" s="692"/>
      <c r="AJ4" s="692"/>
      <c r="AK4" s="692"/>
      <c r="AL4" s="692"/>
      <c r="AM4" s="692"/>
      <c r="AN4" s="692"/>
      <c r="AO4" s="692"/>
      <c r="AP4" s="692"/>
      <c r="AQ4" s="692"/>
      <c r="AR4" s="693"/>
    </row>
    <row r="5" spans="1:44" s="30" customFormat="1" ht="12.75" customHeight="1">
      <c r="A5" s="699"/>
      <c r="B5" s="701"/>
      <c r="C5" s="703" t="s">
        <v>203</v>
      </c>
      <c r="D5" s="681" t="s">
        <v>204</v>
      </c>
      <c r="E5" s="681" t="s">
        <v>205</v>
      </c>
      <c r="F5" s="681" t="s">
        <v>412</v>
      </c>
      <c r="G5" s="681" t="s">
        <v>411</v>
      </c>
      <c r="H5" s="681" t="s">
        <v>208</v>
      </c>
      <c r="I5" s="681" t="s">
        <v>40</v>
      </c>
      <c r="J5" s="683" t="s">
        <v>24</v>
      </c>
      <c r="K5" s="684"/>
      <c r="L5" s="685"/>
      <c r="M5" s="681" t="s">
        <v>210</v>
      </c>
      <c r="N5" s="681" t="s">
        <v>211</v>
      </c>
      <c r="O5" s="681" t="s">
        <v>212</v>
      </c>
      <c r="P5" s="681" t="s">
        <v>213</v>
      </c>
      <c r="Q5" s="681" t="s">
        <v>214</v>
      </c>
      <c r="R5" s="681" t="s">
        <v>215</v>
      </c>
      <c r="S5" s="681" t="s">
        <v>216</v>
      </c>
      <c r="T5" s="681" t="s">
        <v>217</v>
      </c>
      <c r="U5" s="681" t="s">
        <v>218</v>
      </c>
      <c r="V5" s="681" t="s">
        <v>219</v>
      </c>
      <c r="W5" s="681" t="s">
        <v>225</v>
      </c>
      <c r="X5" s="679" t="s">
        <v>203</v>
      </c>
      <c r="Y5" s="677" t="s">
        <v>204</v>
      </c>
      <c r="Z5" s="677" t="s">
        <v>205</v>
      </c>
      <c r="AA5" s="681" t="s">
        <v>412</v>
      </c>
      <c r="AB5" s="681" t="s">
        <v>411</v>
      </c>
      <c r="AC5" s="677" t="s">
        <v>208</v>
      </c>
      <c r="AD5" s="677" t="s">
        <v>40</v>
      </c>
      <c r="AE5" s="683" t="s">
        <v>24</v>
      </c>
      <c r="AF5" s="684"/>
      <c r="AG5" s="685"/>
      <c r="AH5" s="677" t="s">
        <v>210</v>
      </c>
      <c r="AI5" s="677" t="s">
        <v>211</v>
      </c>
      <c r="AJ5" s="677" t="s">
        <v>212</v>
      </c>
      <c r="AK5" s="677" t="s">
        <v>213</v>
      </c>
      <c r="AL5" s="677" t="s">
        <v>214</v>
      </c>
      <c r="AM5" s="677" t="s">
        <v>215</v>
      </c>
      <c r="AN5" s="677" t="s">
        <v>216</v>
      </c>
      <c r="AO5" s="677" t="s">
        <v>217</v>
      </c>
      <c r="AP5" s="677" t="s">
        <v>218</v>
      </c>
      <c r="AQ5" s="677" t="s">
        <v>219</v>
      </c>
      <c r="AR5" s="677" t="s">
        <v>225</v>
      </c>
    </row>
    <row r="6" spans="1:44" s="30" customFormat="1" ht="74.25" customHeight="1">
      <c r="A6" s="682"/>
      <c r="B6" s="702"/>
      <c r="C6" s="704"/>
      <c r="D6" s="682"/>
      <c r="E6" s="682"/>
      <c r="F6" s="682"/>
      <c r="G6" s="682"/>
      <c r="H6" s="682"/>
      <c r="I6" s="682"/>
      <c r="J6" s="178" t="s">
        <v>222</v>
      </c>
      <c r="K6" s="178" t="s">
        <v>223</v>
      </c>
      <c r="L6" s="178" t="s">
        <v>224</v>
      </c>
      <c r="M6" s="682"/>
      <c r="N6" s="682"/>
      <c r="O6" s="682"/>
      <c r="P6" s="682"/>
      <c r="Q6" s="682"/>
      <c r="R6" s="682"/>
      <c r="S6" s="682"/>
      <c r="T6" s="682"/>
      <c r="U6" s="682"/>
      <c r="V6" s="682"/>
      <c r="W6" s="682"/>
      <c r="X6" s="680"/>
      <c r="Y6" s="678"/>
      <c r="Z6" s="678"/>
      <c r="AA6" s="682"/>
      <c r="AB6" s="682"/>
      <c r="AC6" s="678"/>
      <c r="AD6" s="678"/>
      <c r="AE6" s="269" t="s">
        <v>259</v>
      </c>
      <c r="AF6" s="269" t="s">
        <v>223</v>
      </c>
      <c r="AG6" s="269" t="s">
        <v>388</v>
      </c>
      <c r="AH6" s="678"/>
      <c r="AI6" s="678"/>
      <c r="AJ6" s="678"/>
      <c r="AK6" s="678"/>
      <c r="AL6" s="678"/>
      <c r="AM6" s="678"/>
      <c r="AN6" s="678"/>
      <c r="AO6" s="678"/>
      <c r="AP6" s="678"/>
      <c r="AQ6" s="678"/>
      <c r="AR6" s="678"/>
    </row>
    <row r="7" spans="1:44" s="2" customFormat="1" ht="12.75" customHeight="1">
      <c r="A7" s="689" t="s">
        <v>562</v>
      </c>
      <c r="B7" s="690"/>
      <c r="C7" s="38">
        <f>SUM(C8:C21)</f>
        <v>7022</v>
      </c>
      <c r="D7" s="39">
        <f>SUM(D8:D21)</f>
        <v>14</v>
      </c>
      <c r="E7" s="39">
        <f aca="true" t="shared" si="0" ref="E7:AR7">SUM(E8:E21)</f>
        <v>40</v>
      </c>
      <c r="F7" s="39">
        <f t="shared" si="0"/>
        <v>71</v>
      </c>
      <c r="G7" s="39">
        <f t="shared" si="0"/>
        <v>26</v>
      </c>
      <c r="H7" s="39">
        <f t="shared" si="0"/>
        <v>28</v>
      </c>
      <c r="I7" s="39">
        <f t="shared" si="0"/>
        <v>3578</v>
      </c>
      <c r="J7" s="39">
        <f t="shared" si="0"/>
        <v>4</v>
      </c>
      <c r="K7" s="39">
        <f t="shared" si="0"/>
        <v>298</v>
      </c>
      <c r="L7" s="39">
        <f t="shared" si="0"/>
        <v>3276</v>
      </c>
      <c r="M7" s="39">
        <f t="shared" si="0"/>
        <v>83</v>
      </c>
      <c r="N7" s="39">
        <f t="shared" si="0"/>
        <v>111</v>
      </c>
      <c r="O7" s="39">
        <f t="shared" si="0"/>
        <v>196</v>
      </c>
      <c r="P7" s="39">
        <f t="shared" si="0"/>
        <v>25</v>
      </c>
      <c r="Q7" s="39">
        <f t="shared" si="0"/>
        <v>252</v>
      </c>
      <c r="R7" s="39">
        <f t="shared" si="0"/>
        <v>60</v>
      </c>
      <c r="S7" s="39">
        <f t="shared" si="0"/>
        <v>96</v>
      </c>
      <c r="T7" s="39">
        <f t="shared" si="0"/>
        <v>41</v>
      </c>
      <c r="U7" s="39">
        <f t="shared" si="0"/>
        <v>217</v>
      </c>
      <c r="V7" s="39">
        <f t="shared" si="0"/>
        <v>586</v>
      </c>
      <c r="W7" s="40">
        <f t="shared" si="0"/>
        <v>1598</v>
      </c>
      <c r="X7" s="38">
        <f>SUM(X8:X21)</f>
        <v>4288</v>
      </c>
      <c r="Y7" s="39">
        <f t="shared" si="0"/>
        <v>4</v>
      </c>
      <c r="Z7" s="39">
        <f t="shared" si="0"/>
        <v>11</v>
      </c>
      <c r="AA7" s="39">
        <f t="shared" si="0"/>
        <v>19</v>
      </c>
      <c r="AB7" s="39">
        <f t="shared" si="0"/>
        <v>11</v>
      </c>
      <c r="AC7" s="39">
        <f t="shared" si="0"/>
        <v>16</v>
      </c>
      <c r="AD7" s="39">
        <f t="shared" si="0"/>
        <v>2080</v>
      </c>
      <c r="AE7" s="39">
        <f t="shared" si="0"/>
        <v>0</v>
      </c>
      <c r="AF7" s="39">
        <f t="shared" si="0"/>
        <v>147</v>
      </c>
      <c r="AG7" s="39">
        <f t="shared" si="0"/>
        <v>1933</v>
      </c>
      <c r="AH7" s="39">
        <f t="shared" si="0"/>
        <v>36</v>
      </c>
      <c r="AI7" s="39">
        <f t="shared" si="0"/>
        <v>97</v>
      </c>
      <c r="AJ7" s="39">
        <f t="shared" si="0"/>
        <v>188</v>
      </c>
      <c r="AK7" s="39">
        <f t="shared" si="0"/>
        <v>21</v>
      </c>
      <c r="AL7" s="39">
        <f t="shared" si="0"/>
        <v>222</v>
      </c>
      <c r="AM7" s="39">
        <f t="shared" si="0"/>
        <v>46</v>
      </c>
      <c r="AN7" s="39">
        <f t="shared" si="0"/>
        <v>72</v>
      </c>
      <c r="AO7" s="39">
        <f t="shared" si="0"/>
        <v>37</v>
      </c>
      <c r="AP7" s="39">
        <f t="shared" si="0"/>
        <v>79</v>
      </c>
      <c r="AQ7" s="39">
        <f t="shared" si="0"/>
        <v>570</v>
      </c>
      <c r="AR7" s="40">
        <f t="shared" si="0"/>
        <v>779</v>
      </c>
    </row>
    <row r="8" spans="1:44" s="2" customFormat="1" ht="11.25" customHeight="1">
      <c r="A8" s="41">
        <v>1</v>
      </c>
      <c r="B8" s="42" t="s">
        <v>450</v>
      </c>
      <c r="C8" s="43">
        <f>SUM(D8:H8,J8:W8)</f>
        <v>621</v>
      </c>
      <c r="D8" s="44">
        <v>1</v>
      </c>
      <c r="E8" s="44">
        <v>4</v>
      </c>
      <c r="F8" s="44">
        <v>10</v>
      </c>
      <c r="G8" s="44"/>
      <c r="H8" s="44">
        <v>1</v>
      </c>
      <c r="I8" s="45">
        <v>394</v>
      </c>
      <c r="J8" s="44">
        <v>1</v>
      </c>
      <c r="K8" s="44">
        <v>55</v>
      </c>
      <c r="L8" s="46">
        <v>338</v>
      </c>
      <c r="M8" s="44">
        <v>1</v>
      </c>
      <c r="N8" s="44">
        <v>9</v>
      </c>
      <c r="O8" s="44">
        <v>20</v>
      </c>
      <c r="P8" s="44"/>
      <c r="Q8" s="44">
        <v>24</v>
      </c>
      <c r="R8" s="44"/>
      <c r="S8" s="44">
        <v>5</v>
      </c>
      <c r="T8" s="44">
        <v>1</v>
      </c>
      <c r="U8" s="44">
        <v>11</v>
      </c>
      <c r="V8" s="44">
        <v>43</v>
      </c>
      <c r="W8" s="47">
        <v>97</v>
      </c>
      <c r="X8" s="43">
        <f>SUM(Y8:AC8,AE8:AR8)</f>
        <v>412</v>
      </c>
      <c r="Y8" s="44">
        <v>1</v>
      </c>
      <c r="Z8" s="44"/>
      <c r="AA8" s="44">
        <v>2</v>
      </c>
      <c r="AB8" s="44"/>
      <c r="AC8" s="44">
        <v>1</v>
      </c>
      <c r="AD8" s="45">
        <v>264</v>
      </c>
      <c r="AE8" s="44"/>
      <c r="AF8" s="44">
        <v>34</v>
      </c>
      <c r="AG8" s="46">
        <v>230</v>
      </c>
      <c r="AH8" s="44"/>
      <c r="AI8" s="44">
        <v>6</v>
      </c>
      <c r="AJ8" s="44">
        <v>19</v>
      </c>
      <c r="AK8" s="44"/>
      <c r="AL8" s="44">
        <v>21</v>
      </c>
      <c r="AM8" s="44"/>
      <c r="AN8" s="44">
        <v>5</v>
      </c>
      <c r="AO8" s="44">
        <v>1</v>
      </c>
      <c r="AP8" s="44">
        <v>9</v>
      </c>
      <c r="AQ8" s="44">
        <v>43</v>
      </c>
      <c r="AR8" s="47">
        <v>40</v>
      </c>
    </row>
    <row r="9" spans="1:44" s="2" customFormat="1" ht="11.25" customHeight="1">
      <c r="A9" s="41">
        <v>2</v>
      </c>
      <c r="B9" s="42" t="s">
        <v>233</v>
      </c>
      <c r="C9" s="43">
        <f aca="true" t="shared" si="1" ref="C9:C21">SUM(D9:H9,J9:W9)</f>
        <v>524</v>
      </c>
      <c r="D9" s="44">
        <v>1</v>
      </c>
      <c r="E9" s="44">
        <v>2</v>
      </c>
      <c r="F9" s="44">
        <v>7</v>
      </c>
      <c r="G9" s="44">
        <v>1</v>
      </c>
      <c r="H9" s="44">
        <v>5</v>
      </c>
      <c r="I9" s="45">
        <v>178</v>
      </c>
      <c r="J9" s="44"/>
      <c r="K9" s="44">
        <v>20</v>
      </c>
      <c r="L9" s="46">
        <v>158</v>
      </c>
      <c r="M9" s="44">
        <v>29</v>
      </c>
      <c r="N9" s="44">
        <v>6</v>
      </c>
      <c r="O9" s="44">
        <v>11</v>
      </c>
      <c r="P9" s="44">
        <v>4</v>
      </c>
      <c r="Q9" s="44">
        <v>4</v>
      </c>
      <c r="R9" s="44"/>
      <c r="S9" s="44">
        <v>8</v>
      </c>
      <c r="T9" s="44">
        <v>7</v>
      </c>
      <c r="U9" s="44">
        <v>17</v>
      </c>
      <c r="V9" s="44">
        <v>31</v>
      </c>
      <c r="W9" s="47">
        <v>213</v>
      </c>
      <c r="X9" s="43">
        <f aca="true" t="shared" si="2" ref="X9:X39">SUM(Y9:AC9,AE9:AR9)</f>
        <v>193</v>
      </c>
      <c r="Y9" s="44"/>
      <c r="Z9" s="44"/>
      <c r="AA9" s="44"/>
      <c r="AB9" s="44"/>
      <c r="AC9" s="44">
        <v>1</v>
      </c>
      <c r="AD9" s="45">
        <v>73</v>
      </c>
      <c r="AE9" s="44"/>
      <c r="AF9" s="44">
        <v>3</v>
      </c>
      <c r="AG9" s="46">
        <v>70</v>
      </c>
      <c r="AH9" s="44">
        <v>4</v>
      </c>
      <c r="AI9" s="44">
        <v>4</v>
      </c>
      <c r="AJ9" s="44">
        <v>10</v>
      </c>
      <c r="AK9" s="44">
        <v>3</v>
      </c>
      <c r="AL9" s="44">
        <v>4</v>
      </c>
      <c r="AM9" s="44"/>
      <c r="AN9" s="44">
        <v>8</v>
      </c>
      <c r="AO9" s="44">
        <v>7</v>
      </c>
      <c r="AP9" s="44"/>
      <c r="AQ9" s="44">
        <v>31</v>
      </c>
      <c r="AR9" s="47">
        <v>48</v>
      </c>
    </row>
    <row r="10" spans="1:44" s="2" customFormat="1" ht="11.25" customHeight="1">
      <c r="A10" s="41">
        <v>3</v>
      </c>
      <c r="B10" s="49" t="s">
        <v>627</v>
      </c>
      <c r="C10" s="43">
        <f t="shared" si="1"/>
        <v>77</v>
      </c>
      <c r="D10" s="44">
        <v>1</v>
      </c>
      <c r="E10" s="44">
        <v>3</v>
      </c>
      <c r="F10" s="44"/>
      <c r="G10" s="44"/>
      <c r="H10" s="44"/>
      <c r="I10" s="45">
        <v>36</v>
      </c>
      <c r="J10" s="44"/>
      <c r="K10" s="44">
        <v>2</v>
      </c>
      <c r="L10" s="46">
        <v>34</v>
      </c>
      <c r="M10" s="44"/>
      <c r="N10" s="44">
        <v>1</v>
      </c>
      <c r="O10" s="44">
        <v>3</v>
      </c>
      <c r="P10" s="44">
        <v>0</v>
      </c>
      <c r="Q10" s="44">
        <v>0</v>
      </c>
      <c r="R10" s="44">
        <v>0</v>
      </c>
      <c r="S10" s="44">
        <v>1</v>
      </c>
      <c r="T10" s="44">
        <v>1</v>
      </c>
      <c r="U10" s="44">
        <v>8</v>
      </c>
      <c r="V10" s="44">
        <v>7</v>
      </c>
      <c r="W10" s="47">
        <v>16</v>
      </c>
      <c r="X10" s="43">
        <f t="shared" si="2"/>
        <v>60</v>
      </c>
      <c r="Y10" s="44">
        <v>1</v>
      </c>
      <c r="Z10" s="44">
        <v>2</v>
      </c>
      <c r="AA10" s="44"/>
      <c r="AB10" s="44"/>
      <c r="AC10" s="44"/>
      <c r="AD10" s="45">
        <v>26</v>
      </c>
      <c r="AE10" s="44"/>
      <c r="AF10" s="44">
        <v>2</v>
      </c>
      <c r="AG10" s="46">
        <v>24</v>
      </c>
      <c r="AH10" s="44"/>
      <c r="AI10" s="44">
        <v>1</v>
      </c>
      <c r="AJ10" s="44">
        <v>3</v>
      </c>
      <c r="AK10" s="44"/>
      <c r="AL10" s="44">
        <v>1</v>
      </c>
      <c r="AM10" s="44">
        <v>1</v>
      </c>
      <c r="AN10" s="44">
        <v>0</v>
      </c>
      <c r="AO10" s="44">
        <v>0</v>
      </c>
      <c r="AP10" s="44">
        <v>8</v>
      </c>
      <c r="AQ10" s="44">
        <v>7</v>
      </c>
      <c r="AR10" s="47">
        <v>10</v>
      </c>
    </row>
    <row r="11" spans="1:44" s="2" customFormat="1" ht="19.5" customHeight="1">
      <c r="A11" s="41">
        <v>4</v>
      </c>
      <c r="B11" s="49" t="s">
        <v>563</v>
      </c>
      <c r="C11" s="43">
        <f t="shared" si="1"/>
        <v>65</v>
      </c>
      <c r="D11" s="44">
        <v>1</v>
      </c>
      <c r="E11" s="44">
        <v>1</v>
      </c>
      <c r="F11" s="44"/>
      <c r="G11" s="44"/>
      <c r="H11" s="44">
        <v>1</v>
      </c>
      <c r="I11" s="45">
        <v>22</v>
      </c>
      <c r="J11" s="44">
        <v>2</v>
      </c>
      <c r="K11" s="44"/>
      <c r="L11" s="46">
        <v>20</v>
      </c>
      <c r="M11" s="44">
        <v>1</v>
      </c>
      <c r="N11" s="44">
        <v>2</v>
      </c>
      <c r="O11" s="44">
        <v>1</v>
      </c>
      <c r="P11" s="44">
        <v>1</v>
      </c>
      <c r="Q11" s="44">
        <v>1</v>
      </c>
      <c r="R11" s="44">
        <v>2</v>
      </c>
      <c r="S11" s="44">
        <v>1</v>
      </c>
      <c r="T11" s="44">
        <v>1</v>
      </c>
      <c r="U11" s="44">
        <v>0</v>
      </c>
      <c r="V11" s="44">
        <v>0</v>
      </c>
      <c r="W11" s="47">
        <v>30</v>
      </c>
      <c r="X11" s="43">
        <f t="shared" si="2"/>
        <v>32</v>
      </c>
      <c r="Y11" s="44"/>
      <c r="Z11" s="44">
        <v>1</v>
      </c>
      <c r="AA11" s="44"/>
      <c r="AB11" s="44"/>
      <c r="AC11" s="44"/>
      <c r="AD11" s="45">
        <v>11</v>
      </c>
      <c r="AE11" s="44"/>
      <c r="AF11" s="44"/>
      <c r="AG11" s="46">
        <v>11</v>
      </c>
      <c r="AH11" s="44"/>
      <c r="AI11" s="44">
        <v>2</v>
      </c>
      <c r="AJ11" s="44">
        <v>1</v>
      </c>
      <c r="AK11" s="44">
        <v>1</v>
      </c>
      <c r="AL11" s="44">
        <v>1</v>
      </c>
      <c r="AM11" s="44">
        <v>2</v>
      </c>
      <c r="AN11" s="44">
        <v>1</v>
      </c>
      <c r="AO11" s="44"/>
      <c r="AP11" s="44"/>
      <c r="AQ11" s="44">
        <v>0</v>
      </c>
      <c r="AR11" s="47">
        <v>12</v>
      </c>
    </row>
    <row r="12" spans="1:44" s="2" customFormat="1" ht="11.25" customHeight="1">
      <c r="A12" s="41">
        <v>5</v>
      </c>
      <c r="B12" s="50" t="s">
        <v>438</v>
      </c>
      <c r="C12" s="43">
        <f t="shared" si="1"/>
        <v>883</v>
      </c>
      <c r="D12" s="44">
        <v>1</v>
      </c>
      <c r="E12" s="44">
        <v>4</v>
      </c>
      <c r="F12" s="44">
        <v>9</v>
      </c>
      <c r="G12" s="44">
        <v>0</v>
      </c>
      <c r="H12" s="44">
        <v>9</v>
      </c>
      <c r="I12" s="45">
        <v>403</v>
      </c>
      <c r="J12" s="44"/>
      <c r="K12" s="44">
        <v>36</v>
      </c>
      <c r="L12" s="46">
        <v>367</v>
      </c>
      <c r="M12" s="44">
        <v>1</v>
      </c>
      <c r="N12" s="44">
        <v>13</v>
      </c>
      <c r="O12" s="44">
        <v>21</v>
      </c>
      <c r="P12" s="44">
        <v>3</v>
      </c>
      <c r="Q12" s="44">
        <v>37</v>
      </c>
      <c r="R12" s="44">
        <v>32</v>
      </c>
      <c r="S12" s="44">
        <v>13</v>
      </c>
      <c r="T12" s="44">
        <v>1</v>
      </c>
      <c r="U12" s="44">
        <v>68</v>
      </c>
      <c r="V12" s="44">
        <v>97</v>
      </c>
      <c r="W12" s="47">
        <v>171</v>
      </c>
      <c r="X12" s="43">
        <f t="shared" si="2"/>
        <v>564</v>
      </c>
      <c r="Y12" s="44"/>
      <c r="Z12" s="44">
        <v>1</v>
      </c>
      <c r="AA12" s="44">
        <v>4</v>
      </c>
      <c r="AB12" s="44"/>
      <c r="AC12" s="44">
        <v>5</v>
      </c>
      <c r="AD12" s="45">
        <v>244</v>
      </c>
      <c r="AE12" s="44"/>
      <c r="AF12" s="44">
        <v>17</v>
      </c>
      <c r="AG12" s="46">
        <v>227</v>
      </c>
      <c r="AH12" s="44">
        <v>1</v>
      </c>
      <c r="AI12" s="44">
        <v>12</v>
      </c>
      <c r="AJ12" s="44">
        <v>19</v>
      </c>
      <c r="AK12" s="44">
        <v>3</v>
      </c>
      <c r="AL12" s="44">
        <v>27</v>
      </c>
      <c r="AM12" s="44">
        <v>30</v>
      </c>
      <c r="AN12" s="44">
        <v>12</v>
      </c>
      <c r="AO12" s="44">
        <v>1</v>
      </c>
      <c r="AP12" s="44">
        <v>21</v>
      </c>
      <c r="AQ12" s="44">
        <v>97</v>
      </c>
      <c r="AR12" s="47">
        <v>87</v>
      </c>
    </row>
    <row r="13" spans="1:44" s="2" customFormat="1" ht="11.25" customHeight="1">
      <c r="A13" s="41">
        <v>6</v>
      </c>
      <c r="B13" s="50" t="s">
        <v>234</v>
      </c>
      <c r="C13" s="43">
        <f t="shared" si="1"/>
        <v>1166</v>
      </c>
      <c r="D13" s="44">
        <v>1</v>
      </c>
      <c r="E13" s="44">
        <v>4</v>
      </c>
      <c r="F13" s="44">
        <v>6</v>
      </c>
      <c r="G13" s="44">
        <v>4</v>
      </c>
      <c r="H13" s="44">
        <v>1</v>
      </c>
      <c r="I13" s="45">
        <v>618</v>
      </c>
      <c r="J13" s="44"/>
      <c r="K13" s="44">
        <v>34</v>
      </c>
      <c r="L13" s="46">
        <v>584</v>
      </c>
      <c r="M13" s="44">
        <v>0</v>
      </c>
      <c r="N13" s="44">
        <v>26</v>
      </c>
      <c r="O13" s="44">
        <v>51</v>
      </c>
      <c r="P13" s="44">
        <v>1</v>
      </c>
      <c r="Q13" s="44">
        <v>41</v>
      </c>
      <c r="R13" s="44">
        <v>4</v>
      </c>
      <c r="S13" s="44">
        <v>17</v>
      </c>
      <c r="T13" s="44">
        <v>12</v>
      </c>
      <c r="U13" s="44">
        <v>21</v>
      </c>
      <c r="V13" s="44">
        <v>134</v>
      </c>
      <c r="W13" s="47">
        <v>225</v>
      </c>
      <c r="X13" s="43">
        <f t="shared" si="2"/>
        <v>796</v>
      </c>
      <c r="Y13" s="44"/>
      <c r="Z13" s="44">
        <v>2</v>
      </c>
      <c r="AA13" s="44">
        <v>1</v>
      </c>
      <c r="AB13" s="44">
        <v>2</v>
      </c>
      <c r="AC13" s="44">
        <v>1</v>
      </c>
      <c r="AD13" s="45">
        <v>356</v>
      </c>
      <c r="AE13" s="44"/>
      <c r="AF13" s="44">
        <v>18</v>
      </c>
      <c r="AG13" s="46">
        <v>338</v>
      </c>
      <c r="AH13" s="44">
        <v>0</v>
      </c>
      <c r="AI13" s="44">
        <v>23</v>
      </c>
      <c r="AJ13" s="44">
        <v>50</v>
      </c>
      <c r="AK13" s="44">
        <v>1</v>
      </c>
      <c r="AL13" s="44">
        <v>37</v>
      </c>
      <c r="AM13" s="44">
        <v>0</v>
      </c>
      <c r="AN13" s="44">
        <v>17</v>
      </c>
      <c r="AO13" s="44">
        <v>11</v>
      </c>
      <c r="AP13" s="44">
        <v>18</v>
      </c>
      <c r="AQ13" s="44">
        <v>128</v>
      </c>
      <c r="AR13" s="47">
        <v>149</v>
      </c>
    </row>
    <row r="14" spans="1:44" s="2" customFormat="1" ht="11.25" customHeight="1">
      <c r="A14" s="41">
        <v>7</v>
      </c>
      <c r="B14" s="50" t="s">
        <v>235</v>
      </c>
      <c r="C14" s="43">
        <f t="shared" si="1"/>
        <v>494</v>
      </c>
      <c r="D14" s="51">
        <v>1</v>
      </c>
      <c r="E14" s="51">
        <v>1</v>
      </c>
      <c r="F14" s="51">
        <v>8</v>
      </c>
      <c r="G14" s="52"/>
      <c r="H14" s="51">
        <v>7</v>
      </c>
      <c r="I14" s="45">
        <v>266</v>
      </c>
      <c r="J14" s="44"/>
      <c r="K14" s="44">
        <v>22</v>
      </c>
      <c r="L14" s="46">
        <v>244</v>
      </c>
      <c r="M14" s="51">
        <v>3</v>
      </c>
      <c r="N14" s="51">
        <v>10</v>
      </c>
      <c r="O14" s="51">
        <v>7</v>
      </c>
      <c r="P14" s="52">
        <v>2</v>
      </c>
      <c r="Q14" s="51">
        <v>3</v>
      </c>
      <c r="R14" s="53">
        <v>7</v>
      </c>
      <c r="S14" s="51">
        <v>9</v>
      </c>
      <c r="T14" s="51">
        <v>1</v>
      </c>
      <c r="U14" s="51">
        <v>23</v>
      </c>
      <c r="V14" s="51">
        <v>18</v>
      </c>
      <c r="W14" s="54">
        <v>128</v>
      </c>
      <c r="X14" s="43">
        <f t="shared" si="2"/>
        <v>301</v>
      </c>
      <c r="Y14" s="51">
        <v>1</v>
      </c>
      <c r="Z14" s="51">
        <v>1</v>
      </c>
      <c r="AA14" s="51">
        <v>5</v>
      </c>
      <c r="AB14" s="52"/>
      <c r="AC14" s="51">
        <v>6</v>
      </c>
      <c r="AD14" s="55">
        <v>155</v>
      </c>
      <c r="AE14" s="44"/>
      <c r="AF14" s="44">
        <v>15</v>
      </c>
      <c r="AG14" s="46">
        <v>140</v>
      </c>
      <c r="AH14" s="51">
        <v>2</v>
      </c>
      <c r="AI14" s="51">
        <v>10</v>
      </c>
      <c r="AJ14" s="51">
        <v>7</v>
      </c>
      <c r="AK14" s="52">
        <v>2</v>
      </c>
      <c r="AL14" s="51">
        <v>2</v>
      </c>
      <c r="AM14" s="53">
        <v>5</v>
      </c>
      <c r="AN14" s="51">
        <v>7</v>
      </c>
      <c r="AO14" s="51">
        <v>1</v>
      </c>
      <c r="AP14" s="51">
        <v>11</v>
      </c>
      <c r="AQ14" s="51">
        <v>18</v>
      </c>
      <c r="AR14" s="47">
        <v>68</v>
      </c>
    </row>
    <row r="15" spans="1:44" s="2" customFormat="1" ht="11.25" customHeight="1">
      <c r="A15" s="41">
        <v>8</v>
      </c>
      <c r="B15" s="50" t="s">
        <v>236</v>
      </c>
      <c r="C15" s="43">
        <f t="shared" si="1"/>
        <v>128</v>
      </c>
      <c r="D15" s="44">
        <v>1</v>
      </c>
      <c r="E15" s="44">
        <v>3</v>
      </c>
      <c r="F15" s="44">
        <v>3</v>
      </c>
      <c r="G15" s="44"/>
      <c r="H15" s="44">
        <v>1</v>
      </c>
      <c r="I15" s="45">
        <v>66</v>
      </c>
      <c r="J15" s="44"/>
      <c r="K15" s="44">
        <v>7</v>
      </c>
      <c r="L15" s="46">
        <v>59</v>
      </c>
      <c r="M15" s="44">
        <v>2</v>
      </c>
      <c r="N15" s="44">
        <v>2</v>
      </c>
      <c r="O15" s="44">
        <v>7</v>
      </c>
      <c r="P15" s="44">
        <v>1</v>
      </c>
      <c r="Q15" s="44">
        <v>8</v>
      </c>
      <c r="R15" s="44">
        <v>0</v>
      </c>
      <c r="S15" s="44">
        <v>1</v>
      </c>
      <c r="T15" s="44">
        <v>0</v>
      </c>
      <c r="U15" s="44">
        <v>0</v>
      </c>
      <c r="V15" s="44">
        <v>5</v>
      </c>
      <c r="W15" s="47">
        <v>28</v>
      </c>
      <c r="X15" s="43">
        <f t="shared" si="2"/>
        <v>73</v>
      </c>
      <c r="Y15" s="44"/>
      <c r="Z15" s="44">
        <v>1</v>
      </c>
      <c r="AA15" s="44"/>
      <c r="AB15" s="44"/>
      <c r="AC15" s="44">
        <v>0</v>
      </c>
      <c r="AD15" s="45">
        <v>36</v>
      </c>
      <c r="AE15" s="44">
        <v>0</v>
      </c>
      <c r="AF15" s="44">
        <v>2</v>
      </c>
      <c r="AG15" s="46">
        <v>34</v>
      </c>
      <c r="AH15" s="44">
        <v>0</v>
      </c>
      <c r="AI15" s="44">
        <v>2</v>
      </c>
      <c r="AJ15" s="44">
        <v>6</v>
      </c>
      <c r="AK15" s="44">
        <v>1</v>
      </c>
      <c r="AL15" s="44">
        <v>8</v>
      </c>
      <c r="AM15" s="44">
        <v>0</v>
      </c>
      <c r="AN15" s="44">
        <v>0</v>
      </c>
      <c r="AO15" s="44">
        <v>0</v>
      </c>
      <c r="AP15" s="44">
        <v>0</v>
      </c>
      <c r="AQ15" s="44">
        <v>0</v>
      </c>
      <c r="AR15" s="47">
        <v>19</v>
      </c>
    </row>
    <row r="16" spans="1:44" s="2" customFormat="1" ht="11.25" customHeight="1">
      <c r="A16" s="41">
        <v>9</v>
      </c>
      <c r="B16" s="50" t="s">
        <v>564</v>
      </c>
      <c r="C16" s="43">
        <f t="shared" si="1"/>
        <v>95</v>
      </c>
      <c r="D16" s="56">
        <v>1</v>
      </c>
      <c r="E16" s="56">
        <v>2</v>
      </c>
      <c r="F16" s="56"/>
      <c r="G16" s="56"/>
      <c r="H16" s="56">
        <v>1</v>
      </c>
      <c r="I16" s="45">
        <v>43</v>
      </c>
      <c r="J16" s="44"/>
      <c r="K16" s="44">
        <v>13</v>
      </c>
      <c r="L16" s="46">
        <v>30</v>
      </c>
      <c r="M16" s="56">
        <v>1</v>
      </c>
      <c r="N16" s="56">
        <v>1</v>
      </c>
      <c r="O16" s="56">
        <v>3</v>
      </c>
      <c r="P16" s="56"/>
      <c r="Q16" s="56">
        <v>4</v>
      </c>
      <c r="R16" s="56">
        <v>2</v>
      </c>
      <c r="S16" s="56">
        <v>1</v>
      </c>
      <c r="T16" s="56">
        <v>1</v>
      </c>
      <c r="U16" s="56">
        <v>4</v>
      </c>
      <c r="V16" s="56">
        <v>5</v>
      </c>
      <c r="W16" s="47">
        <v>26</v>
      </c>
      <c r="X16" s="43">
        <f t="shared" si="2"/>
        <v>56</v>
      </c>
      <c r="Y16" s="44"/>
      <c r="Z16" s="44">
        <v>1</v>
      </c>
      <c r="AA16" s="44"/>
      <c r="AB16" s="44"/>
      <c r="AC16" s="44">
        <v>1</v>
      </c>
      <c r="AD16" s="45">
        <v>24</v>
      </c>
      <c r="AE16" s="44"/>
      <c r="AF16" s="44">
        <v>7</v>
      </c>
      <c r="AG16" s="46">
        <v>17</v>
      </c>
      <c r="AH16" s="44">
        <v>0</v>
      </c>
      <c r="AI16" s="44">
        <v>1</v>
      </c>
      <c r="AJ16" s="44">
        <v>3</v>
      </c>
      <c r="AK16" s="44"/>
      <c r="AL16" s="44">
        <v>4</v>
      </c>
      <c r="AM16" s="44">
        <v>1</v>
      </c>
      <c r="AN16" s="44"/>
      <c r="AO16" s="44">
        <v>1</v>
      </c>
      <c r="AP16" s="44"/>
      <c r="AQ16" s="44">
        <v>5</v>
      </c>
      <c r="AR16" s="47">
        <v>15</v>
      </c>
    </row>
    <row r="17" spans="1:44" s="2" customFormat="1" ht="11.25" customHeight="1">
      <c r="A17" s="41">
        <v>10</v>
      </c>
      <c r="B17" s="50" t="s">
        <v>237</v>
      </c>
      <c r="C17" s="43">
        <f t="shared" si="1"/>
        <v>200</v>
      </c>
      <c r="D17" s="57">
        <v>1</v>
      </c>
      <c r="E17" s="58">
        <v>4</v>
      </c>
      <c r="F17" s="57">
        <v>3</v>
      </c>
      <c r="G17" s="58"/>
      <c r="H17" s="44"/>
      <c r="I17" s="45">
        <v>129</v>
      </c>
      <c r="J17" s="44"/>
      <c r="K17" s="44">
        <v>12</v>
      </c>
      <c r="L17" s="46">
        <v>117</v>
      </c>
      <c r="M17" s="44"/>
      <c r="N17" s="44">
        <v>2</v>
      </c>
      <c r="O17" s="44">
        <v>9</v>
      </c>
      <c r="P17" s="44">
        <v>1</v>
      </c>
      <c r="Q17" s="44">
        <v>12</v>
      </c>
      <c r="R17" s="44"/>
      <c r="S17" s="44">
        <v>4</v>
      </c>
      <c r="T17" s="44"/>
      <c r="U17" s="44">
        <v>3</v>
      </c>
      <c r="V17" s="44">
        <v>16</v>
      </c>
      <c r="W17" s="47">
        <v>16</v>
      </c>
      <c r="X17" s="43">
        <f t="shared" si="2"/>
        <v>131</v>
      </c>
      <c r="Y17" s="44">
        <v>0</v>
      </c>
      <c r="Z17" s="44">
        <v>2</v>
      </c>
      <c r="AA17" s="44">
        <v>2</v>
      </c>
      <c r="AB17" s="44"/>
      <c r="AC17" s="44"/>
      <c r="AD17" s="45">
        <v>74</v>
      </c>
      <c r="AE17" s="44"/>
      <c r="AF17" s="44">
        <v>8</v>
      </c>
      <c r="AG17" s="46">
        <v>66</v>
      </c>
      <c r="AH17" s="44"/>
      <c r="AI17" s="44">
        <v>2</v>
      </c>
      <c r="AJ17" s="44">
        <v>9</v>
      </c>
      <c r="AK17" s="44">
        <v>1</v>
      </c>
      <c r="AL17" s="44">
        <v>10</v>
      </c>
      <c r="AM17" s="44"/>
      <c r="AN17" s="44">
        <v>1</v>
      </c>
      <c r="AO17" s="44"/>
      <c r="AP17" s="44"/>
      <c r="AQ17" s="44">
        <v>16</v>
      </c>
      <c r="AR17" s="47">
        <v>14</v>
      </c>
    </row>
    <row r="18" spans="1:44" s="2" customFormat="1" ht="11.25" customHeight="1">
      <c r="A18" s="41">
        <v>11</v>
      </c>
      <c r="B18" s="50" t="s">
        <v>238</v>
      </c>
      <c r="C18" s="43">
        <f t="shared" si="1"/>
        <v>722</v>
      </c>
      <c r="D18" s="44">
        <v>1</v>
      </c>
      <c r="E18" s="44">
        <v>4</v>
      </c>
      <c r="F18" s="44">
        <v>7</v>
      </c>
      <c r="G18" s="44">
        <v>10</v>
      </c>
      <c r="H18" s="44"/>
      <c r="I18" s="45">
        <v>413</v>
      </c>
      <c r="J18" s="44">
        <v>1</v>
      </c>
      <c r="K18" s="44">
        <v>26</v>
      </c>
      <c r="L18" s="46">
        <v>386</v>
      </c>
      <c r="M18" s="44">
        <v>27</v>
      </c>
      <c r="N18" s="44">
        <v>10</v>
      </c>
      <c r="O18" s="44">
        <v>14</v>
      </c>
      <c r="P18" s="44">
        <v>1</v>
      </c>
      <c r="Q18" s="44">
        <v>45</v>
      </c>
      <c r="R18" s="44">
        <v>9</v>
      </c>
      <c r="S18" s="44">
        <v>5</v>
      </c>
      <c r="T18" s="44">
        <v>6</v>
      </c>
      <c r="U18" s="44">
        <v>25</v>
      </c>
      <c r="V18" s="44">
        <v>48</v>
      </c>
      <c r="W18" s="47">
        <v>97</v>
      </c>
      <c r="X18" s="43">
        <f t="shared" si="2"/>
        <v>453</v>
      </c>
      <c r="Y18" s="44"/>
      <c r="Z18" s="44"/>
      <c r="AA18" s="44">
        <v>1</v>
      </c>
      <c r="AB18" s="44">
        <v>5</v>
      </c>
      <c r="AC18" s="44"/>
      <c r="AD18" s="45">
        <v>256</v>
      </c>
      <c r="AE18" s="44"/>
      <c r="AF18" s="44">
        <v>17</v>
      </c>
      <c r="AG18" s="46">
        <v>239</v>
      </c>
      <c r="AH18" s="44">
        <v>18</v>
      </c>
      <c r="AI18" s="44">
        <v>9</v>
      </c>
      <c r="AJ18" s="44">
        <v>14</v>
      </c>
      <c r="AK18" s="44">
        <v>1</v>
      </c>
      <c r="AL18" s="44">
        <v>42</v>
      </c>
      <c r="AM18" s="44">
        <v>3</v>
      </c>
      <c r="AN18" s="44">
        <v>5</v>
      </c>
      <c r="AO18" s="44">
        <v>6</v>
      </c>
      <c r="AP18" s="44">
        <v>4</v>
      </c>
      <c r="AQ18" s="44">
        <v>48</v>
      </c>
      <c r="AR18" s="47">
        <v>41</v>
      </c>
    </row>
    <row r="19" spans="1:44" s="2" customFormat="1" ht="11.25" customHeight="1">
      <c r="A19" s="41">
        <f>+A18+1</f>
        <v>12</v>
      </c>
      <c r="B19" s="50" t="s">
        <v>637</v>
      </c>
      <c r="C19" s="43">
        <f>SUM(D19:H19,J19:W19)</f>
        <v>47</v>
      </c>
      <c r="D19" s="57">
        <v>1</v>
      </c>
      <c r="E19" s="57"/>
      <c r="F19" s="57"/>
      <c r="G19" s="57"/>
      <c r="H19" s="57">
        <v>1</v>
      </c>
      <c r="I19" s="45">
        <v>17</v>
      </c>
      <c r="J19" s="44"/>
      <c r="K19" s="44">
        <v>1</v>
      </c>
      <c r="L19" s="46">
        <v>16</v>
      </c>
      <c r="M19" s="59"/>
      <c r="N19" s="59">
        <v>1</v>
      </c>
      <c r="O19" s="59">
        <v>3</v>
      </c>
      <c r="P19" s="59"/>
      <c r="Q19" s="59">
        <v>1</v>
      </c>
      <c r="R19" s="59"/>
      <c r="S19" s="59">
        <v>2</v>
      </c>
      <c r="T19" s="59"/>
      <c r="U19" s="59">
        <v>4</v>
      </c>
      <c r="V19" s="59">
        <v>13</v>
      </c>
      <c r="W19" s="47">
        <v>4</v>
      </c>
      <c r="X19" s="43">
        <f t="shared" si="2"/>
        <v>39</v>
      </c>
      <c r="Y19" s="44">
        <v>1</v>
      </c>
      <c r="Z19" s="44"/>
      <c r="AA19" s="44"/>
      <c r="AB19" s="44"/>
      <c r="AC19" s="44">
        <v>1</v>
      </c>
      <c r="AD19" s="45">
        <v>15</v>
      </c>
      <c r="AE19" s="44"/>
      <c r="AF19" s="44">
        <v>1</v>
      </c>
      <c r="AG19" s="46">
        <v>14</v>
      </c>
      <c r="AH19" s="59"/>
      <c r="AI19" s="59">
        <v>1</v>
      </c>
      <c r="AJ19" s="59">
        <v>3</v>
      </c>
      <c r="AK19" s="59"/>
      <c r="AL19" s="59">
        <v>1</v>
      </c>
      <c r="AM19" s="59"/>
      <c r="AN19" s="59">
        <v>2</v>
      </c>
      <c r="AO19" s="59"/>
      <c r="AP19" s="59">
        <v>1</v>
      </c>
      <c r="AQ19" s="59">
        <v>12</v>
      </c>
      <c r="AR19" s="47">
        <v>2</v>
      </c>
    </row>
    <row r="20" spans="1:44" s="2" customFormat="1" ht="11.25" customHeight="1">
      <c r="A20" s="41">
        <f>+A19+1</f>
        <v>13</v>
      </c>
      <c r="B20" s="50" t="s">
        <v>452</v>
      </c>
      <c r="C20" s="43">
        <f t="shared" si="1"/>
        <v>463</v>
      </c>
      <c r="D20" s="57">
        <v>1</v>
      </c>
      <c r="E20" s="57">
        <v>2</v>
      </c>
      <c r="F20" s="57">
        <v>8</v>
      </c>
      <c r="G20" s="57">
        <v>1</v>
      </c>
      <c r="H20" s="57"/>
      <c r="I20" s="45">
        <v>149</v>
      </c>
      <c r="J20" s="44"/>
      <c r="K20" s="44">
        <v>33</v>
      </c>
      <c r="L20" s="46">
        <v>116</v>
      </c>
      <c r="M20" s="59">
        <v>10</v>
      </c>
      <c r="N20" s="59">
        <v>5</v>
      </c>
      <c r="O20" s="59">
        <v>11</v>
      </c>
      <c r="P20" s="59">
        <v>6</v>
      </c>
      <c r="Q20" s="59">
        <v>19</v>
      </c>
      <c r="R20" s="59">
        <v>3</v>
      </c>
      <c r="S20" s="59">
        <v>9</v>
      </c>
      <c r="T20" s="59">
        <v>6</v>
      </c>
      <c r="U20" s="59">
        <v>8</v>
      </c>
      <c r="V20" s="59">
        <v>29</v>
      </c>
      <c r="W20" s="47">
        <v>196</v>
      </c>
      <c r="X20" s="43">
        <f t="shared" si="2"/>
        <v>193</v>
      </c>
      <c r="Y20" s="44"/>
      <c r="Z20" s="44"/>
      <c r="AA20" s="44"/>
      <c r="AB20" s="44"/>
      <c r="AC20" s="44"/>
      <c r="AD20" s="45">
        <v>59</v>
      </c>
      <c r="AE20" s="44"/>
      <c r="AF20" s="44">
        <v>7</v>
      </c>
      <c r="AG20" s="46">
        <v>52</v>
      </c>
      <c r="AH20" s="59">
        <v>3</v>
      </c>
      <c r="AI20" s="59">
        <v>3</v>
      </c>
      <c r="AJ20" s="59">
        <v>10</v>
      </c>
      <c r="AK20" s="59">
        <v>3</v>
      </c>
      <c r="AL20" s="59">
        <v>18</v>
      </c>
      <c r="AM20" s="59">
        <v>3</v>
      </c>
      <c r="AN20" s="59">
        <v>4</v>
      </c>
      <c r="AO20" s="59">
        <v>5</v>
      </c>
      <c r="AP20" s="59" t="s">
        <v>602</v>
      </c>
      <c r="AQ20" s="59">
        <v>28</v>
      </c>
      <c r="AR20" s="47">
        <v>57</v>
      </c>
    </row>
    <row r="21" spans="1:44" s="2" customFormat="1" ht="11.25" customHeight="1">
      <c r="A21" s="41">
        <f>+A20+1</f>
        <v>14</v>
      </c>
      <c r="B21" s="60" t="s">
        <v>453</v>
      </c>
      <c r="C21" s="43">
        <f t="shared" si="1"/>
        <v>1537</v>
      </c>
      <c r="D21" s="44">
        <v>1</v>
      </c>
      <c r="E21" s="44">
        <v>6</v>
      </c>
      <c r="F21" s="44">
        <v>10</v>
      </c>
      <c r="G21" s="44">
        <v>10</v>
      </c>
      <c r="H21" s="44">
        <v>1</v>
      </c>
      <c r="I21" s="45">
        <v>844</v>
      </c>
      <c r="J21" s="44">
        <v>0</v>
      </c>
      <c r="K21" s="44">
        <v>37</v>
      </c>
      <c r="L21" s="46">
        <v>807</v>
      </c>
      <c r="M21" s="44">
        <v>8</v>
      </c>
      <c r="N21" s="44">
        <v>23</v>
      </c>
      <c r="O21" s="44">
        <v>35</v>
      </c>
      <c r="P21" s="44">
        <v>5</v>
      </c>
      <c r="Q21" s="44">
        <v>53</v>
      </c>
      <c r="R21" s="44">
        <v>1</v>
      </c>
      <c r="S21" s="44">
        <v>20</v>
      </c>
      <c r="T21" s="44">
        <v>4</v>
      </c>
      <c r="U21" s="44">
        <v>25</v>
      </c>
      <c r="V21" s="44">
        <v>140</v>
      </c>
      <c r="W21" s="47">
        <v>351</v>
      </c>
      <c r="X21" s="43">
        <f t="shared" si="2"/>
        <v>985</v>
      </c>
      <c r="Y21" s="44"/>
      <c r="Z21" s="44"/>
      <c r="AA21" s="44">
        <v>4</v>
      </c>
      <c r="AB21" s="44">
        <v>4</v>
      </c>
      <c r="AC21" s="44">
        <v>0</v>
      </c>
      <c r="AD21" s="45">
        <v>487</v>
      </c>
      <c r="AE21" s="44"/>
      <c r="AF21" s="44">
        <v>16</v>
      </c>
      <c r="AG21" s="46">
        <v>471</v>
      </c>
      <c r="AH21" s="44">
        <v>8</v>
      </c>
      <c r="AI21" s="44">
        <v>21</v>
      </c>
      <c r="AJ21" s="44">
        <v>34</v>
      </c>
      <c r="AK21" s="44">
        <v>5</v>
      </c>
      <c r="AL21" s="44">
        <v>46</v>
      </c>
      <c r="AM21" s="44">
        <v>1</v>
      </c>
      <c r="AN21" s="44">
        <v>10</v>
      </c>
      <c r="AO21" s="44">
        <v>4</v>
      </c>
      <c r="AP21" s="44">
        <v>7</v>
      </c>
      <c r="AQ21" s="44">
        <v>137</v>
      </c>
      <c r="AR21" s="47">
        <v>217</v>
      </c>
    </row>
    <row r="22" spans="1:44" s="2" customFormat="1" ht="12.75" customHeight="1">
      <c r="A22" s="687" t="s">
        <v>72</v>
      </c>
      <c r="B22" s="688"/>
      <c r="C22" s="46">
        <f>SUM(C23:C26)</f>
        <v>288</v>
      </c>
      <c r="D22" s="46">
        <f>SUM(D23:D26)</f>
        <v>3</v>
      </c>
      <c r="E22" s="46">
        <f aca="true" t="shared" si="3" ref="E22:AR22">SUM(E23:E26)</f>
        <v>2</v>
      </c>
      <c r="F22" s="46">
        <f t="shared" si="3"/>
        <v>0</v>
      </c>
      <c r="G22" s="46">
        <f t="shared" si="3"/>
        <v>0</v>
      </c>
      <c r="H22" s="46">
        <f t="shared" si="3"/>
        <v>2</v>
      </c>
      <c r="I22" s="46">
        <f t="shared" si="3"/>
        <v>145</v>
      </c>
      <c r="J22" s="46">
        <f t="shared" si="3"/>
        <v>0</v>
      </c>
      <c r="K22" s="46">
        <f t="shared" si="3"/>
        <v>12</v>
      </c>
      <c r="L22" s="46">
        <f t="shared" si="3"/>
        <v>133</v>
      </c>
      <c r="M22" s="46">
        <f t="shared" si="3"/>
        <v>2</v>
      </c>
      <c r="N22" s="46">
        <f t="shared" si="3"/>
        <v>6</v>
      </c>
      <c r="O22" s="46">
        <f t="shared" si="3"/>
        <v>8</v>
      </c>
      <c r="P22" s="46">
        <f t="shared" si="3"/>
        <v>2</v>
      </c>
      <c r="Q22" s="46">
        <f t="shared" si="3"/>
        <v>5</v>
      </c>
      <c r="R22" s="46">
        <f t="shared" si="3"/>
        <v>1</v>
      </c>
      <c r="S22" s="46">
        <f t="shared" si="3"/>
        <v>5</v>
      </c>
      <c r="T22" s="46">
        <f t="shared" si="3"/>
        <v>4</v>
      </c>
      <c r="U22" s="46">
        <f t="shared" si="3"/>
        <v>15</v>
      </c>
      <c r="V22" s="46">
        <f t="shared" si="3"/>
        <v>32</v>
      </c>
      <c r="W22" s="46">
        <f t="shared" si="3"/>
        <v>56</v>
      </c>
      <c r="X22" s="46">
        <f>SUM(X23:X26)</f>
        <v>196</v>
      </c>
      <c r="Y22" s="46">
        <f t="shared" si="3"/>
        <v>1</v>
      </c>
      <c r="Z22" s="46">
        <f t="shared" si="3"/>
        <v>2</v>
      </c>
      <c r="AA22" s="46">
        <f t="shared" si="3"/>
        <v>0</v>
      </c>
      <c r="AB22" s="46">
        <f t="shared" si="3"/>
        <v>0</v>
      </c>
      <c r="AC22" s="46">
        <f t="shared" si="3"/>
        <v>2</v>
      </c>
      <c r="AD22" s="46">
        <f t="shared" si="3"/>
        <v>91</v>
      </c>
      <c r="AE22" s="46">
        <f t="shared" si="3"/>
        <v>0</v>
      </c>
      <c r="AF22" s="46">
        <f t="shared" si="3"/>
        <v>9</v>
      </c>
      <c r="AG22" s="46">
        <f aca="true" t="shared" si="4" ref="AG22:AG27">AD22-SUM(AE22:AF22)</f>
        <v>82</v>
      </c>
      <c r="AH22" s="46">
        <f t="shared" si="3"/>
        <v>2</v>
      </c>
      <c r="AI22" s="46">
        <f t="shared" si="3"/>
        <v>6</v>
      </c>
      <c r="AJ22" s="46">
        <f t="shared" si="3"/>
        <v>7</v>
      </c>
      <c r="AK22" s="46">
        <f t="shared" si="3"/>
        <v>2</v>
      </c>
      <c r="AL22" s="46">
        <f t="shared" si="3"/>
        <v>4</v>
      </c>
      <c r="AM22" s="46">
        <f t="shared" si="3"/>
        <v>0</v>
      </c>
      <c r="AN22" s="46">
        <f t="shared" si="3"/>
        <v>4</v>
      </c>
      <c r="AO22" s="46">
        <f t="shared" si="3"/>
        <v>4</v>
      </c>
      <c r="AP22" s="46">
        <f t="shared" si="3"/>
        <v>10</v>
      </c>
      <c r="AQ22" s="46">
        <f t="shared" si="3"/>
        <v>31</v>
      </c>
      <c r="AR22" s="46">
        <f t="shared" si="3"/>
        <v>30</v>
      </c>
    </row>
    <row r="23" spans="1:44" s="2" customFormat="1" ht="11.25" customHeight="1">
      <c r="A23" s="41">
        <f>+A21+1</f>
        <v>15</v>
      </c>
      <c r="B23" s="50" t="s">
        <v>661</v>
      </c>
      <c r="C23" s="43">
        <f>SUM(D23:H23,J23:W23)</f>
        <v>117</v>
      </c>
      <c r="D23" s="44">
        <v>1</v>
      </c>
      <c r="E23" s="44">
        <v>1</v>
      </c>
      <c r="F23" s="44"/>
      <c r="G23" s="44"/>
      <c r="H23" s="44">
        <v>1</v>
      </c>
      <c r="I23" s="45">
        <v>57</v>
      </c>
      <c r="J23" s="44"/>
      <c r="K23" s="44"/>
      <c r="L23" s="46">
        <f>I23-SUM(J23:K23)</f>
        <v>57</v>
      </c>
      <c r="M23" s="44">
        <v>1</v>
      </c>
      <c r="N23" s="44">
        <v>3</v>
      </c>
      <c r="O23" s="44">
        <v>3</v>
      </c>
      <c r="P23" s="44">
        <v>1</v>
      </c>
      <c r="Q23" s="44">
        <v>3</v>
      </c>
      <c r="R23" s="44">
        <v>1</v>
      </c>
      <c r="S23" s="44">
        <v>2</v>
      </c>
      <c r="T23" s="44">
        <v>1</v>
      </c>
      <c r="U23" s="44">
        <v>10</v>
      </c>
      <c r="V23" s="44">
        <v>12</v>
      </c>
      <c r="W23" s="47">
        <v>20</v>
      </c>
      <c r="X23" s="43">
        <f t="shared" si="2"/>
        <v>86</v>
      </c>
      <c r="Y23" s="44"/>
      <c r="Z23" s="44">
        <v>1</v>
      </c>
      <c r="AA23" s="44"/>
      <c r="AB23" s="44"/>
      <c r="AC23" s="44">
        <v>1</v>
      </c>
      <c r="AD23" s="45">
        <v>36</v>
      </c>
      <c r="AE23" s="44"/>
      <c r="AF23" s="44"/>
      <c r="AG23" s="46">
        <f t="shared" si="4"/>
        <v>36</v>
      </c>
      <c r="AH23" s="44">
        <v>1</v>
      </c>
      <c r="AI23" s="44">
        <v>3</v>
      </c>
      <c r="AJ23" s="44">
        <v>3</v>
      </c>
      <c r="AK23" s="44">
        <v>1</v>
      </c>
      <c r="AL23" s="44">
        <v>2</v>
      </c>
      <c r="AM23" s="44"/>
      <c r="AN23" s="44">
        <v>2</v>
      </c>
      <c r="AO23" s="44">
        <v>1</v>
      </c>
      <c r="AP23" s="44">
        <v>8</v>
      </c>
      <c r="AQ23" s="44">
        <v>12</v>
      </c>
      <c r="AR23" s="47">
        <v>15</v>
      </c>
    </row>
    <row r="24" spans="1:44" s="2" customFormat="1" ht="35.25" customHeight="1">
      <c r="A24" s="41">
        <f>+A23+1</f>
        <v>16</v>
      </c>
      <c r="B24" s="50" t="s">
        <v>454</v>
      </c>
      <c r="C24" s="43">
        <f>SUM(D24:H24,J24:W24)</f>
        <v>95</v>
      </c>
      <c r="D24" s="44">
        <v>1</v>
      </c>
      <c r="E24" s="44"/>
      <c r="F24" s="44"/>
      <c r="G24" s="44"/>
      <c r="H24" s="44"/>
      <c r="I24" s="45">
        <v>51</v>
      </c>
      <c r="J24" s="44"/>
      <c r="K24" s="44">
        <v>5</v>
      </c>
      <c r="L24" s="46">
        <f>I24-SUM(J24:K24)</f>
        <v>46</v>
      </c>
      <c r="M24" s="44"/>
      <c r="N24" s="44">
        <v>1</v>
      </c>
      <c r="O24" s="44">
        <v>3</v>
      </c>
      <c r="P24" s="44">
        <v>1</v>
      </c>
      <c r="Q24" s="44">
        <v>2</v>
      </c>
      <c r="R24" s="44"/>
      <c r="S24" s="44">
        <v>2</v>
      </c>
      <c r="T24" s="44">
        <v>1</v>
      </c>
      <c r="U24" s="44">
        <v>5</v>
      </c>
      <c r="V24" s="44">
        <v>7</v>
      </c>
      <c r="W24" s="47">
        <v>21</v>
      </c>
      <c r="X24" s="43">
        <f t="shared" si="2"/>
        <v>66</v>
      </c>
      <c r="Y24" s="44"/>
      <c r="Z24" s="44"/>
      <c r="AA24" s="44"/>
      <c r="AB24" s="44"/>
      <c r="AC24" s="44"/>
      <c r="AD24" s="45">
        <v>38</v>
      </c>
      <c r="AE24" s="44"/>
      <c r="AF24" s="44">
        <v>3</v>
      </c>
      <c r="AG24" s="46">
        <f t="shared" si="4"/>
        <v>35</v>
      </c>
      <c r="AH24" s="44"/>
      <c r="AI24" s="44">
        <v>1</v>
      </c>
      <c r="AJ24" s="44">
        <v>2</v>
      </c>
      <c r="AK24" s="44">
        <v>1</v>
      </c>
      <c r="AL24" s="44">
        <v>2</v>
      </c>
      <c r="AM24" s="44"/>
      <c r="AN24" s="44">
        <v>2</v>
      </c>
      <c r="AO24" s="44">
        <v>1</v>
      </c>
      <c r="AP24" s="44">
        <v>2</v>
      </c>
      <c r="AQ24" s="44">
        <v>7</v>
      </c>
      <c r="AR24" s="47">
        <v>10</v>
      </c>
    </row>
    <row r="25" spans="1:44" s="2" customFormat="1" ht="11.25" customHeight="1">
      <c r="A25" s="41">
        <f>+A24+1</f>
        <v>17</v>
      </c>
      <c r="B25" s="50" t="s">
        <v>565</v>
      </c>
      <c r="C25" s="43">
        <f>SUM(D25:H25,J25:W25)</f>
        <v>0</v>
      </c>
      <c r="D25" s="44"/>
      <c r="E25" s="44"/>
      <c r="F25" s="44"/>
      <c r="G25" s="44"/>
      <c r="H25" s="44"/>
      <c r="I25" s="45"/>
      <c r="J25" s="44"/>
      <c r="K25" s="44"/>
      <c r="L25" s="46">
        <f>I25-SUM(J25:K25)</f>
        <v>0</v>
      </c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7"/>
      <c r="X25" s="43">
        <f t="shared" si="2"/>
        <v>0</v>
      </c>
      <c r="Y25" s="44"/>
      <c r="Z25" s="44"/>
      <c r="AA25" s="44"/>
      <c r="AB25" s="44"/>
      <c r="AC25" s="44"/>
      <c r="AD25" s="45"/>
      <c r="AE25" s="44"/>
      <c r="AF25" s="44"/>
      <c r="AG25" s="46">
        <f t="shared" si="4"/>
        <v>0</v>
      </c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7"/>
    </row>
    <row r="26" spans="1:44" s="2" customFormat="1" ht="11.25" customHeight="1">
      <c r="A26" s="41">
        <f>+A25+1</f>
        <v>18</v>
      </c>
      <c r="B26" s="60" t="s">
        <v>649</v>
      </c>
      <c r="C26" s="43">
        <f>SUM(D26:H26,J26:W26)</f>
        <v>76</v>
      </c>
      <c r="D26" s="44">
        <v>1</v>
      </c>
      <c r="E26" s="44">
        <v>1</v>
      </c>
      <c r="F26" s="44"/>
      <c r="G26" s="44"/>
      <c r="H26" s="44">
        <v>1</v>
      </c>
      <c r="I26" s="45">
        <v>37</v>
      </c>
      <c r="J26" s="44"/>
      <c r="K26" s="44">
        <v>7</v>
      </c>
      <c r="L26" s="46">
        <f>I26-SUM(J26:K26)</f>
        <v>30</v>
      </c>
      <c r="M26" s="44">
        <v>1</v>
      </c>
      <c r="N26" s="44">
        <v>2</v>
      </c>
      <c r="O26" s="44">
        <v>2</v>
      </c>
      <c r="P26" s="44"/>
      <c r="Q26" s="44"/>
      <c r="R26" s="44"/>
      <c r="S26" s="44">
        <v>1</v>
      </c>
      <c r="T26" s="44">
        <v>2</v>
      </c>
      <c r="U26" s="44"/>
      <c r="V26" s="44">
        <v>13</v>
      </c>
      <c r="W26" s="47">
        <v>15</v>
      </c>
      <c r="X26" s="43">
        <f t="shared" si="2"/>
        <v>44</v>
      </c>
      <c r="Y26" s="44">
        <v>1</v>
      </c>
      <c r="Z26" s="44">
        <v>1</v>
      </c>
      <c r="AA26" s="44"/>
      <c r="AB26" s="44"/>
      <c r="AC26" s="44">
        <v>1</v>
      </c>
      <c r="AD26" s="45">
        <v>17</v>
      </c>
      <c r="AE26" s="44"/>
      <c r="AF26" s="44">
        <v>6</v>
      </c>
      <c r="AG26" s="46">
        <f t="shared" si="4"/>
        <v>11</v>
      </c>
      <c r="AH26" s="44">
        <v>1</v>
      </c>
      <c r="AI26" s="44">
        <v>2</v>
      </c>
      <c r="AJ26" s="44">
        <v>2</v>
      </c>
      <c r="AK26" s="44"/>
      <c r="AL26" s="44"/>
      <c r="AM26" s="44"/>
      <c r="AN26" s="44">
        <v>0</v>
      </c>
      <c r="AO26" s="44">
        <v>2</v>
      </c>
      <c r="AP26" s="44"/>
      <c r="AQ26" s="44">
        <v>12</v>
      </c>
      <c r="AR26" s="47">
        <v>5</v>
      </c>
    </row>
    <row r="27" spans="1:44" s="2" customFormat="1" ht="19.5" customHeight="1">
      <c r="A27" s="675" t="s">
        <v>603</v>
      </c>
      <c r="B27" s="676"/>
      <c r="C27" s="61">
        <f aca="true" t="shared" si="5" ref="C27:AR27">SUM(C28:C39)</f>
        <v>867</v>
      </c>
      <c r="D27" s="62">
        <f>SUM(D28:D39)</f>
        <v>2</v>
      </c>
      <c r="E27" s="62">
        <f t="shared" si="5"/>
        <v>0</v>
      </c>
      <c r="F27" s="62">
        <f t="shared" si="5"/>
        <v>10</v>
      </c>
      <c r="G27" s="62">
        <f t="shared" si="5"/>
        <v>4</v>
      </c>
      <c r="H27" s="62">
        <f t="shared" si="5"/>
        <v>10</v>
      </c>
      <c r="I27" s="62">
        <f t="shared" si="5"/>
        <v>460</v>
      </c>
      <c r="J27" s="62">
        <f t="shared" si="5"/>
        <v>0</v>
      </c>
      <c r="K27" s="62">
        <f t="shared" si="5"/>
        <v>37</v>
      </c>
      <c r="L27" s="62">
        <f t="shared" si="5"/>
        <v>423</v>
      </c>
      <c r="M27" s="62">
        <f t="shared" si="5"/>
        <v>2</v>
      </c>
      <c r="N27" s="62">
        <f t="shared" si="5"/>
        <v>15</v>
      </c>
      <c r="O27" s="62">
        <f t="shared" si="5"/>
        <v>31</v>
      </c>
      <c r="P27" s="62">
        <f t="shared" si="5"/>
        <v>5</v>
      </c>
      <c r="Q27" s="62">
        <f t="shared" si="5"/>
        <v>23</v>
      </c>
      <c r="R27" s="62">
        <f t="shared" si="5"/>
        <v>1</v>
      </c>
      <c r="S27" s="62">
        <f t="shared" si="5"/>
        <v>21</v>
      </c>
      <c r="T27" s="62">
        <f t="shared" si="5"/>
        <v>9</v>
      </c>
      <c r="U27" s="62">
        <f t="shared" si="5"/>
        <v>64</v>
      </c>
      <c r="V27" s="62">
        <f t="shared" si="5"/>
        <v>67</v>
      </c>
      <c r="W27" s="63">
        <f t="shared" si="5"/>
        <v>143</v>
      </c>
      <c r="X27" s="61">
        <f t="shared" si="5"/>
        <v>593</v>
      </c>
      <c r="Y27" s="62">
        <f t="shared" si="5"/>
        <v>1</v>
      </c>
      <c r="Z27" s="62">
        <f t="shared" si="5"/>
        <v>0</v>
      </c>
      <c r="AA27" s="62">
        <f t="shared" si="5"/>
        <v>4</v>
      </c>
      <c r="AB27" s="62">
        <f t="shared" si="5"/>
        <v>1</v>
      </c>
      <c r="AC27" s="62">
        <f t="shared" si="5"/>
        <v>6</v>
      </c>
      <c r="AD27" s="62">
        <f t="shared" si="5"/>
        <v>325</v>
      </c>
      <c r="AE27" s="62">
        <f t="shared" si="5"/>
        <v>0</v>
      </c>
      <c r="AF27" s="62">
        <f t="shared" si="5"/>
        <v>29</v>
      </c>
      <c r="AG27" s="46">
        <f t="shared" si="4"/>
        <v>296</v>
      </c>
      <c r="AH27" s="62">
        <f t="shared" si="5"/>
        <v>2</v>
      </c>
      <c r="AI27" s="62">
        <f t="shared" si="5"/>
        <v>11</v>
      </c>
      <c r="AJ27" s="62">
        <f t="shared" si="5"/>
        <v>31</v>
      </c>
      <c r="AK27" s="62">
        <f t="shared" si="5"/>
        <v>4</v>
      </c>
      <c r="AL27" s="62">
        <f t="shared" si="5"/>
        <v>18</v>
      </c>
      <c r="AM27" s="62">
        <f t="shared" si="5"/>
        <v>1</v>
      </c>
      <c r="AN27" s="62">
        <f t="shared" si="5"/>
        <v>15</v>
      </c>
      <c r="AO27" s="62">
        <f t="shared" si="5"/>
        <v>8</v>
      </c>
      <c r="AP27" s="62">
        <f t="shared" si="5"/>
        <v>29</v>
      </c>
      <c r="AQ27" s="62">
        <f t="shared" si="5"/>
        <v>66</v>
      </c>
      <c r="AR27" s="63">
        <f t="shared" si="5"/>
        <v>71</v>
      </c>
    </row>
    <row r="28" spans="1:44" s="2" customFormat="1" ht="19.5" customHeight="1">
      <c r="A28" s="41">
        <v>1.1</v>
      </c>
      <c r="B28" s="64" t="s">
        <v>566</v>
      </c>
      <c r="C28" s="43">
        <f aca="true" t="shared" si="6" ref="C28:C39">SUM(D28:H28,J28:W28)</f>
        <v>86</v>
      </c>
      <c r="D28" s="44">
        <v>0</v>
      </c>
      <c r="E28" s="44"/>
      <c r="F28" s="44">
        <v>1</v>
      </c>
      <c r="G28" s="44"/>
      <c r="H28" s="44">
        <v>1</v>
      </c>
      <c r="I28" s="45">
        <v>56</v>
      </c>
      <c r="J28" s="44"/>
      <c r="K28" s="44">
        <v>4</v>
      </c>
      <c r="L28" s="46">
        <f aca="true" t="shared" si="7" ref="L28:L39">I28-SUM(J28:K28)</f>
        <v>52</v>
      </c>
      <c r="M28" s="44"/>
      <c r="N28" s="44">
        <v>1</v>
      </c>
      <c r="O28" s="44">
        <v>3</v>
      </c>
      <c r="P28" s="44"/>
      <c r="Q28" s="44">
        <v>3</v>
      </c>
      <c r="R28" s="44"/>
      <c r="S28" s="44">
        <v>2</v>
      </c>
      <c r="T28" s="44">
        <v>1</v>
      </c>
      <c r="U28" s="44">
        <v>8</v>
      </c>
      <c r="V28" s="44">
        <v>5</v>
      </c>
      <c r="W28" s="47">
        <v>5</v>
      </c>
      <c r="X28" s="43">
        <f t="shared" si="2"/>
        <v>57</v>
      </c>
      <c r="Y28" s="44"/>
      <c r="Z28" s="44"/>
      <c r="AA28" s="44"/>
      <c r="AB28" s="44"/>
      <c r="AC28" s="44"/>
      <c r="AD28" s="45">
        <v>43</v>
      </c>
      <c r="AE28" s="44"/>
      <c r="AF28" s="44">
        <v>4</v>
      </c>
      <c r="AG28" s="46">
        <v>39</v>
      </c>
      <c r="AH28" s="44"/>
      <c r="AI28" s="44">
        <v>1</v>
      </c>
      <c r="AJ28" s="44">
        <v>3</v>
      </c>
      <c r="AK28" s="44"/>
      <c r="AL28" s="44">
        <v>2</v>
      </c>
      <c r="AM28" s="44"/>
      <c r="AN28" s="44"/>
      <c r="AO28" s="44">
        <v>1</v>
      </c>
      <c r="AP28" s="44"/>
      <c r="AQ28" s="44">
        <v>5</v>
      </c>
      <c r="AR28" s="47">
        <v>2</v>
      </c>
    </row>
    <row r="29" spans="1:44" s="2" customFormat="1" ht="19.5" customHeight="1">
      <c r="A29" s="41">
        <v>1.2</v>
      </c>
      <c r="B29" s="64" t="s">
        <v>567</v>
      </c>
      <c r="C29" s="43">
        <f t="shared" si="6"/>
        <v>85</v>
      </c>
      <c r="D29" s="44"/>
      <c r="E29" s="44"/>
      <c r="F29" s="44">
        <v>1</v>
      </c>
      <c r="G29" s="44">
        <v>1</v>
      </c>
      <c r="H29" s="44">
        <v>1</v>
      </c>
      <c r="I29" s="45">
        <v>42</v>
      </c>
      <c r="J29" s="44"/>
      <c r="K29" s="44">
        <v>5</v>
      </c>
      <c r="L29" s="46">
        <f t="shared" si="7"/>
        <v>37</v>
      </c>
      <c r="M29" s="44"/>
      <c r="N29" s="44">
        <v>2</v>
      </c>
      <c r="O29" s="44">
        <v>3</v>
      </c>
      <c r="P29" s="44"/>
      <c r="Q29" s="44">
        <v>1</v>
      </c>
      <c r="R29" s="44"/>
      <c r="S29" s="44">
        <v>2</v>
      </c>
      <c r="T29" s="44">
        <v>1</v>
      </c>
      <c r="U29" s="44">
        <v>4</v>
      </c>
      <c r="V29" s="44">
        <v>6</v>
      </c>
      <c r="W29" s="47">
        <v>21</v>
      </c>
      <c r="X29" s="43">
        <f t="shared" si="2"/>
        <v>62</v>
      </c>
      <c r="Y29" s="44"/>
      <c r="Z29" s="44"/>
      <c r="AA29" s="44"/>
      <c r="AB29" s="44">
        <v>1</v>
      </c>
      <c r="AC29" s="44">
        <v>0</v>
      </c>
      <c r="AD29" s="45">
        <v>37</v>
      </c>
      <c r="AE29" s="44"/>
      <c r="AF29" s="44">
        <v>5</v>
      </c>
      <c r="AG29" s="46">
        <v>32</v>
      </c>
      <c r="AH29" s="44"/>
      <c r="AI29" s="44">
        <v>2</v>
      </c>
      <c r="AJ29" s="44">
        <v>3</v>
      </c>
      <c r="AK29" s="44"/>
      <c r="AL29" s="44">
        <v>1</v>
      </c>
      <c r="AM29" s="44"/>
      <c r="AN29" s="44">
        <v>2</v>
      </c>
      <c r="AO29" s="44">
        <v>1</v>
      </c>
      <c r="AP29" s="44">
        <v>2</v>
      </c>
      <c r="AQ29" s="44">
        <v>6</v>
      </c>
      <c r="AR29" s="47">
        <v>7</v>
      </c>
    </row>
    <row r="30" spans="1:44" s="2" customFormat="1" ht="19.5" customHeight="1">
      <c r="A30" s="41">
        <v>1.3</v>
      </c>
      <c r="B30" s="64" t="s">
        <v>568</v>
      </c>
      <c r="C30" s="43">
        <f t="shared" si="6"/>
        <v>99</v>
      </c>
      <c r="D30" s="44"/>
      <c r="E30" s="44"/>
      <c r="F30" s="44">
        <v>1</v>
      </c>
      <c r="G30" s="44">
        <v>0</v>
      </c>
      <c r="H30" s="44">
        <v>1</v>
      </c>
      <c r="I30" s="45">
        <v>55</v>
      </c>
      <c r="J30" s="44"/>
      <c r="K30" s="44">
        <v>6</v>
      </c>
      <c r="L30" s="46">
        <f t="shared" si="7"/>
        <v>49</v>
      </c>
      <c r="M30" s="44"/>
      <c r="N30" s="44">
        <v>1</v>
      </c>
      <c r="O30" s="44">
        <v>3</v>
      </c>
      <c r="P30" s="44"/>
      <c r="Q30" s="44">
        <v>1</v>
      </c>
      <c r="R30" s="44"/>
      <c r="S30" s="44">
        <v>2</v>
      </c>
      <c r="T30" s="44">
        <v>1</v>
      </c>
      <c r="U30" s="44">
        <v>9</v>
      </c>
      <c r="V30" s="44">
        <v>8</v>
      </c>
      <c r="W30" s="47">
        <v>17</v>
      </c>
      <c r="X30" s="43">
        <f t="shared" si="2"/>
        <v>78</v>
      </c>
      <c r="Y30" s="44"/>
      <c r="Z30" s="44"/>
      <c r="AA30" s="44"/>
      <c r="AB30" s="44">
        <v>0</v>
      </c>
      <c r="AC30" s="44">
        <v>1</v>
      </c>
      <c r="AD30" s="45">
        <v>47</v>
      </c>
      <c r="AE30" s="44"/>
      <c r="AF30" s="44">
        <v>5</v>
      </c>
      <c r="AG30" s="46">
        <v>42</v>
      </c>
      <c r="AH30" s="44"/>
      <c r="AI30" s="44">
        <v>1</v>
      </c>
      <c r="AJ30" s="44">
        <v>3</v>
      </c>
      <c r="AK30" s="44"/>
      <c r="AL30" s="44">
        <v>1</v>
      </c>
      <c r="AM30" s="44"/>
      <c r="AN30" s="44">
        <v>2</v>
      </c>
      <c r="AO30" s="44">
        <v>1</v>
      </c>
      <c r="AP30" s="44">
        <v>4</v>
      </c>
      <c r="AQ30" s="44">
        <v>8</v>
      </c>
      <c r="AR30" s="47">
        <v>10</v>
      </c>
    </row>
    <row r="31" spans="1:44" s="2" customFormat="1" ht="23.25" customHeight="1">
      <c r="A31" s="41">
        <v>5.1</v>
      </c>
      <c r="B31" s="64" t="s">
        <v>569</v>
      </c>
      <c r="C31" s="43">
        <f t="shared" si="6"/>
        <v>62</v>
      </c>
      <c r="D31" s="44">
        <v>0</v>
      </c>
      <c r="E31" s="44"/>
      <c r="F31" s="44">
        <v>1</v>
      </c>
      <c r="G31" s="44"/>
      <c r="H31" s="44">
        <v>1</v>
      </c>
      <c r="I31" s="45">
        <v>30</v>
      </c>
      <c r="J31" s="44"/>
      <c r="K31" s="44">
        <v>4</v>
      </c>
      <c r="L31" s="46">
        <f t="shared" si="7"/>
        <v>26</v>
      </c>
      <c r="M31" s="44"/>
      <c r="N31" s="44">
        <v>1</v>
      </c>
      <c r="O31" s="44">
        <v>4</v>
      </c>
      <c r="P31" s="44">
        <v>1</v>
      </c>
      <c r="Q31" s="44">
        <v>1</v>
      </c>
      <c r="R31" s="44"/>
      <c r="S31" s="44">
        <v>3</v>
      </c>
      <c r="T31" s="44">
        <v>2</v>
      </c>
      <c r="U31" s="44">
        <v>9</v>
      </c>
      <c r="V31" s="44">
        <v>5</v>
      </c>
      <c r="W31" s="47">
        <v>4</v>
      </c>
      <c r="X31" s="43">
        <f t="shared" si="2"/>
        <v>41</v>
      </c>
      <c r="Y31" s="44"/>
      <c r="Z31" s="44"/>
      <c r="AA31" s="44"/>
      <c r="AB31" s="44"/>
      <c r="AC31" s="44"/>
      <c r="AD31" s="45">
        <v>19</v>
      </c>
      <c r="AE31" s="44"/>
      <c r="AF31" s="44">
        <v>3</v>
      </c>
      <c r="AG31" s="46">
        <v>16</v>
      </c>
      <c r="AH31" s="44"/>
      <c r="AI31" s="44">
        <v>1</v>
      </c>
      <c r="AJ31" s="44">
        <v>4</v>
      </c>
      <c r="AK31" s="44">
        <v>1</v>
      </c>
      <c r="AL31" s="44">
        <v>1</v>
      </c>
      <c r="AM31" s="44"/>
      <c r="AN31" s="44">
        <v>2</v>
      </c>
      <c r="AO31" s="44">
        <v>2</v>
      </c>
      <c r="AP31" s="44">
        <v>6</v>
      </c>
      <c r="AQ31" s="44">
        <v>5</v>
      </c>
      <c r="AR31" s="47">
        <v>0</v>
      </c>
    </row>
    <row r="32" spans="1:44" s="2" customFormat="1" ht="11.25" customHeight="1">
      <c r="A32" s="10">
        <v>6.1</v>
      </c>
      <c r="B32" s="65" t="s">
        <v>570</v>
      </c>
      <c r="C32" s="66">
        <f t="shared" si="6"/>
        <v>55</v>
      </c>
      <c r="D32" s="11">
        <v>0</v>
      </c>
      <c r="E32" s="11"/>
      <c r="F32" s="11">
        <v>1</v>
      </c>
      <c r="G32" s="11"/>
      <c r="H32" s="11">
        <v>1</v>
      </c>
      <c r="I32" s="67">
        <v>25</v>
      </c>
      <c r="J32" s="11"/>
      <c r="K32" s="11">
        <v>5</v>
      </c>
      <c r="L32" s="62">
        <f t="shared" si="7"/>
        <v>20</v>
      </c>
      <c r="M32" s="11"/>
      <c r="N32" s="11">
        <v>1</v>
      </c>
      <c r="O32" s="11">
        <v>1</v>
      </c>
      <c r="P32" s="11">
        <v>1</v>
      </c>
      <c r="Q32" s="11">
        <v>1</v>
      </c>
      <c r="R32" s="11"/>
      <c r="S32" s="11">
        <v>1</v>
      </c>
      <c r="T32" s="11">
        <v>1</v>
      </c>
      <c r="U32" s="11">
        <v>6</v>
      </c>
      <c r="V32" s="11">
        <v>6</v>
      </c>
      <c r="W32" s="12">
        <v>10</v>
      </c>
      <c r="X32" s="43">
        <f t="shared" si="2"/>
        <v>38</v>
      </c>
      <c r="Y32" s="11"/>
      <c r="Z32" s="11"/>
      <c r="AA32" s="11">
        <v>1</v>
      </c>
      <c r="AB32" s="11"/>
      <c r="AC32" s="11">
        <v>1</v>
      </c>
      <c r="AD32" s="67">
        <v>16</v>
      </c>
      <c r="AE32" s="11"/>
      <c r="AF32" s="11">
        <v>3</v>
      </c>
      <c r="AG32" s="46">
        <v>13</v>
      </c>
      <c r="AH32" s="11"/>
      <c r="AI32" s="11">
        <v>1</v>
      </c>
      <c r="AJ32" s="11">
        <v>1</v>
      </c>
      <c r="AK32" s="11">
        <v>1</v>
      </c>
      <c r="AL32" s="11">
        <v>1</v>
      </c>
      <c r="AM32" s="11"/>
      <c r="AN32" s="11">
        <v>1</v>
      </c>
      <c r="AO32" s="11"/>
      <c r="AP32" s="11">
        <v>2</v>
      </c>
      <c r="AQ32" s="11">
        <v>6</v>
      </c>
      <c r="AR32" s="12">
        <v>7</v>
      </c>
    </row>
    <row r="33" spans="1:44" s="2" customFormat="1" ht="11.25" customHeight="1">
      <c r="A33" s="10">
        <v>6.2</v>
      </c>
      <c r="B33" s="65" t="s">
        <v>571</v>
      </c>
      <c r="C33" s="66">
        <f t="shared" si="6"/>
        <v>93</v>
      </c>
      <c r="D33" s="11">
        <v>0</v>
      </c>
      <c r="E33" s="11"/>
      <c r="F33" s="11">
        <v>1</v>
      </c>
      <c r="G33" s="11"/>
      <c r="H33" s="11">
        <v>1</v>
      </c>
      <c r="I33" s="67">
        <v>49</v>
      </c>
      <c r="J33" s="11"/>
      <c r="K33" s="11"/>
      <c r="L33" s="62">
        <f t="shared" si="7"/>
        <v>49</v>
      </c>
      <c r="M33" s="11">
        <v>2</v>
      </c>
      <c r="N33" s="11">
        <v>2</v>
      </c>
      <c r="O33" s="11">
        <v>3</v>
      </c>
      <c r="P33" s="11"/>
      <c r="Q33" s="11">
        <v>3</v>
      </c>
      <c r="R33" s="11"/>
      <c r="S33" s="11">
        <v>1</v>
      </c>
      <c r="T33" s="11">
        <v>1</v>
      </c>
      <c r="U33" s="11">
        <v>8</v>
      </c>
      <c r="V33" s="11">
        <v>8</v>
      </c>
      <c r="W33" s="12">
        <v>14</v>
      </c>
      <c r="X33" s="43">
        <f t="shared" si="2"/>
        <v>74</v>
      </c>
      <c r="Y33" s="11"/>
      <c r="Z33" s="11"/>
      <c r="AA33" s="11">
        <v>1</v>
      </c>
      <c r="AB33" s="11"/>
      <c r="AC33" s="11">
        <v>1</v>
      </c>
      <c r="AD33" s="67">
        <v>41</v>
      </c>
      <c r="AE33" s="11"/>
      <c r="AF33" s="11"/>
      <c r="AG33" s="46">
        <v>41</v>
      </c>
      <c r="AH33" s="11">
        <v>2</v>
      </c>
      <c r="AI33" s="11">
        <v>1</v>
      </c>
      <c r="AJ33" s="11">
        <v>3</v>
      </c>
      <c r="AK33" s="11"/>
      <c r="AL33" s="11">
        <v>3</v>
      </c>
      <c r="AM33" s="11"/>
      <c r="AN33" s="11">
        <v>1</v>
      </c>
      <c r="AO33" s="11">
        <v>1</v>
      </c>
      <c r="AP33" s="11">
        <v>4</v>
      </c>
      <c r="AQ33" s="11">
        <v>8</v>
      </c>
      <c r="AR33" s="12">
        <v>8</v>
      </c>
    </row>
    <row r="34" spans="1:44" s="2" customFormat="1" ht="19.5" customHeight="1">
      <c r="A34" s="10">
        <v>7.1</v>
      </c>
      <c r="B34" s="68" t="s">
        <v>572</v>
      </c>
      <c r="C34" s="66">
        <f t="shared" si="6"/>
        <v>59</v>
      </c>
      <c r="D34" s="11">
        <v>1</v>
      </c>
      <c r="E34" s="11"/>
      <c r="F34" s="11"/>
      <c r="G34" s="11"/>
      <c r="H34" s="11">
        <v>1</v>
      </c>
      <c r="I34" s="67">
        <v>38</v>
      </c>
      <c r="J34" s="11"/>
      <c r="K34" s="11">
        <v>3</v>
      </c>
      <c r="L34" s="62">
        <f t="shared" si="7"/>
        <v>35</v>
      </c>
      <c r="M34" s="11"/>
      <c r="N34" s="11">
        <v>1</v>
      </c>
      <c r="O34" s="11">
        <v>1</v>
      </c>
      <c r="P34" s="11">
        <v>1</v>
      </c>
      <c r="Q34" s="11"/>
      <c r="R34" s="11"/>
      <c r="S34" s="11">
        <v>3</v>
      </c>
      <c r="T34" s="11">
        <v>1</v>
      </c>
      <c r="U34" s="11">
        <v>5</v>
      </c>
      <c r="V34" s="11">
        <v>5</v>
      </c>
      <c r="W34" s="12">
        <v>2</v>
      </c>
      <c r="X34" s="43">
        <f t="shared" si="2"/>
        <v>45</v>
      </c>
      <c r="Y34" s="11">
        <v>1</v>
      </c>
      <c r="Z34" s="11"/>
      <c r="AA34" s="11"/>
      <c r="AB34" s="11"/>
      <c r="AC34" s="11">
        <v>1</v>
      </c>
      <c r="AD34" s="67">
        <v>25</v>
      </c>
      <c r="AE34" s="11"/>
      <c r="AF34" s="11">
        <v>3</v>
      </c>
      <c r="AG34" s="46">
        <v>22</v>
      </c>
      <c r="AH34" s="11"/>
      <c r="AI34" s="11">
        <v>1</v>
      </c>
      <c r="AJ34" s="11">
        <v>1</v>
      </c>
      <c r="AK34" s="11">
        <v>1</v>
      </c>
      <c r="AL34" s="11"/>
      <c r="AM34" s="11"/>
      <c r="AN34" s="11">
        <v>3</v>
      </c>
      <c r="AO34" s="11">
        <v>1</v>
      </c>
      <c r="AP34" s="11">
        <v>5</v>
      </c>
      <c r="AQ34" s="11">
        <v>5</v>
      </c>
      <c r="AR34" s="12">
        <v>1</v>
      </c>
    </row>
    <row r="35" spans="1:44" s="2" customFormat="1" ht="11.25" customHeight="1">
      <c r="A35" s="41">
        <v>7.2</v>
      </c>
      <c r="B35" s="42" t="s">
        <v>380</v>
      </c>
      <c r="C35" s="43">
        <f>SUM(D35:H35,J35:W35)</f>
        <v>39</v>
      </c>
      <c r="D35" s="44">
        <v>1</v>
      </c>
      <c r="E35" s="44"/>
      <c r="F35" s="44"/>
      <c r="G35" s="44"/>
      <c r="H35" s="44">
        <v>1</v>
      </c>
      <c r="I35" s="45">
        <v>21</v>
      </c>
      <c r="J35" s="44"/>
      <c r="K35" s="44"/>
      <c r="L35" s="46">
        <f>I35-SUM(J35:K35)</f>
        <v>21</v>
      </c>
      <c r="M35" s="44"/>
      <c r="N35" s="44">
        <v>1</v>
      </c>
      <c r="O35" s="44">
        <v>1</v>
      </c>
      <c r="P35" s="44"/>
      <c r="Q35" s="44"/>
      <c r="R35" s="44"/>
      <c r="S35" s="44">
        <v>2</v>
      </c>
      <c r="T35" s="44">
        <v>0</v>
      </c>
      <c r="U35" s="44">
        <v>3</v>
      </c>
      <c r="V35" s="44">
        <v>3</v>
      </c>
      <c r="W35" s="47">
        <v>6</v>
      </c>
      <c r="X35" s="43">
        <f t="shared" si="2"/>
        <v>14</v>
      </c>
      <c r="Y35" s="44"/>
      <c r="Z35" s="44"/>
      <c r="AA35" s="44"/>
      <c r="AB35" s="44"/>
      <c r="AC35" s="44">
        <v>1</v>
      </c>
      <c r="AD35" s="45">
        <v>7</v>
      </c>
      <c r="AE35" s="44"/>
      <c r="AF35" s="44"/>
      <c r="AG35" s="46">
        <v>7</v>
      </c>
      <c r="AH35" s="44"/>
      <c r="AI35" s="44">
        <v>1</v>
      </c>
      <c r="AJ35" s="44">
        <v>1</v>
      </c>
      <c r="AK35" s="44"/>
      <c r="AL35" s="44"/>
      <c r="AM35" s="44"/>
      <c r="AN35" s="44">
        <v>1</v>
      </c>
      <c r="AO35" s="44">
        <v>0</v>
      </c>
      <c r="AP35" s="44"/>
      <c r="AQ35" s="44">
        <v>3</v>
      </c>
      <c r="AR35" s="47">
        <v>0</v>
      </c>
    </row>
    <row r="36" spans="1:44" s="29" customFormat="1" ht="19.5" customHeight="1">
      <c r="A36" s="41">
        <v>10.1</v>
      </c>
      <c r="B36" s="69" t="s">
        <v>573</v>
      </c>
      <c r="C36" s="43">
        <f t="shared" si="6"/>
        <v>44</v>
      </c>
      <c r="D36" s="70"/>
      <c r="E36" s="44"/>
      <c r="F36" s="44">
        <v>1</v>
      </c>
      <c r="G36" s="44">
        <v>1</v>
      </c>
      <c r="H36" s="44">
        <v>1</v>
      </c>
      <c r="I36" s="71">
        <v>22</v>
      </c>
      <c r="J36" s="44"/>
      <c r="K36" s="44">
        <v>3</v>
      </c>
      <c r="L36" s="72">
        <f t="shared" si="7"/>
        <v>19</v>
      </c>
      <c r="M36" s="44"/>
      <c r="N36" s="44">
        <v>1</v>
      </c>
      <c r="O36" s="44">
        <v>3</v>
      </c>
      <c r="P36" s="44">
        <v>1</v>
      </c>
      <c r="Q36" s="44"/>
      <c r="R36" s="44"/>
      <c r="S36" s="44">
        <v>1</v>
      </c>
      <c r="T36" s="44"/>
      <c r="U36" s="44">
        <v>3</v>
      </c>
      <c r="V36" s="44">
        <v>4</v>
      </c>
      <c r="W36" s="47">
        <v>6</v>
      </c>
      <c r="X36" s="43">
        <f t="shared" si="2"/>
        <v>31</v>
      </c>
      <c r="Y36" s="44">
        <v>0</v>
      </c>
      <c r="Z36" s="44"/>
      <c r="AA36" s="44">
        <v>1</v>
      </c>
      <c r="AB36" s="44"/>
      <c r="AC36" s="44"/>
      <c r="AD36" s="71">
        <v>18</v>
      </c>
      <c r="AE36" s="44"/>
      <c r="AF36" s="44">
        <v>2</v>
      </c>
      <c r="AG36" s="46">
        <v>16</v>
      </c>
      <c r="AH36" s="44"/>
      <c r="AI36" s="44"/>
      <c r="AJ36" s="44">
        <v>3</v>
      </c>
      <c r="AK36" s="44"/>
      <c r="AL36" s="44"/>
      <c r="AM36" s="44"/>
      <c r="AN36" s="44">
        <v>1</v>
      </c>
      <c r="AO36" s="44"/>
      <c r="AP36" s="44">
        <v>3</v>
      </c>
      <c r="AQ36" s="44">
        <v>4</v>
      </c>
      <c r="AR36" s="47">
        <v>1</v>
      </c>
    </row>
    <row r="37" spans="1:44" s="2" customFormat="1" ht="19.5" customHeight="1">
      <c r="A37" s="74">
        <v>12.1</v>
      </c>
      <c r="B37" s="36" t="s">
        <v>662</v>
      </c>
      <c r="C37" s="43">
        <f t="shared" si="6"/>
        <v>10</v>
      </c>
      <c r="D37" s="70"/>
      <c r="E37" s="44"/>
      <c r="F37" s="44">
        <v>1</v>
      </c>
      <c r="G37" s="44">
        <v>0</v>
      </c>
      <c r="H37" s="44">
        <v>1</v>
      </c>
      <c r="I37" s="71">
        <v>3</v>
      </c>
      <c r="J37" s="44"/>
      <c r="K37" s="44"/>
      <c r="L37" s="72">
        <f t="shared" si="7"/>
        <v>3</v>
      </c>
      <c r="M37" s="44"/>
      <c r="N37" s="44">
        <v>1</v>
      </c>
      <c r="O37" s="44">
        <v>1</v>
      </c>
      <c r="P37" s="44">
        <v>0</v>
      </c>
      <c r="Q37" s="44"/>
      <c r="R37" s="44"/>
      <c r="S37" s="44">
        <v>1</v>
      </c>
      <c r="T37" s="44"/>
      <c r="U37" s="44"/>
      <c r="V37" s="44"/>
      <c r="W37" s="47">
        <v>2</v>
      </c>
      <c r="X37" s="43">
        <f t="shared" si="2"/>
        <v>5</v>
      </c>
      <c r="Y37" s="44">
        <v>0</v>
      </c>
      <c r="Z37" s="44"/>
      <c r="AA37" s="44">
        <v>0</v>
      </c>
      <c r="AB37" s="44"/>
      <c r="AC37" s="44">
        <v>1</v>
      </c>
      <c r="AD37" s="71">
        <v>3</v>
      </c>
      <c r="AE37" s="44"/>
      <c r="AF37" s="44"/>
      <c r="AG37" s="46">
        <v>3</v>
      </c>
      <c r="AH37" s="44"/>
      <c r="AI37" s="44"/>
      <c r="AJ37" s="44">
        <v>1</v>
      </c>
      <c r="AK37" s="44"/>
      <c r="AL37" s="44"/>
      <c r="AM37" s="44"/>
      <c r="AN37" s="44"/>
      <c r="AO37" s="44"/>
      <c r="AP37" s="44"/>
      <c r="AQ37" s="44"/>
      <c r="AR37" s="47"/>
    </row>
    <row r="38" spans="1:44" s="2" customFormat="1" ht="19.5" customHeight="1">
      <c r="A38" s="41">
        <v>14.1</v>
      </c>
      <c r="B38" s="64" t="s">
        <v>574</v>
      </c>
      <c r="C38" s="43">
        <f t="shared" si="6"/>
        <v>139</v>
      </c>
      <c r="D38" s="44"/>
      <c r="E38" s="44"/>
      <c r="F38" s="44">
        <v>1</v>
      </c>
      <c r="G38" s="44"/>
      <c r="H38" s="44"/>
      <c r="I38" s="45">
        <v>83</v>
      </c>
      <c r="J38" s="44"/>
      <c r="K38" s="44">
        <v>3</v>
      </c>
      <c r="L38" s="46">
        <f t="shared" si="7"/>
        <v>80</v>
      </c>
      <c r="M38" s="44"/>
      <c r="N38" s="44">
        <v>2</v>
      </c>
      <c r="O38" s="44">
        <v>5</v>
      </c>
      <c r="P38" s="44">
        <v>1</v>
      </c>
      <c r="Q38" s="44">
        <v>13</v>
      </c>
      <c r="R38" s="44">
        <v>1</v>
      </c>
      <c r="S38" s="44">
        <v>2</v>
      </c>
      <c r="T38" s="44"/>
      <c r="U38" s="44">
        <v>4</v>
      </c>
      <c r="V38" s="44">
        <v>9</v>
      </c>
      <c r="W38" s="47">
        <v>18</v>
      </c>
      <c r="X38" s="43">
        <f t="shared" si="2"/>
        <v>87</v>
      </c>
      <c r="Y38" s="44"/>
      <c r="Z38" s="44"/>
      <c r="AA38" s="44"/>
      <c r="AB38" s="44"/>
      <c r="AC38" s="44"/>
      <c r="AD38" s="45">
        <v>49</v>
      </c>
      <c r="AE38" s="44"/>
      <c r="AF38" s="44">
        <v>2</v>
      </c>
      <c r="AG38" s="46">
        <v>47</v>
      </c>
      <c r="AH38" s="44"/>
      <c r="AI38" s="44">
        <v>1</v>
      </c>
      <c r="AJ38" s="44">
        <v>5</v>
      </c>
      <c r="AK38" s="44">
        <v>1</v>
      </c>
      <c r="AL38" s="44">
        <v>9</v>
      </c>
      <c r="AM38" s="44">
        <v>1</v>
      </c>
      <c r="AN38" s="44">
        <v>1</v>
      </c>
      <c r="AO38" s="44"/>
      <c r="AP38" s="44"/>
      <c r="AQ38" s="44">
        <v>9</v>
      </c>
      <c r="AR38" s="47">
        <v>11</v>
      </c>
    </row>
    <row r="39" spans="1:44" s="2" customFormat="1" ht="19.5" customHeight="1">
      <c r="A39" s="41">
        <v>14.2</v>
      </c>
      <c r="B39" s="64" t="s">
        <v>575</v>
      </c>
      <c r="C39" s="43">
        <f t="shared" si="6"/>
        <v>96</v>
      </c>
      <c r="D39" s="44">
        <v>0</v>
      </c>
      <c r="E39" s="44">
        <v>0</v>
      </c>
      <c r="F39" s="44">
        <v>1</v>
      </c>
      <c r="G39" s="44">
        <v>2</v>
      </c>
      <c r="H39" s="44"/>
      <c r="I39" s="45">
        <v>36</v>
      </c>
      <c r="J39" s="44"/>
      <c r="K39" s="44">
        <v>4</v>
      </c>
      <c r="L39" s="46">
        <f t="shared" si="7"/>
        <v>32</v>
      </c>
      <c r="M39" s="44"/>
      <c r="N39" s="44">
        <v>1</v>
      </c>
      <c r="O39" s="44">
        <v>3</v>
      </c>
      <c r="P39" s="44"/>
      <c r="Q39" s="44"/>
      <c r="R39" s="44"/>
      <c r="S39" s="44">
        <v>1</v>
      </c>
      <c r="T39" s="44">
        <v>1</v>
      </c>
      <c r="U39" s="44">
        <v>5</v>
      </c>
      <c r="V39" s="44">
        <v>8</v>
      </c>
      <c r="W39" s="47">
        <v>38</v>
      </c>
      <c r="X39" s="43">
        <f t="shared" si="2"/>
        <v>61</v>
      </c>
      <c r="Y39" s="44"/>
      <c r="Z39" s="44"/>
      <c r="AA39" s="44">
        <v>1</v>
      </c>
      <c r="AB39" s="44"/>
      <c r="AC39" s="44"/>
      <c r="AD39" s="45">
        <v>20</v>
      </c>
      <c r="AE39" s="44"/>
      <c r="AF39" s="44">
        <v>2</v>
      </c>
      <c r="AG39" s="46">
        <v>18</v>
      </c>
      <c r="AH39" s="44"/>
      <c r="AI39" s="44">
        <v>1</v>
      </c>
      <c r="AJ39" s="44">
        <v>3</v>
      </c>
      <c r="AK39" s="44"/>
      <c r="AL39" s="44"/>
      <c r="AM39" s="44"/>
      <c r="AN39" s="44">
        <v>1</v>
      </c>
      <c r="AO39" s="44">
        <v>1</v>
      </c>
      <c r="AP39" s="44">
        <v>3</v>
      </c>
      <c r="AQ39" s="44">
        <v>7</v>
      </c>
      <c r="AR39" s="47">
        <v>24</v>
      </c>
    </row>
    <row r="40" spans="1:44" s="2" customFormat="1" ht="12.75" customHeight="1">
      <c r="A40" s="694" t="s">
        <v>28</v>
      </c>
      <c r="B40" s="695"/>
      <c r="C40" s="75">
        <f>C7+C22+C27</f>
        <v>8177</v>
      </c>
      <c r="D40" s="75">
        <f>D7+D22+D27</f>
        <v>19</v>
      </c>
      <c r="E40" s="75">
        <f aca="true" t="shared" si="8" ref="E40:AR40">E7+E22+E27</f>
        <v>42</v>
      </c>
      <c r="F40" s="75">
        <f t="shared" si="8"/>
        <v>81</v>
      </c>
      <c r="G40" s="75">
        <f t="shared" si="8"/>
        <v>30</v>
      </c>
      <c r="H40" s="75">
        <f t="shared" si="8"/>
        <v>40</v>
      </c>
      <c r="I40" s="75">
        <f t="shared" si="8"/>
        <v>4183</v>
      </c>
      <c r="J40" s="75">
        <f t="shared" si="8"/>
        <v>4</v>
      </c>
      <c r="K40" s="75">
        <f t="shared" si="8"/>
        <v>347</v>
      </c>
      <c r="L40" s="75">
        <f t="shared" si="8"/>
        <v>3832</v>
      </c>
      <c r="M40" s="75">
        <f t="shared" si="8"/>
        <v>87</v>
      </c>
      <c r="N40" s="75">
        <f t="shared" si="8"/>
        <v>132</v>
      </c>
      <c r="O40" s="75">
        <f t="shared" si="8"/>
        <v>235</v>
      </c>
      <c r="P40" s="75">
        <f t="shared" si="8"/>
        <v>32</v>
      </c>
      <c r="Q40" s="75">
        <f t="shared" si="8"/>
        <v>280</v>
      </c>
      <c r="R40" s="75">
        <f t="shared" si="8"/>
        <v>62</v>
      </c>
      <c r="S40" s="75">
        <f t="shared" si="8"/>
        <v>122</v>
      </c>
      <c r="T40" s="75">
        <f t="shared" si="8"/>
        <v>54</v>
      </c>
      <c r="U40" s="75">
        <f t="shared" si="8"/>
        <v>296</v>
      </c>
      <c r="V40" s="75">
        <f t="shared" si="8"/>
        <v>685</v>
      </c>
      <c r="W40" s="75">
        <f t="shared" si="8"/>
        <v>1797</v>
      </c>
      <c r="X40" s="75">
        <f>X7+X22+X27</f>
        <v>5077</v>
      </c>
      <c r="Y40" s="75">
        <f t="shared" si="8"/>
        <v>6</v>
      </c>
      <c r="Z40" s="75">
        <f t="shared" si="8"/>
        <v>13</v>
      </c>
      <c r="AA40" s="75">
        <f t="shared" si="8"/>
        <v>23</v>
      </c>
      <c r="AB40" s="75">
        <f t="shared" si="8"/>
        <v>12</v>
      </c>
      <c r="AC40" s="75">
        <f t="shared" si="8"/>
        <v>24</v>
      </c>
      <c r="AD40" s="75">
        <f t="shared" si="8"/>
        <v>2496</v>
      </c>
      <c r="AE40" s="75">
        <f t="shared" si="8"/>
        <v>0</v>
      </c>
      <c r="AF40" s="75">
        <f t="shared" si="8"/>
        <v>185</v>
      </c>
      <c r="AG40" s="46">
        <f>AD40-SUM(AE40:AF40)</f>
        <v>2311</v>
      </c>
      <c r="AH40" s="75">
        <f t="shared" si="8"/>
        <v>40</v>
      </c>
      <c r="AI40" s="75">
        <f t="shared" si="8"/>
        <v>114</v>
      </c>
      <c r="AJ40" s="75">
        <f t="shared" si="8"/>
        <v>226</v>
      </c>
      <c r="AK40" s="75">
        <f t="shared" si="8"/>
        <v>27</v>
      </c>
      <c r="AL40" s="75">
        <f t="shared" si="8"/>
        <v>244</v>
      </c>
      <c r="AM40" s="75">
        <f t="shared" si="8"/>
        <v>47</v>
      </c>
      <c r="AN40" s="75">
        <f t="shared" si="8"/>
        <v>91</v>
      </c>
      <c r="AO40" s="75">
        <f t="shared" si="8"/>
        <v>49</v>
      </c>
      <c r="AP40" s="75">
        <f t="shared" si="8"/>
        <v>118</v>
      </c>
      <c r="AQ40" s="75">
        <f t="shared" si="8"/>
        <v>667</v>
      </c>
      <c r="AR40" s="75">
        <f t="shared" si="8"/>
        <v>880</v>
      </c>
    </row>
    <row r="41" spans="1:44" s="2" customFormat="1" ht="12.75" customHeight="1">
      <c r="A41" s="687" t="s">
        <v>576</v>
      </c>
      <c r="B41" s="688"/>
      <c r="C41" s="76">
        <f aca="true" t="shared" si="9" ref="C41:AF41">SUM(C42:C62)</f>
        <v>2560</v>
      </c>
      <c r="D41" s="46">
        <f t="shared" si="9"/>
        <v>24</v>
      </c>
      <c r="E41" s="46">
        <f t="shared" si="9"/>
        <v>26</v>
      </c>
      <c r="F41" s="46">
        <f t="shared" si="9"/>
        <v>30</v>
      </c>
      <c r="G41" s="46">
        <f t="shared" si="9"/>
        <v>1</v>
      </c>
      <c r="H41" s="46">
        <f t="shared" si="9"/>
        <v>24</v>
      </c>
      <c r="I41" s="46">
        <f t="shared" si="9"/>
        <v>1452</v>
      </c>
      <c r="J41" s="46">
        <f t="shared" si="9"/>
        <v>7</v>
      </c>
      <c r="K41" s="46">
        <f t="shared" si="9"/>
        <v>160</v>
      </c>
      <c r="L41" s="46">
        <f t="shared" si="9"/>
        <v>1285</v>
      </c>
      <c r="M41" s="46">
        <f t="shared" si="9"/>
        <v>21</v>
      </c>
      <c r="N41" s="46">
        <f t="shared" si="9"/>
        <v>46</v>
      </c>
      <c r="O41" s="46">
        <f t="shared" si="9"/>
        <v>70</v>
      </c>
      <c r="P41" s="46">
        <f t="shared" si="9"/>
        <v>16</v>
      </c>
      <c r="Q41" s="46">
        <f t="shared" si="9"/>
        <v>43</v>
      </c>
      <c r="R41" s="46">
        <f t="shared" si="9"/>
        <v>17</v>
      </c>
      <c r="S41" s="46">
        <f t="shared" si="9"/>
        <v>28</v>
      </c>
      <c r="T41" s="46">
        <f t="shared" si="9"/>
        <v>22</v>
      </c>
      <c r="U41" s="46">
        <f t="shared" si="9"/>
        <v>122</v>
      </c>
      <c r="V41" s="46">
        <f t="shared" si="9"/>
        <v>181</v>
      </c>
      <c r="W41" s="77">
        <f t="shared" si="9"/>
        <v>437</v>
      </c>
      <c r="X41" s="76">
        <f t="shared" si="9"/>
        <v>1642</v>
      </c>
      <c r="Y41" s="46">
        <f t="shared" si="9"/>
        <v>13</v>
      </c>
      <c r="Z41" s="46">
        <f t="shared" si="9"/>
        <v>10</v>
      </c>
      <c r="AA41" s="46">
        <f>SUM(AA42:AA62)</f>
        <v>18</v>
      </c>
      <c r="AB41" s="46">
        <f t="shared" si="9"/>
        <v>1</v>
      </c>
      <c r="AC41" s="46">
        <f t="shared" si="9"/>
        <v>17</v>
      </c>
      <c r="AD41" s="46">
        <f t="shared" si="9"/>
        <v>906</v>
      </c>
      <c r="AE41" s="46">
        <f t="shared" si="9"/>
        <v>5</v>
      </c>
      <c r="AF41" s="46">
        <f t="shared" si="9"/>
        <v>95</v>
      </c>
      <c r="AG41" s="46">
        <f>AD41-SUM(AE41:AF41)</f>
        <v>806</v>
      </c>
      <c r="AH41" s="46">
        <f aca="true" t="shared" si="10" ref="AH41:AR41">SUM(AH42:AH62)</f>
        <v>5</v>
      </c>
      <c r="AI41" s="46">
        <f t="shared" si="10"/>
        <v>38</v>
      </c>
      <c r="AJ41" s="46">
        <f t="shared" si="10"/>
        <v>66</v>
      </c>
      <c r="AK41" s="46">
        <f t="shared" si="10"/>
        <v>13</v>
      </c>
      <c r="AL41" s="46">
        <f t="shared" si="10"/>
        <v>35</v>
      </c>
      <c r="AM41" s="46">
        <f t="shared" si="10"/>
        <v>9</v>
      </c>
      <c r="AN41" s="46">
        <f t="shared" si="10"/>
        <v>18</v>
      </c>
      <c r="AO41" s="46">
        <f t="shared" si="10"/>
        <v>17</v>
      </c>
      <c r="AP41" s="46">
        <f t="shared" si="10"/>
        <v>32</v>
      </c>
      <c r="AQ41" s="46">
        <f t="shared" si="10"/>
        <v>174</v>
      </c>
      <c r="AR41" s="77">
        <f t="shared" si="10"/>
        <v>270</v>
      </c>
    </row>
    <row r="42" spans="1:44" s="2" customFormat="1" ht="12.75" customHeight="1">
      <c r="A42" s="78">
        <v>1</v>
      </c>
      <c r="B42" s="50" t="s">
        <v>543</v>
      </c>
      <c r="C42" s="43">
        <f aca="true" t="shared" si="11" ref="C42:C62">SUM(D42:H42,J42:W42)</f>
        <v>179</v>
      </c>
      <c r="D42" s="44">
        <v>1</v>
      </c>
      <c r="E42" s="44">
        <v>2</v>
      </c>
      <c r="F42" s="44">
        <v>0</v>
      </c>
      <c r="G42" s="44"/>
      <c r="H42" s="44">
        <v>1</v>
      </c>
      <c r="I42" s="45">
        <v>93</v>
      </c>
      <c r="J42" s="44"/>
      <c r="K42" s="44">
        <v>16</v>
      </c>
      <c r="L42" s="46">
        <v>77</v>
      </c>
      <c r="M42" s="44">
        <v>1</v>
      </c>
      <c r="N42" s="44">
        <v>2</v>
      </c>
      <c r="O42" s="44">
        <v>2</v>
      </c>
      <c r="P42" s="44">
        <v>1</v>
      </c>
      <c r="Q42" s="44">
        <v>8</v>
      </c>
      <c r="R42" s="44"/>
      <c r="S42" s="44">
        <v>1</v>
      </c>
      <c r="T42" s="44">
        <v>1</v>
      </c>
      <c r="U42" s="44">
        <v>12</v>
      </c>
      <c r="V42" s="44">
        <v>12</v>
      </c>
      <c r="W42" s="47">
        <v>42</v>
      </c>
      <c r="X42" s="43">
        <f aca="true" t="shared" si="12" ref="X42:X62">SUM(Y42:AC42,AE42:AR42)</f>
        <v>121</v>
      </c>
      <c r="Y42" s="44">
        <v>1</v>
      </c>
      <c r="Z42" s="44"/>
      <c r="AA42" s="44"/>
      <c r="AB42" s="44"/>
      <c r="AC42" s="44"/>
      <c r="AD42" s="45">
        <v>70</v>
      </c>
      <c r="AE42" s="44"/>
      <c r="AF42" s="44">
        <v>10</v>
      </c>
      <c r="AG42" s="46">
        <v>60</v>
      </c>
      <c r="AH42" s="44">
        <v>1</v>
      </c>
      <c r="AI42" s="44">
        <v>1</v>
      </c>
      <c r="AJ42" s="44">
        <v>2</v>
      </c>
      <c r="AK42" s="44">
        <v>1</v>
      </c>
      <c r="AL42" s="44">
        <v>6</v>
      </c>
      <c r="AM42" s="44"/>
      <c r="AN42" s="44">
        <v>1</v>
      </c>
      <c r="AO42" s="44">
        <v>1</v>
      </c>
      <c r="AP42" s="44">
        <v>3</v>
      </c>
      <c r="AQ42" s="44">
        <v>12</v>
      </c>
      <c r="AR42" s="47">
        <v>22</v>
      </c>
    </row>
    <row r="43" spans="1:44" s="2" customFormat="1" ht="11.25" customHeight="1">
      <c r="A43" s="41">
        <f>+A42+1</f>
        <v>2</v>
      </c>
      <c r="B43" s="50" t="s">
        <v>639</v>
      </c>
      <c r="C43" s="43">
        <f t="shared" si="11"/>
        <v>54</v>
      </c>
      <c r="D43" s="44">
        <v>1</v>
      </c>
      <c r="E43" s="44">
        <v>1</v>
      </c>
      <c r="F43" s="44"/>
      <c r="G43" s="44"/>
      <c r="H43" s="44">
        <v>1</v>
      </c>
      <c r="I43" s="45">
        <v>30</v>
      </c>
      <c r="J43" s="44"/>
      <c r="K43" s="44">
        <v>7</v>
      </c>
      <c r="L43" s="46">
        <v>23</v>
      </c>
      <c r="M43" s="44"/>
      <c r="N43" s="44">
        <v>1</v>
      </c>
      <c r="O43" s="44">
        <v>1</v>
      </c>
      <c r="P43" s="44"/>
      <c r="Q43" s="44">
        <v>2</v>
      </c>
      <c r="R43" s="44">
        <v>1</v>
      </c>
      <c r="S43" s="44">
        <v>1</v>
      </c>
      <c r="T43" s="44">
        <v>2</v>
      </c>
      <c r="U43" s="44">
        <v>2</v>
      </c>
      <c r="V43" s="44">
        <v>2</v>
      </c>
      <c r="W43" s="47">
        <v>9</v>
      </c>
      <c r="X43" s="43">
        <f t="shared" si="12"/>
        <v>30</v>
      </c>
      <c r="Y43" s="44"/>
      <c r="Z43" s="44">
        <v>1</v>
      </c>
      <c r="AA43" s="44"/>
      <c r="AB43" s="44"/>
      <c r="AC43" s="44">
        <v>1</v>
      </c>
      <c r="AD43" s="45">
        <v>18</v>
      </c>
      <c r="AE43" s="44"/>
      <c r="AF43" s="44">
        <v>2</v>
      </c>
      <c r="AG43" s="46">
        <v>16</v>
      </c>
      <c r="AH43" s="44"/>
      <c r="AI43" s="44">
        <v>1</v>
      </c>
      <c r="AJ43" s="44">
        <v>1</v>
      </c>
      <c r="AK43" s="44"/>
      <c r="AL43" s="44">
        <v>2</v>
      </c>
      <c r="AM43" s="44"/>
      <c r="AN43" s="44"/>
      <c r="AO43" s="44">
        <v>1</v>
      </c>
      <c r="AP43" s="44"/>
      <c r="AQ43" s="44">
        <v>2</v>
      </c>
      <c r="AR43" s="47">
        <v>3</v>
      </c>
    </row>
    <row r="44" spans="1:44" s="2" customFormat="1" ht="11.25" customHeight="1">
      <c r="A44" s="41">
        <f>+A43+1</f>
        <v>3</v>
      </c>
      <c r="B44" s="50" t="s">
        <v>439</v>
      </c>
      <c r="C44" s="43">
        <f t="shared" si="11"/>
        <v>264</v>
      </c>
      <c r="D44" s="44">
        <v>2</v>
      </c>
      <c r="E44" s="44">
        <v>0</v>
      </c>
      <c r="F44" s="44">
        <v>8</v>
      </c>
      <c r="G44" s="44">
        <v>0</v>
      </c>
      <c r="H44" s="44">
        <v>1</v>
      </c>
      <c r="I44" s="45">
        <v>143</v>
      </c>
      <c r="J44" s="44">
        <v>6</v>
      </c>
      <c r="K44" s="44">
        <v>9</v>
      </c>
      <c r="L44" s="46">
        <v>128</v>
      </c>
      <c r="M44" s="44">
        <v>1</v>
      </c>
      <c r="N44" s="44">
        <v>5</v>
      </c>
      <c r="O44" s="44">
        <v>10</v>
      </c>
      <c r="P44" s="44">
        <v>1</v>
      </c>
      <c r="Q44" s="44">
        <v>9</v>
      </c>
      <c r="R44" s="44">
        <v>6</v>
      </c>
      <c r="S44" s="44">
        <v>2</v>
      </c>
      <c r="T44" s="44">
        <v>1</v>
      </c>
      <c r="U44" s="44">
        <v>7</v>
      </c>
      <c r="V44" s="44">
        <v>31</v>
      </c>
      <c r="W44" s="47">
        <v>37</v>
      </c>
      <c r="X44" s="43">
        <f t="shared" si="12"/>
        <v>174</v>
      </c>
      <c r="Y44" s="44">
        <v>1</v>
      </c>
      <c r="Z44" s="44"/>
      <c r="AA44" s="44">
        <v>5</v>
      </c>
      <c r="AB44" s="44">
        <v>0</v>
      </c>
      <c r="AC44" s="44"/>
      <c r="AD44" s="45">
        <v>86</v>
      </c>
      <c r="AE44" s="44">
        <v>4</v>
      </c>
      <c r="AF44" s="44">
        <v>5</v>
      </c>
      <c r="AG44" s="46">
        <v>77</v>
      </c>
      <c r="AH44" s="44">
        <v>0</v>
      </c>
      <c r="AI44" s="44">
        <v>5</v>
      </c>
      <c r="AJ44" s="44">
        <v>10</v>
      </c>
      <c r="AK44" s="44">
        <v>1</v>
      </c>
      <c r="AL44" s="44">
        <v>6</v>
      </c>
      <c r="AM44" s="44">
        <v>3</v>
      </c>
      <c r="AN44" s="44">
        <v>2</v>
      </c>
      <c r="AO44" s="44">
        <v>0</v>
      </c>
      <c r="AP44" s="44">
        <v>4</v>
      </c>
      <c r="AQ44" s="44">
        <v>31</v>
      </c>
      <c r="AR44" s="47">
        <v>20</v>
      </c>
    </row>
    <row r="45" spans="1:44" s="2" customFormat="1" ht="11.25" customHeight="1">
      <c r="A45" s="78">
        <f>+A44+1</f>
        <v>4</v>
      </c>
      <c r="B45" s="50" t="s">
        <v>663</v>
      </c>
      <c r="C45" s="43">
        <f>SUM(D45:H45,J45:W45)</f>
        <v>104</v>
      </c>
      <c r="D45" s="44">
        <v>1</v>
      </c>
      <c r="E45" s="44">
        <v>1</v>
      </c>
      <c r="F45" s="44">
        <v>0</v>
      </c>
      <c r="G45" s="44"/>
      <c r="H45" s="44">
        <v>1</v>
      </c>
      <c r="I45" s="45">
        <v>65</v>
      </c>
      <c r="J45" s="44">
        <v>0</v>
      </c>
      <c r="K45" s="44">
        <v>4</v>
      </c>
      <c r="L45" s="46">
        <v>61</v>
      </c>
      <c r="M45" s="44">
        <v>0</v>
      </c>
      <c r="N45" s="44">
        <v>3</v>
      </c>
      <c r="O45" s="44">
        <v>6</v>
      </c>
      <c r="P45" s="44">
        <v>0</v>
      </c>
      <c r="Q45" s="44">
        <v>0</v>
      </c>
      <c r="R45" s="44">
        <v>0</v>
      </c>
      <c r="S45" s="44">
        <v>2</v>
      </c>
      <c r="T45" s="44">
        <v>1</v>
      </c>
      <c r="U45" s="44">
        <v>2</v>
      </c>
      <c r="V45" s="44">
        <v>6</v>
      </c>
      <c r="W45" s="47">
        <v>16</v>
      </c>
      <c r="X45" s="43">
        <f>SUM(Y45:AC45,AE45:AR45)</f>
        <v>60</v>
      </c>
      <c r="Y45" s="44">
        <v>1</v>
      </c>
      <c r="Z45" s="44">
        <v>0</v>
      </c>
      <c r="AA45" s="44">
        <v>0</v>
      </c>
      <c r="AB45" s="44">
        <v>0</v>
      </c>
      <c r="AC45" s="44">
        <v>1</v>
      </c>
      <c r="AD45" s="45">
        <v>32</v>
      </c>
      <c r="AE45" s="44">
        <v>0</v>
      </c>
      <c r="AF45" s="44">
        <v>1</v>
      </c>
      <c r="AG45" s="46">
        <v>31</v>
      </c>
      <c r="AH45" s="44">
        <v>0</v>
      </c>
      <c r="AI45" s="44">
        <v>1</v>
      </c>
      <c r="AJ45" s="44">
        <v>6</v>
      </c>
      <c r="AK45" s="44">
        <v>0</v>
      </c>
      <c r="AL45" s="44">
        <v>0</v>
      </c>
      <c r="AM45" s="44">
        <v>0</v>
      </c>
      <c r="AN45" s="44">
        <v>1</v>
      </c>
      <c r="AO45" s="44">
        <v>1</v>
      </c>
      <c r="AP45" s="44">
        <v>1</v>
      </c>
      <c r="AQ45" s="44">
        <v>6</v>
      </c>
      <c r="AR45" s="47">
        <v>10</v>
      </c>
    </row>
    <row r="46" spans="1:44" s="2" customFormat="1" ht="11.25" customHeight="1">
      <c r="A46" s="10">
        <f>+A45+1</f>
        <v>5</v>
      </c>
      <c r="B46" s="37" t="s">
        <v>673</v>
      </c>
      <c r="C46" s="66">
        <f>SUM(D46:H46,J46:W46)</f>
        <v>56</v>
      </c>
      <c r="D46" s="11">
        <v>1</v>
      </c>
      <c r="E46" s="11">
        <v>3</v>
      </c>
      <c r="F46" s="11"/>
      <c r="G46" s="11"/>
      <c r="H46" s="11">
        <v>1</v>
      </c>
      <c r="I46" s="67">
        <v>30</v>
      </c>
      <c r="J46" s="11"/>
      <c r="K46" s="11"/>
      <c r="L46" s="62">
        <v>30</v>
      </c>
      <c r="M46" s="11">
        <v>1</v>
      </c>
      <c r="N46" s="11">
        <v>1</v>
      </c>
      <c r="O46" s="11">
        <v>1</v>
      </c>
      <c r="P46" s="11"/>
      <c r="Q46" s="11"/>
      <c r="R46" s="11">
        <v>1</v>
      </c>
      <c r="S46" s="11">
        <v>1</v>
      </c>
      <c r="T46" s="11">
        <v>1</v>
      </c>
      <c r="U46" s="11">
        <v>4</v>
      </c>
      <c r="V46" s="11">
        <v>4</v>
      </c>
      <c r="W46" s="12">
        <v>7</v>
      </c>
      <c r="X46" s="66">
        <f>SUM(Y46:AC46,AE46:AR46)</f>
        <v>41</v>
      </c>
      <c r="Y46" s="11">
        <v>1</v>
      </c>
      <c r="Z46" s="11">
        <v>3</v>
      </c>
      <c r="AA46" s="11"/>
      <c r="AB46" s="11"/>
      <c r="AC46" s="11">
        <v>1</v>
      </c>
      <c r="AD46" s="67">
        <v>21</v>
      </c>
      <c r="AE46" s="11"/>
      <c r="AF46" s="11"/>
      <c r="AG46" s="46">
        <v>21</v>
      </c>
      <c r="AH46" s="11">
        <v>1</v>
      </c>
      <c r="AI46" s="11">
        <v>1</v>
      </c>
      <c r="AJ46" s="11">
        <v>1</v>
      </c>
      <c r="AK46" s="11"/>
      <c r="AL46" s="11"/>
      <c r="AM46" s="11">
        <v>0</v>
      </c>
      <c r="AN46" s="11">
        <v>0</v>
      </c>
      <c r="AO46" s="11">
        <v>1</v>
      </c>
      <c r="AP46" s="11">
        <v>4</v>
      </c>
      <c r="AQ46" s="11">
        <v>3</v>
      </c>
      <c r="AR46" s="12">
        <v>4</v>
      </c>
    </row>
    <row r="47" spans="1:44" s="2" customFormat="1" ht="11.25" customHeight="1">
      <c r="A47" s="78">
        <f>+A46+1</f>
        <v>6</v>
      </c>
      <c r="B47" s="50" t="s">
        <v>398</v>
      </c>
      <c r="C47" s="43">
        <f t="shared" si="11"/>
        <v>325</v>
      </c>
      <c r="D47" s="44">
        <v>1</v>
      </c>
      <c r="E47" s="44">
        <v>2</v>
      </c>
      <c r="F47" s="44">
        <v>10</v>
      </c>
      <c r="G47" s="44"/>
      <c r="H47" s="44">
        <v>1</v>
      </c>
      <c r="I47" s="45">
        <v>206</v>
      </c>
      <c r="J47" s="44"/>
      <c r="K47" s="44">
        <v>28</v>
      </c>
      <c r="L47" s="46">
        <v>178</v>
      </c>
      <c r="M47" s="44">
        <v>2</v>
      </c>
      <c r="N47" s="44">
        <v>3</v>
      </c>
      <c r="O47" s="44">
        <v>7</v>
      </c>
      <c r="P47" s="44"/>
      <c r="Q47" s="44"/>
      <c r="R47" s="44"/>
      <c r="S47" s="44">
        <v>2</v>
      </c>
      <c r="T47" s="44">
        <v>2</v>
      </c>
      <c r="U47" s="44">
        <v>12</v>
      </c>
      <c r="V47" s="44">
        <v>19</v>
      </c>
      <c r="W47" s="47">
        <v>58</v>
      </c>
      <c r="X47" s="43">
        <f t="shared" si="12"/>
        <v>197</v>
      </c>
      <c r="Y47" s="44">
        <v>1</v>
      </c>
      <c r="Z47" s="44">
        <v>0</v>
      </c>
      <c r="AA47" s="44">
        <v>3</v>
      </c>
      <c r="AB47" s="44"/>
      <c r="AC47" s="44">
        <v>1</v>
      </c>
      <c r="AD47" s="45">
        <v>121</v>
      </c>
      <c r="AE47" s="44"/>
      <c r="AF47" s="44">
        <v>14</v>
      </c>
      <c r="AG47" s="46">
        <v>107</v>
      </c>
      <c r="AH47" s="44">
        <v>0</v>
      </c>
      <c r="AI47" s="44">
        <v>2</v>
      </c>
      <c r="AJ47" s="44">
        <v>7</v>
      </c>
      <c r="AK47" s="44"/>
      <c r="AL47" s="44"/>
      <c r="AM47" s="44"/>
      <c r="AN47" s="44">
        <v>1</v>
      </c>
      <c r="AO47" s="44">
        <v>2</v>
      </c>
      <c r="AP47" s="44"/>
      <c r="AQ47" s="44">
        <v>15</v>
      </c>
      <c r="AR47" s="47">
        <v>44</v>
      </c>
    </row>
    <row r="48" spans="1:44" s="2" customFormat="1" ht="11.25" customHeight="1">
      <c r="A48" s="78">
        <f aca="true" t="shared" si="13" ref="A48:A62">+A47+1</f>
        <v>7</v>
      </c>
      <c r="B48" s="50" t="s">
        <v>544</v>
      </c>
      <c r="C48" s="43">
        <f t="shared" si="11"/>
        <v>192</v>
      </c>
      <c r="D48" s="44">
        <v>1</v>
      </c>
      <c r="E48" s="44">
        <v>1</v>
      </c>
      <c r="F48" s="44"/>
      <c r="G48" s="44"/>
      <c r="H48" s="44">
        <v>1</v>
      </c>
      <c r="I48" s="45">
        <v>106</v>
      </c>
      <c r="J48" s="44"/>
      <c r="K48" s="44">
        <v>20</v>
      </c>
      <c r="L48" s="46">
        <v>86</v>
      </c>
      <c r="M48" s="44"/>
      <c r="N48" s="44">
        <v>2</v>
      </c>
      <c r="O48" s="44">
        <v>4</v>
      </c>
      <c r="P48" s="44">
        <v>1</v>
      </c>
      <c r="Q48" s="44">
        <v>0</v>
      </c>
      <c r="R48" s="44"/>
      <c r="S48" s="44">
        <v>0</v>
      </c>
      <c r="T48" s="44">
        <v>1</v>
      </c>
      <c r="U48" s="44">
        <v>20</v>
      </c>
      <c r="V48" s="44">
        <v>15</v>
      </c>
      <c r="W48" s="47">
        <v>40</v>
      </c>
      <c r="X48" s="43">
        <f>SUM(Y48:AC48,AE48:AR48)</f>
        <v>125</v>
      </c>
      <c r="Y48" s="44"/>
      <c r="Z48" s="44"/>
      <c r="AA48" s="44"/>
      <c r="AB48" s="44"/>
      <c r="AC48" s="44">
        <v>1</v>
      </c>
      <c r="AD48" s="45">
        <v>63</v>
      </c>
      <c r="AE48" s="44"/>
      <c r="AF48" s="44">
        <v>12</v>
      </c>
      <c r="AG48" s="46">
        <v>51</v>
      </c>
      <c r="AH48" s="44"/>
      <c r="AI48" s="44">
        <v>2</v>
      </c>
      <c r="AJ48" s="44">
        <v>4</v>
      </c>
      <c r="AK48" s="44">
        <v>1</v>
      </c>
      <c r="AL48" s="44">
        <v>0</v>
      </c>
      <c r="AM48" s="44"/>
      <c r="AN48" s="44">
        <v>0</v>
      </c>
      <c r="AO48" s="44">
        <v>1</v>
      </c>
      <c r="AP48" s="44">
        <v>7</v>
      </c>
      <c r="AQ48" s="44">
        <v>13</v>
      </c>
      <c r="AR48" s="47">
        <v>33</v>
      </c>
    </row>
    <row r="49" spans="1:44" s="2" customFormat="1" ht="11.25" customHeight="1">
      <c r="A49" s="78">
        <f t="shared" si="13"/>
        <v>8</v>
      </c>
      <c r="B49" s="50" t="s">
        <v>240</v>
      </c>
      <c r="C49" s="43">
        <f t="shared" si="11"/>
        <v>48</v>
      </c>
      <c r="D49" s="44">
        <v>1</v>
      </c>
      <c r="E49" s="44">
        <v>1</v>
      </c>
      <c r="F49" s="44"/>
      <c r="G49" s="44"/>
      <c r="H49" s="44">
        <v>1</v>
      </c>
      <c r="I49" s="45">
        <v>22</v>
      </c>
      <c r="J49" s="44"/>
      <c r="K49" s="44">
        <v>6</v>
      </c>
      <c r="L49" s="46">
        <v>16</v>
      </c>
      <c r="M49" s="44">
        <v>1</v>
      </c>
      <c r="N49" s="44">
        <v>1</v>
      </c>
      <c r="O49" s="44">
        <v>2</v>
      </c>
      <c r="P49" s="44">
        <v>1</v>
      </c>
      <c r="Q49" s="44"/>
      <c r="R49" s="44"/>
      <c r="S49" s="44">
        <v>1</v>
      </c>
      <c r="T49" s="44">
        <v>1</v>
      </c>
      <c r="U49" s="44">
        <v>4</v>
      </c>
      <c r="V49" s="44">
        <v>3</v>
      </c>
      <c r="W49" s="47">
        <v>9</v>
      </c>
      <c r="X49" s="43">
        <f t="shared" si="12"/>
        <v>21</v>
      </c>
      <c r="Y49" s="44"/>
      <c r="Z49" s="44"/>
      <c r="AA49" s="44"/>
      <c r="AB49" s="44"/>
      <c r="AC49" s="44"/>
      <c r="AD49" s="45">
        <v>10</v>
      </c>
      <c r="AE49" s="44"/>
      <c r="AF49" s="44">
        <v>3</v>
      </c>
      <c r="AG49" s="46">
        <v>7</v>
      </c>
      <c r="AH49" s="44"/>
      <c r="AI49" s="44">
        <v>1</v>
      </c>
      <c r="AJ49" s="44">
        <v>1</v>
      </c>
      <c r="AK49" s="44">
        <v>1</v>
      </c>
      <c r="AL49" s="44"/>
      <c r="AM49" s="44"/>
      <c r="AN49" s="44">
        <v>1</v>
      </c>
      <c r="AO49" s="44">
        <v>1</v>
      </c>
      <c r="AP49" s="44">
        <v>1</v>
      </c>
      <c r="AQ49" s="44">
        <v>3</v>
      </c>
      <c r="AR49" s="47">
        <v>2</v>
      </c>
    </row>
    <row r="50" spans="1:44" s="2" customFormat="1" ht="11.25" customHeight="1">
      <c r="A50" s="10">
        <f t="shared" si="13"/>
        <v>9</v>
      </c>
      <c r="B50" s="37" t="s">
        <v>241</v>
      </c>
      <c r="C50" s="66">
        <f t="shared" si="11"/>
        <v>134</v>
      </c>
      <c r="D50" s="11">
        <v>1</v>
      </c>
      <c r="E50" s="11">
        <v>1</v>
      </c>
      <c r="F50" s="11">
        <v>3</v>
      </c>
      <c r="G50" s="11"/>
      <c r="H50" s="11">
        <v>1</v>
      </c>
      <c r="I50" s="67">
        <v>72</v>
      </c>
      <c r="J50" s="11"/>
      <c r="K50" s="11">
        <v>7</v>
      </c>
      <c r="L50" s="62">
        <v>65</v>
      </c>
      <c r="M50" s="11">
        <v>0</v>
      </c>
      <c r="N50" s="11">
        <v>2</v>
      </c>
      <c r="O50" s="11">
        <v>4</v>
      </c>
      <c r="P50" s="11">
        <v>1</v>
      </c>
      <c r="Q50" s="11"/>
      <c r="R50" s="11">
        <v>0</v>
      </c>
      <c r="S50" s="11"/>
      <c r="T50" s="11">
        <v>1</v>
      </c>
      <c r="U50" s="11">
        <v>9</v>
      </c>
      <c r="V50" s="11">
        <v>8</v>
      </c>
      <c r="W50" s="12">
        <v>31</v>
      </c>
      <c r="X50" s="66">
        <f t="shared" si="12"/>
        <v>83</v>
      </c>
      <c r="Y50" s="11">
        <v>1</v>
      </c>
      <c r="Z50" s="11">
        <v>1</v>
      </c>
      <c r="AA50" s="11">
        <v>3</v>
      </c>
      <c r="AB50" s="11"/>
      <c r="AC50" s="11"/>
      <c r="AD50" s="67">
        <v>40</v>
      </c>
      <c r="AE50" s="11"/>
      <c r="AF50" s="11">
        <v>3</v>
      </c>
      <c r="AG50" s="46">
        <v>37</v>
      </c>
      <c r="AH50" s="11">
        <v>0</v>
      </c>
      <c r="AI50" s="11">
        <v>2</v>
      </c>
      <c r="AJ50" s="11">
        <v>4</v>
      </c>
      <c r="AK50" s="11">
        <v>1</v>
      </c>
      <c r="AL50" s="11"/>
      <c r="AM50" s="11">
        <v>0</v>
      </c>
      <c r="AN50" s="11"/>
      <c r="AO50" s="11">
        <v>1</v>
      </c>
      <c r="AP50" s="11">
        <v>2</v>
      </c>
      <c r="AQ50" s="11">
        <v>8</v>
      </c>
      <c r="AR50" s="12">
        <v>20</v>
      </c>
    </row>
    <row r="51" spans="1:44" s="2" customFormat="1" ht="11.25" customHeight="1">
      <c r="A51" s="78">
        <f t="shared" si="13"/>
        <v>10</v>
      </c>
      <c r="B51" s="50" t="s">
        <v>560</v>
      </c>
      <c r="C51" s="43">
        <f t="shared" si="11"/>
        <v>82</v>
      </c>
      <c r="D51" s="44">
        <v>1</v>
      </c>
      <c r="E51" s="44">
        <v>2</v>
      </c>
      <c r="F51" s="44"/>
      <c r="G51" s="44"/>
      <c r="H51" s="44">
        <v>2</v>
      </c>
      <c r="I51" s="45">
        <v>45</v>
      </c>
      <c r="J51" s="44">
        <v>0</v>
      </c>
      <c r="K51" s="44">
        <v>4</v>
      </c>
      <c r="L51" s="46">
        <v>41</v>
      </c>
      <c r="M51" s="44">
        <v>2</v>
      </c>
      <c r="N51" s="44">
        <v>3</v>
      </c>
      <c r="O51" s="44">
        <v>2</v>
      </c>
      <c r="P51" s="44">
        <v>1</v>
      </c>
      <c r="Q51" s="44"/>
      <c r="R51" s="44">
        <v>2</v>
      </c>
      <c r="S51" s="44">
        <v>4</v>
      </c>
      <c r="T51" s="44">
        <v>0</v>
      </c>
      <c r="U51" s="44">
        <v>5</v>
      </c>
      <c r="V51" s="44">
        <v>3</v>
      </c>
      <c r="W51" s="47">
        <v>10</v>
      </c>
      <c r="X51" s="43">
        <f t="shared" si="12"/>
        <v>53</v>
      </c>
      <c r="Y51" s="44"/>
      <c r="Z51" s="44">
        <v>1</v>
      </c>
      <c r="AA51" s="44"/>
      <c r="AB51" s="44"/>
      <c r="AC51" s="44">
        <v>2</v>
      </c>
      <c r="AD51" s="45">
        <v>30</v>
      </c>
      <c r="AE51" s="44">
        <v>0</v>
      </c>
      <c r="AF51" s="44">
        <v>3</v>
      </c>
      <c r="AG51" s="46">
        <v>27</v>
      </c>
      <c r="AH51" s="44">
        <v>1</v>
      </c>
      <c r="AI51" s="44">
        <v>3</v>
      </c>
      <c r="AJ51" s="44">
        <v>2</v>
      </c>
      <c r="AK51" s="44"/>
      <c r="AL51" s="44"/>
      <c r="AM51" s="44">
        <v>2</v>
      </c>
      <c r="AN51" s="44">
        <v>2</v>
      </c>
      <c r="AO51" s="44"/>
      <c r="AP51" s="44">
        <v>1</v>
      </c>
      <c r="AQ51" s="44">
        <v>3</v>
      </c>
      <c r="AR51" s="47">
        <v>6</v>
      </c>
    </row>
    <row r="52" spans="1:44" s="2" customFormat="1" ht="11.25" customHeight="1">
      <c r="A52" s="10">
        <f t="shared" si="13"/>
        <v>11</v>
      </c>
      <c r="B52" s="37" t="s">
        <v>665</v>
      </c>
      <c r="C52" s="66">
        <f t="shared" si="11"/>
        <v>23</v>
      </c>
      <c r="D52" s="11">
        <v>1</v>
      </c>
      <c r="E52" s="11"/>
      <c r="F52" s="11"/>
      <c r="G52" s="11"/>
      <c r="H52" s="11">
        <v>1</v>
      </c>
      <c r="I52" s="67">
        <v>10</v>
      </c>
      <c r="J52" s="11"/>
      <c r="K52" s="11"/>
      <c r="L52" s="62">
        <v>10</v>
      </c>
      <c r="M52" s="11"/>
      <c r="N52" s="11">
        <v>1</v>
      </c>
      <c r="O52" s="11">
        <v>1</v>
      </c>
      <c r="P52" s="11"/>
      <c r="Q52" s="11">
        <v>2</v>
      </c>
      <c r="R52" s="11"/>
      <c r="S52" s="11"/>
      <c r="T52" s="11"/>
      <c r="U52" s="11"/>
      <c r="V52" s="11">
        <v>1</v>
      </c>
      <c r="W52" s="12">
        <v>6</v>
      </c>
      <c r="X52" s="66">
        <f t="shared" si="12"/>
        <v>15</v>
      </c>
      <c r="Y52" s="11">
        <v>1</v>
      </c>
      <c r="Z52" s="11"/>
      <c r="AA52" s="11"/>
      <c r="AB52" s="11"/>
      <c r="AC52" s="11">
        <v>1</v>
      </c>
      <c r="AD52" s="67">
        <v>5</v>
      </c>
      <c r="AE52" s="11"/>
      <c r="AF52" s="11"/>
      <c r="AG52" s="46">
        <v>5</v>
      </c>
      <c r="AH52" s="11"/>
      <c r="AI52" s="11">
        <v>1</v>
      </c>
      <c r="AJ52" s="11">
        <v>1</v>
      </c>
      <c r="AK52" s="11"/>
      <c r="AL52" s="11">
        <v>2</v>
      </c>
      <c r="AM52" s="11"/>
      <c r="AN52" s="11"/>
      <c r="AO52" s="11"/>
      <c r="AP52" s="11"/>
      <c r="AQ52" s="11">
        <v>1</v>
      </c>
      <c r="AR52" s="12">
        <v>3</v>
      </c>
    </row>
    <row r="53" spans="1:44" s="2" customFormat="1" ht="11.25" customHeight="1">
      <c r="A53" s="10">
        <f t="shared" si="13"/>
        <v>12</v>
      </c>
      <c r="B53" s="50" t="s">
        <v>604</v>
      </c>
      <c r="C53" s="43">
        <f t="shared" si="11"/>
        <v>244</v>
      </c>
      <c r="D53" s="44">
        <v>1</v>
      </c>
      <c r="E53" s="44">
        <v>2</v>
      </c>
      <c r="F53" s="44">
        <v>0</v>
      </c>
      <c r="G53" s="44">
        <v>0</v>
      </c>
      <c r="H53" s="44">
        <v>0</v>
      </c>
      <c r="I53" s="45">
        <v>129</v>
      </c>
      <c r="J53" s="44">
        <v>0</v>
      </c>
      <c r="K53" s="44">
        <v>9</v>
      </c>
      <c r="L53" s="46">
        <v>120</v>
      </c>
      <c r="M53" s="44"/>
      <c r="N53" s="44">
        <v>3</v>
      </c>
      <c r="O53" s="44">
        <v>12</v>
      </c>
      <c r="P53" s="44">
        <v>1</v>
      </c>
      <c r="Q53" s="44">
        <v>5</v>
      </c>
      <c r="R53" s="44">
        <v>4</v>
      </c>
      <c r="S53" s="44">
        <v>3</v>
      </c>
      <c r="T53" s="44">
        <v>3</v>
      </c>
      <c r="U53" s="44">
        <v>5</v>
      </c>
      <c r="V53" s="44">
        <v>23</v>
      </c>
      <c r="W53" s="47">
        <v>53</v>
      </c>
      <c r="X53" s="43">
        <f t="shared" si="12"/>
        <v>160</v>
      </c>
      <c r="Y53" s="44"/>
      <c r="Z53" s="44">
        <v>1</v>
      </c>
      <c r="AA53" s="44">
        <v>0</v>
      </c>
      <c r="AB53" s="44">
        <v>0</v>
      </c>
      <c r="AC53" s="44"/>
      <c r="AD53" s="45">
        <v>73</v>
      </c>
      <c r="AE53" s="44">
        <v>0</v>
      </c>
      <c r="AF53" s="44">
        <v>5</v>
      </c>
      <c r="AG53" s="46">
        <v>68</v>
      </c>
      <c r="AH53" s="44"/>
      <c r="AI53" s="44">
        <v>1</v>
      </c>
      <c r="AJ53" s="44">
        <v>10</v>
      </c>
      <c r="AK53" s="44">
        <v>1</v>
      </c>
      <c r="AL53" s="44">
        <v>4</v>
      </c>
      <c r="AM53" s="44">
        <v>1</v>
      </c>
      <c r="AN53" s="44">
        <v>2</v>
      </c>
      <c r="AO53" s="44">
        <v>1</v>
      </c>
      <c r="AP53" s="44">
        <v>1</v>
      </c>
      <c r="AQ53" s="44">
        <v>23</v>
      </c>
      <c r="AR53" s="47">
        <v>42</v>
      </c>
    </row>
    <row r="54" spans="1:44" s="2" customFormat="1" ht="11.25" customHeight="1">
      <c r="A54" s="10">
        <f t="shared" si="13"/>
        <v>13</v>
      </c>
      <c r="B54" s="50" t="s">
        <v>598</v>
      </c>
      <c r="C54" s="43">
        <f t="shared" si="11"/>
        <v>99</v>
      </c>
      <c r="D54" s="44">
        <v>1</v>
      </c>
      <c r="E54" s="44">
        <v>1</v>
      </c>
      <c r="F54" s="44">
        <v>0</v>
      </c>
      <c r="G54" s="44"/>
      <c r="H54" s="44">
        <v>1</v>
      </c>
      <c r="I54" s="45">
        <v>58</v>
      </c>
      <c r="J54" s="44"/>
      <c r="K54" s="44">
        <v>8</v>
      </c>
      <c r="L54" s="46">
        <v>50</v>
      </c>
      <c r="M54" s="44">
        <v>1</v>
      </c>
      <c r="N54" s="44">
        <v>2</v>
      </c>
      <c r="O54" s="44">
        <v>2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6</v>
      </c>
      <c r="V54" s="44">
        <v>7</v>
      </c>
      <c r="W54" s="47">
        <v>20</v>
      </c>
      <c r="X54" s="43">
        <f t="shared" si="12"/>
        <v>63</v>
      </c>
      <c r="Y54" s="44">
        <v>1</v>
      </c>
      <c r="Z54" s="44">
        <v>0</v>
      </c>
      <c r="AA54" s="44">
        <v>0</v>
      </c>
      <c r="AB54" s="44"/>
      <c r="AC54" s="44">
        <v>1</v>
      </c>
      <c r="AD54" s="45">
        <v>38</v>
      </c>
      <c r="AE54" s="44"/>
      <c r="AF54" s="44">
        <v>7</v>
      </c>
      <c r="AG54" s="46">
        <v>31</v>
      </c>
      <c r="AH54" s="44">
        <v>0</v>
      </c>
      <c r="AI54" s="44">
        <v>2</v>
      </c>
      <c r="AJ54" s="44">
        <v>2</v>
      </c>
      <c r="AK54" s="44">
        <v>0</v>
      </c>
      <c r="AL54" s="44"/>
      <c r="AM54" s="44">
        <v>0</v>
      </c>
      <c r="AN54" s="44">
        <v>1</v>
      </c>
      <c r="AO54" s="44">
        <v>1</v>
      </c>
      <c r="AP54" s="44">
        <v>0</v>
      </c>
      <c r="AQ54" s="44">
        <v>7</v>
      </c>
      <c r="AR54" s="47">
        <v>10</v>
      </c>
    </row>
    <row r="55" spans="1:44" s="2" customFormat="1" ht="11.25" customHeight="1">
      <c r="A55" s="78">
        <f t="shared" si="13"/>
        <v>14</v>
      </c>
      <c r="B55" s="50" t="s">
        <v>599</v>
      </c>
      <c r="C55" s="43">
        <f t="shared" si="11"/>
        <v>36</v>
      </c>
      <c r="D55" s="44">
        <v>1</v>
      </c>
      <c r="E55" s="44"/>
      <c r="F55" s="44"/>
      <c r="G55" s="44"/>
      <c r="H55" s="44">
        <v>1</v>
      </c>
      <c r="I55" s="45">
        <v>15</v>
      </c>
      <c r="J55" s="44"/>
      <c r="K55" s="44">
        <v>3</v>
      </c>
      <c r="L55" s="46">
        <v>12</v>
      </c>
      <c r="M55" s="44"/>
      <c r="N55" s="44">
        <v>1</v>
      </c>
      <c r="O55" s="44">
        <v>1</v>
      </c>
      <c r="P55" s="44"/>
      <c r="Q55" s="44"/>
      <c r="R55" s="44"/>
      <c r="S55" s="44">
        <v>1</v>
      </c>
      <c r="T55" s="44">
        <v>1</v>
      </c>
      <c r="U55" s="44">
        <v>6</v>
      </c>
      <c r="V55" s="44">
        <v>2</v>
      </c>
      <c r="W55" s="47">
        <v>7</v>
      </c>
      <c r="X55" s="43">
        <f t="shared" si="12"/>
        <v>27</v>
      </c>
      <c r="Y55" s="44"/>
      <c r="Z55" s="44"/>
      <c r="AA55" s="44"/>
      <c r="AB55" s="44"/>
      <c r="AC55" s="44">
        <v>1</v>
      </c>
      <c r="AD55" s="45">
        <v>13</v>
      </c>
      <c r="AE55" s="44"/>
      <c r="AF55" s="44">
        <v>3</v>
      </c>
      <c r="AG55" s="46">
        <v>10</v>
      </c>
      <c r="AH55" s="44"/>
      <c r="AI55" s="44">
        <v>1</v>
      </c>
      <c r="AJ55" s="44">
        <v>1</v>
      </c>
      <c r="AK55" s="44"/>
      <c r="AL55" s="44"/>
      <c r="AM55" s="44"/>
      <c r="AN55" s="44">
        <v>1</v>
      </c>
      <c r="AO55" s="44">
        <v>1</v>
      </c>
      <c r="AP55" s="44">
        <v>3</v>
      </c>
      <c r="AQ55" s="44">
        <v>2</v>
      </c>
      <c r="AR55" s="47">
        <v>4</v>
      </c>
    </row>
    <row r="56" spans="1:44" s="2" customFormat="1" ht="11.25" customHeight="1">
      <c r="A56" s="78">
        <f t="shared" si="13"/>
        <v>15</v>
      </c>
      <c r="B56" s="50" t="s">
        <v>430</v>
      </c>
      <c r="C56" s="43">
        <f t="shared" si="11"/>
        <v>82</v>
      </c>
      <c r="D56" s="44">
        <v>2</v>
      </c>
      <c r="E56" s="44">
        <v>3</v>
      </c>
      <c r="F56" s="44"/>
      <c r="G56" s="44"/>
      <c r="H56" s="44">
        <v>1</v>
      </c>
      <c r="I56" s="45">
        <v>47</v>
      </c>
      <c r="J56" s="44"/>
      <c r="K56" s="44">
        <v>3</v>
      </c>
      <c r="L56" s="46">
        <v>44</v>
      </c>
      <c r="M56" s="44">
        <v>1</v>
      </c>
      <c r="N56" s="44">
        <v>1</v>
      </c>
      <c r="O56" s="44">
        <v>2</v>
      </c>
      <c r="P56" s="44">
        <v>1</v>
      </c>
      <c r="Q56" s="44">
        <v>2</v>
      </c>
      <c r="R56" s="44">
        <v>1</v>
      </c>
      <c r="S56" s="44">
        <v>1</v>
      </c>
      <c r="T56" s="44">
        <v>1</v>
      </c>
      <c r="U56" s="44">
        <v>3</v>
      </c>
      <c r="V56" s="44">
        <v>7</v>
      </c>
      <c r="W56" s="47">
        <v>9</v>
      </c>
      <c r="X56" s="43">
        <f t="shared" si="12"/>
        <v>47</v>
      </c>
      <c r="Y56" s="44">
        <v>1</v>
      </c>
      <c r="Z56" s="44">
        <v>1</v>
      </c>
      <c r="AA56" s="44"/>
      <c r="AB56" s="44"/>
      <c r="AC56" s="44">
        <v>1</v>
      </c>
      <c r="AD56" s="45">
        <v>25</v>
      </c>
      <c r="AE56" s="44"/>
      <c r="AF56" s="44">
        <v>1</v>
      </c>
      <c r="AG56" s="46">
        <v>24</v>
      </c>
      <c r="AH56" s="44">
        <v>1</v>
      </c>
      <c r="AI56" s="44">
        <v>1</v>
      </c>
      <c r="AJ56" s="44">
        <v>2</v>
      </c>
      <c r="AK56" s="44">
        <v>1</v>
      </c>
      <c r="AL56" s="44">
        <v>1</v>
      </c>
      <c r="AM56" s="44">
        <v>1</v>
      </c>
      <c r="AN56" s="44">
        <v>1</v>
      </c>
      <c r="AO56" s="44">
        <v>1</v>
      </c>
      <c r="AP56" s="44">
        <v>1</v>
      </c>
      <c r="AQ56" s="44">
        <v>7</v>
      </c>
      <c r="AR56" s="47">
        <v>2</v>
      </c>
    </row>
    <row r="57" spans="1:44" s="2" customFormat="1" ht="11.25" customHeight="1">
      <c r="A57" s="78">
        <f t="shared" si="13"/>
        <v>16</v>
      </c>
      <c r="B57" s="50" t="s">
        <v>600</v>
      </c>
      <c r="C57" s="43">
        <f t="shared" si="11"/>
        <v>57</v>
      </c>
      <c r="D57" s="44">
        <v>1</v>
      </c>
      <c r="E57" s="44">
        <v>1</v>
      </c>
      <c r="F57" s="44"/>
      <c r="G57" s="44"/>
      <c r="H57" s="44">
        <v>1</v>
      </c>
      <c r="I57" s="45">
        <v>44</v>
      </c>
      <c r="J57" s="44"/>
      <c r="K57" s="44">
        <v>3</v>
      </c>
      <c r="L57" s="46">
        <v>41</v>
      </c>
      <c r="M57" s="44"/>
      <c r="N57" s="44">
        <v>1</v>
      </c>
      <c r="O57" s="44">
        <v>1</v>
      </c>
      <c r="P57" s="44"/>
      <c r="Q57" s="44">
        <v>1</v>
      </c>
      <c r="R57" s="44">
        <v>0</v>
      </c>
      <c r="S57" s="44">
        <v>1</v>
      </c>
      <c r="T57" s="44">
        <v>1</v>
      </c>
      <c r="U57" s="44">
        <v>3</v>
      </c>
      <c r="V57" s="44">
        <v>2</v>
      </c>
      <c r="W57" s="47"/>
      <c r="X57" s="43">
        <f t="shared" si="12"/>
        <v>31</v>
      </c>
      <c r="Y57" s="44">
        <v>0</v>
      </c>
      <c r="Z57" s="44">
        <v>1</v>
      </c>
      <c r="AA57" s="44"/>
      <c r="AB57" s="44"/>
      <c r="AC57" s="44">
        <v>1</v>
      </c>
      <c r="AD57" s="45">
        <v>22</v>
      </c>
      <c r="AE57" s="44"/>
      <c r="AF57" s="44">
        <v>2</v>
      </c>
      <c r="AG57" s="46">
        <v>20</v>
      </c>
      <c r="AH57" s="44">
        <v>0</v>
      </c>
      <c r="AI57" s="44">
        <v>1</v>
      </c>
      <c r="AJ57" s="44">
        <v>1</v>
      </c>
      <c r="AK57" s="44"/>
      <c r="AL57" s="44">
        <v>1</v>
      </c>
      <c r="AM57" s="44">
        <v>0</v>
      </c>
      <c r="AN57" s="44">
        <v>1</v>
      </c>
      <c r="AO57" s="44">
        <v>1</v>
      </c>
      <c r="AP57" s="44"/>
      <c r="AQ57" s="44">
        <v>2</v>
      </c>
      <c r="AR57" s="47"/>
    </row>
    <row r="58" spans="1:44" s="2" customFormat="1" ht="13.5" customHeight="1">
      <c r="A58" s="10">
        <f t="shared" si="13"/>
        <v>17</v>
      </c>
      <c r="B58" s="37" t="s">
        <v>242</v>
      </c>
      <c r="C58" s="66">
        <f t="shared" si="11"/>
        <v>145</v>
      </c>
      <c r="D58" s="11">
        <v>1</v>
      </c>
      <c r="E58" s="11">
        <v>0</v>
      </c>
      <c r="F58" s="11">
        <v>4</v>
      </c>
      <c r="G58" s="11">
        <v>1</v>
      </c>
      <c r="H58" s="11">
        <v>1</v>
      </c>
      <c r="I58" s="67">
        <v>71</v>
      </c>
      <c r="J58" s="11">
        <v>0</v>
      </c>
      <c r="K58" s="11">
        <v>6</v>
      </c>
      <c r="L58" s="62">
        <v>65</v>
      </c>
      <c r="M58" s="11">
        <v>0</v>
      </c>
      <c r="N58" s="11">
        <v>3</v>
      </c>
      <c r="O58" s="11">
        <v>3</v>
      </c>
      <c r="P58" s="11"/>
      <c r="Q58" s="11">
        <v>0</v>
      </c>
      <c r="R58" s="11"/>
      <c r="S58" s="11">
        <v>3</v>
      </c>
      <c r="T58" s="11">
        <v>1</v>
      </c>
      <c r="U58" s="11"/>
      <c r="V58" s="11">
        <v>20</v>
      </c>
      <c r="W58" s="12">
        <v>37</v>
      </c>
      <c r="X58" s="66">
        <f t="shared" si="12"/>
        <v>103</v>
      </c>
      <c r="Y58" s="11"/>
      <c r="Z58" s="11"/>
      <c r="AA58" s="11">
        <v>2</v>
      </c>
      <c r="AB58" s="11">
        <v>1</v>
      </c>
      <c r="AC58" s="11">
        <v>1</v>
      </c>
      <c r="AD58" s="67">
        <v>48</v>
      </c>
      <c r="AE58" s="11">
        <v>0</v>
      </c>
      <c r="AF58" s="11">
        <v>4</v>
      </c>
      <c r="AG58" s="46">
        <v>44</v>
      </c>
      <c r="AH58" s="11">
        <v>0</v>
      </c>
      <c r="AI58" s="11">
        <v>3</v>
      </c>
      <c r="AJ58" s="11">
        <v>2</v>
      </c>
      <c r="AK58" s="11"/>
      <c r="AL58" s="11">
        <v>0</v>
      </c>
      <c r="AM58" s="11"/>
      <c r="AN58" s="11">
        <v>2</v>
      </c>
      <c r="AO58" s="11">
        <v>1</v>
      </c>
      <c r="AP58" s="11"/>
      <c r="AQ58" s="11">
        <v>20</v>
      </c>
      <c r="AR58" s="12">
        <v>23</v>
      </c>
    </row>
    <row r="59" spans="1:44" s="2" customFormat="1" ht="11.25" customHeight="1">
      <c r="A59" s="41">
        <f t="shared" si="13"/>
        <v>18</v>
      </c>
      <c r="B59" s="50" t="s">
        <v>640</v>
      </c>
      <c r="C59" s="43">
        <f t="shared" si="11"/>
        <v>109</v>
      </c>
      <c r="D59" s="44">
        <v>2</v>
      </c>
      <c r="E59" s="44">
        <v>2</v>
      </c>
      <c r="F59" s="44">
        <v>0</v>
      </c>
      <c r="G59" s="44">
        <v>0</v>
      </c>
      <c r="H59" s="44">
        <v>5</v>
      </c>
      <c r="I59" s="45">
        <v>60</v>
      </c>
      <c r="J59" s="44">
        <v>1</v>
      </c>
      <c r="K59" s="44">
        <v>10</v>
      </c>
      <c r="L59" s="46">
        <v>49</v>
      </c>
      <c r="M59" s="44"/>
      <c r="N59" s="44">
        <v>1</v>
      </c>
      <c r="O59" s="44">
        <v>2</v>
      </c>
      <c r="P59" s="44">
        <v>8</v>
      </c>
      <c r="Q59" s="44">
        <v>1</v>
      </c>
      <c r="R59" s="44">
        <v>1</v>
      </c>
      <c r="S59" s="44">
        <v>1</v>
      </c>
      <c r="T59" s="44"/>
      <c r="U59" s="44">
        <v>7</v>
      </c>
      <c r="V59" s="44">
        <v>5</v>
      </c>
      <c r="W59" s="47">
        <v>14</v>
      </c>
      <c r="X59" s="43">
        <f t="shared" si="12"/>
        <v>74</v>
      </c>
      <c r="Y59" s="44">
        <v>1</v>
      </c>
      <c r="Z59" s="44">
        <v>1</v>
      </c>
      <c r="AA59" s="44"/>
      <c r="AB59" s="44"/>
      <c r="AC59" s="44">
        <v>3</v>
      </c>
      <c r="AD59" s="45">
        <v>44</v>
      </c>
      <c r="AE59" s="44">
        <v>1</v>
      </c>
      <c r="AF59" s="44">
        <v>6</v>
      </c>
      <c r="AG59" s="46">
        <v>37</v>
      </c>
      <c r="AH59" s="44"/>
      <c r="AI59" s="44">
        <v>1</v>
      </c>
      <c r="AJ59" s="44">
        <v>2</v>
      </c>
      <c r="AK59" s="44">
        <v>6</v>
      </c>
      <c r="AL59" s="44">
        <v>1</v>
      </c>
      <c r="AM59" s="44">
        <v>1</v>
      </c>
      <c r="AN59" s="44">
        <v>1</v>
      </c>
      <c r="AO59" s="44"/>
      <c r="AP59" s="44"/>
      <c r="AQ59" s="44">
        <v>5</v>
      </c>
      <c r="AR59" s="47">
        <v>8</v>
      </c>
    </row>
    <row r="60" spans="1:44" s="2" customFormat="1" ht="11.25" customHeight="1">
      <c r="A60" s="41">
        <f t="shared" si="13"/>
        <v>19</v>
      </c>
      <c r="B60" s="50" t="s">
        <v>650</v>
      </c>
      <c r="C60" s="43">
        <f t="shared" si="11"/>
        <v>44</v>
      </c>
      <c r="D60" s="44">
        <v>1</v>
      </c>
      <c r="E60" s="44">
        <v>1</v>
      </c>
      <c r="F60" s="44"/>
      <c r="G60" s="44"/>
      <c r="H60" s="44">
        <v>1</v>
      </c>
      <c r="I60" s="45">
        <v>26</v>
      </c>
      <c r="J60" s="44"/>
      <c r="K60" s="44">
        <v>6</v>
      </c>
      <c r="L60" s="46">
        <v>20</v>
      </c>
      <c r="M60" s="44">
        <v>1</v>
      </c>
      <c r="N60" s="44">
        <v>1</v>
      </c>
      <c r="O60" s="44">
        <v>2</v>
      </c>
      <c r="P60" s="44"/>
      <c r="Q60" s="44">
        <v>3</v>
      </c>
      <c r="R60" s="44">
        <v>1</v>
      </c>
      <c r="S60" s="44">
        <v>1</v>
      </c>
      <c r="T60" s="44">
        <v>1</v>
      </c>
      <c r="U60" s="44">
        <v>3</v>
      </c>
      <c r="V60" s="44">
        <v>2</v>
      </c>
      <c r="W60" s="47">
        <v>0</v>
      </c>
      <c r="X60" s="43">
        <f t="shared" si="12"/>
        <v>23</v>
      </c>
      <c r="Y60" s="44">
        <v>1</v>
      </c>
      <c r="Z60" s="44"/>
      <c r="AA60" s="44"/>
      <c r="AB60" s="44"/>
      <c r="AC60" s="44">
        <v>1</v>
      </c>
      <c r="AD60" s="46">
        <v>11</v>
      </c>
      <c r="AE60" s="44"/>
      <c r="AF60" s="44">
        <v>4</v>
      </c>
      <c r="AG60" s="46">
        <v>7</v>
      </c>
      <c r="AH60" s="44"/>
      <c r="AI60" s="44">
        <v>1</v>
      </c>
      <c r="AJ60" s="44">
        <v>2</v>
      </c>
      <c r="AK60" s="44"/>
      <c r="AL60" s="44">
        <v>2</v>
      </c>
      <c r="AM60" s="44">
        <v>1</v>
      </c>
      <c r="AN60" s="44"/>
      <c r="AO60" s="44">
        <v>1</v>
      </c>
      <c r="AP60" s="44"/>
      <c r="AQ60" s="44">
        <v>2</v>
      </c>
      <c r="AR60" s="47">
        <v>1</v>
      </c>
    </row>
    <row r="61" spans="1:44" s="2" customFormat="1" ht="11.25" customHeight="1">
      <c r="A61" s="10">
        <f t="shared" si="13"/>
        <v>20</v>
      </c>
      <c r="B61" s="37" t="s">
        <v>545</v>
      </c>
      <c r="C61" s="66">
        <f t="shared" si="11"/>
        <v>96</v>
      </c>
      <c r="D61" s="11">
        <v>1</v>
      </c>
      <c r="E61" s="11">
        <v>1</v>
      </c>
      <c r="F61" s="11">
        <v>2</v>
      </c>
      <c r="G61" s="11"/>
      <c r="H61" s="11"/>
      <c r="I61" s="67">
        <v>57</v>
      </c>
      <c r="J61" s="11"/>
      <c r="K61" s="11">
        <v>5</v>
      </c>
      <c r="L61" s="62">
        <v>52</v>
      </c>
      <c r="M61" s="11">
        <v>0</v>
      </c>
      <c r="N61" s="11">
        <v>2</v>
      </c>
      <c r="O61" s="11">
        <v>2</v>
      </c>
      <c r="P61" s="11">
        <v>0</v>
      </c>
      <c r="Q61" s="11">
        <v>0</v>
      </c>
      <c r="R61" s="11">
        <v>0</v>
      </c>
      <c r="S61" s="11">
        <v>1</v>
      </c>
      <c r="T61" s="11">
        <v>0</v>
      </c>
      <c r="U61" s="11">
        <v>6</v>
      </c>
      <c r="V61" s="11">
        <v>6</v>
      </c>
      <c r="W61" s="12">
        <v>18</v>
      </c>
      <c r="X61" s="66">
        <f t="shared" si="12"/>
        <v>60</v>
      </c>
      <c r="Y61" s="11">
        <v>1</v>
      </c>
      <c r="Z61" s="11"/>
      <c r="AA61" s="11">
        <v>2</v>
      </c>
      <c r="AB61" s="11"/>
      <c r="AC61" s="11"/>
      <c r="AD61" s="67">
        <v>38</v>
      </c>
      <c r="AE61" s="11">
        <v>0</v>
      </c>
      <c r="AF61" s="11">
        <v>5</v>
      </c>
      <c r="AG61" s="46">
        <v>33</v>
      </c>
      <c r="AH61" s="11">
        <v>0</v>
      </c>
      <c r="AI61" s="11">
        <v>2</v>
      </c>
      <c r="AJ61" s="11">
        <v>2</v>
      </c>
      <c r="AK61" s="11">
        <v>0</v>
      </c>
      <c r="AL61" s="11">
        <v>0</v>
      </c>
      <c r="AM61" s="11">
        <v>0</v>
      </c>
      <c r="AN61" s="11">
        <v>0</v>
      </c>
      <c r="AO61" s="11">
        <v>0</v>
      </c>
      <c r="AP61" s="11">
        <v>4</v>
      </c>
      <c r="AQ61" s="11">
        <v>6</v>
      </c>
      <c r="AR61" s="12">
        <v>5</v>
      </c>
    </row>
    <row r="62" spans="1:44" s="2" customFormat="1" ht="11.25" customHeight="1">
      <c r="A62" s="10">
        <f t="shared" si="13"/>
        <v>21</v>
      </c>
      <c r="B62" s="50" t="s">
        <v>546</v>
      </c>
      <c r="C62" s="43">
        <f t="shared" si="11"/>
        <v>187</v>
      </c>
      <c r="D62" s="44">
        <v>1</v>
      </c>
      <c r="E62" s="44">
        <v>1</v>
      </c>
      <c r="F62" s="44">
        <v>3</v>
      </c>
      <c r="G62" s="44"/>
      <c r="H62" s="44">
        <v>1</v>
      </c>
      <c r="I62" s="45">
        <v>123</v>
      </c>
      <c r="J62" s="44"/>
      <c r="K62" s="44">
        <v>6</v>
      </c>
      <c r="L62" s="46">
        <v>117</v>
      </c>
      <c r="M62" s="44">
        <v>10</v>
      </c>
      <c r="N62" s="44">
        <v>7</v>
      </c>
      <c r="O62" s="44">
        <v>3</v>
      </c>
      <c r="P62" s="44"/>
      <c r="Q62" s="44">
        <v>10</v>
      </c>
      <c r="R62" s="44"/>
      <c r="S62" s="44">
        <v>2</v>
      </c>
      <c r="T62" s="44">
        <v>3</v>
      </c>
      <c r="U62" s="44">
        <v>6</v>
      </c>
      <c r="V62" s="44">
        <v>3</v>
      </c>
      <c r="W62" s="47">
        <v>14</v>
      </c>
      <c r="X62" s="43">
        <f t="shared" si="12"/>
        <v>134</v>
      </c>
      <c r="Y62" s="44">
        <v>1</v>
      </c>
      <c r="Z62" s="44"/>
      <c r="AA62" s="44">
        <v>3</v>
      </c>
      <c r="AB62" s="44"/>
      <c r="AC62" s="44"/>
      <c r="AD62" s="45">
        <v>98</v>
      </c>
      <c r="AE62" s="44"/>
      <c r="AF62" s="44">
        <v>5</v>
      </c>
      <c r="AG62" s="46">
        <v>93</v>
      </c>
      <c r="AH62" s="44">
        <v>1</v>
      </c>
      <c r="AI62" s="44">
        <v>5</v>
      </c>
      <c r="AJ62" s="44">
        <v>3</v>
      </c>
      <c r="AK62" s="44"/>
      <c r="AL62" s="44">
        <v>10</v>
      </c>
      <c r="AM62" s="44"/>
      <c r="AN62" s="44">
        <v>1</v>
      </c>
      <c r="AO62" s="44">
        <v>1</v>
      </c>
      <c r="AP62" s="44"/>
      <c r="AQ62" s="44">
        <v>3</v>
      </c>
      <c r="AR62" s="47">
        <v>8</v>
      </c>
    </row>
    <row r="63" spans="1:44" s="2" customFormat="1" ht="19.5" customHeight="1">
      <c r="A63" s="687" t="s">
        <v>577</v>
      </c>
      <c r="B63" s="688"/>
      <c r="C63" s="76">
        <f aca="true" t="shared" si="14" ref="C63:AF63">SUM(C64:C108)</f>
        <v>1575</v>
      </c>
      <c r="D63" s="46">
        <f t="shared" si="14"/>
        <v>44</v>
      </c>
      <c r="E63" s="46">
        <f t="shared" si="14"/>
        <v>24</v>
      </c>
      <c r="F63" s="46">
        <f t="shared" si="14"/>
        <v>3</v>
      </c>
      <c r="G63" s="46">
        <f t="shared" si="14"/>
        <v>0</v>
      </c>
      <c r="H63" s="46">
        <f t="shared" si="14"/>
        <v>40</v>
      </c>
      <c r="I63" s="46">
        <f t="shared" si="14"/>
        <v>879</v>
      </c>
      <c r="J63" s="46">
        <f t="shared" si="14"/>
        <v>6</v>
      </c>
      <c r="K63" s="46">
        <f t="shared" si="14"/>
        <v>112</v>
      </c>
      <c r="L63" s="46">
        <f t="shared" si="14"/>
        <v>761</v>
      </c>
      <c r="M63" s="46">
        <f t="shared" si="14"/>
        <v>16</v>
      </c>
      <c r="N63" s="46">
        <f t="shared" si="14"/>
        <v>44</v>
      </c>
      <c r="O63" s="46">
        <f t="shared" si="14"/>
        <v>46</v>
      </c>
      <c r="P63" s="46">
        <f t="shared" si="14"/>
        <v>12</v>
      </c>
      <c r="Q63" s="46">
        <f t="shared" si="14"/>
        <v>41</v>
      </c>
      <c r="R63" s="46">
        <f t="shared" si="14"/>
        <v>5</v>
      </c>
      <c r="S63" s="46">
        <f t="shared" si="14"/>
        <v>31</v>
      </c>
      <c r="T63" s="46">
        <f t="shared" si="14"/>
        <v>30</v>
      </c>
      <c r="U63" s="46">
        <f t="shared" si="14"/>
        <v>110</v>
      </c>
      <c r="V63" s="46">
        <f t="shared" si="14"/>
        <v>84</v>
      </c>
      <c r="W63" s="77">
        <f t="shared" si="14"/>
        <v>166</v>
      </c>
      <c r="X63" s="76">
        <f t="shared" si="14"/>
        <v>980</v>
      </c>
      <c r="Y63" s="46">
        <f t="shared" si="14"/>
        <v>19</v>
      </c>
      <c r="Z63" s="46">
        <f t="shared" si="14"/>
        <v>16</v>
      </c>
      <c r="AA63" s="46">
        <f t="shared" si="14"/>
        <v>0</v>
      </c>
      <c r="AB63" s="46">
        <f t="shared" si="14"/>
        <v>0</v>
      </c>
      <c r="AC63" s="46">
        <f t="shared" si="14"/>
        <v>31</v>
      </c>
      <c r="AD63" s="46">
        <f t="shared" si="14"/>
        <v>537</v>
      </c>
      <c r="AE63" s="46">
        <f t="shared" si="14"/>
        <v>2</v>
      </c>
      <c r="AF63" s="46">
        <f t="shared" si="14"/>
        <v>66</v>
      </c>
      <c r="AG63" s="46">
        <f>AD63-SUM(AE63:AF63)</f>
        <v>469</v>
      </c>
      <c r="AH63" s="46">
        <f aca="true" t="shared" si="15" ref="AH63:AR63">SUM(AH64:AH108)</f>
        <v>5</v>
      </c>
      <c r="AI63" s="46">
        <f t="shared" si="15"/>
        <v>38</v>
      </c>
      <c r="AJ63" s="46">
        <f t="shared" si="15"/>
        <v>41</v>
      </c>
      <c r="AK63" s="46">
        <f t="shared" si="15"/>
        <v>9</v>
      </c>
      <c r="AL63" s="46">
        <f t="shared" si="15"/>
        <v>24</v>
      </c>
      <c r="AM63" s="46">
        <f t="shared" si="15"/>
        <v>5</v>
      </c>
      <c r="AN63" s="46">
        <f t="shared" si="15"/>
        <v>25</v>
      </c>
      <c r="AO63" s="46">
        <f t="shared" si="15"/>
        <v>25</v>
      </c>
      <c r="AP63" s="46">
        <f t="shared" si="15"/>
        <v>16</v>
      </c>
      <c r="AQ63" s="46">
        <f t="shared" si="15"/>
        <v>85</v>
      </c>
      <c r="AR63" s="77">
        <f t="shared" si="15"/>
        <v>104</v>
      </c>
    </row>
    <row r="64" spans="1:44" s="2" customFormat="1" ht="11.25" customHeight="1">
      <c r="A64" s="41">
        <v>1</v>
      </c>
      <c r="B64" s="50" t="s">
        <v>399</v>
      </c>
      <c r="C64" s="43">
        <f aca="true" t="shared" si="16" ref="C64:C98">SUM(D64:H64,J64:W64)</f>
        <v>48</v>
      </c>
      <c r="D64" s="44">
        <v>1</v>
      </c>
      <c r="E64" s="44">
        <v>1</v>
      </c>
      <c r="F64" s="44">
        <v>1</v>
      </c>
      <c r="G64" s="44"/>
      <c r="H64" s="44">
        <v>1</v>
      </c>
      <c r="I64" s="45">
        <v>26</v>
      </c>
      <c r="J64" s="44"/>
      <c r="K64" s="44">
        <v>3</v>
      </c>
      <c r="L64" s="46">
        <v>23</v>
      </c>
      <c r="M64" s="44">
        <v>1</v>
      </c>
      <c r="N64" s="44">
        <v>1</v>
      </c>
      <c r="O64" s="44">
        <v>1</v>
      </c>
      <c r="P64" s="44">
        <v>1</v>
      </c>
      <c r="Q64" s="44">
        <v>1</v>
      </c>
      <c r="R64" s="44"/>
      <c r="S64" s="44">
        <v>2</v>
      </c>
      <c r="T64" s="44">
        <v>1</v>
      </c>
      <c r="U64" s="44">
        <v>3</v>
      </c>
      <c r="V64" s="44">
        <v>3</v>
      </c>
      <c r="W64" s="47">
        <v>4</v>
      </c>
      <c r="X64" s="43">
        <f aca="true" t="shared" si="17" ref="X64:X108">SUM(Y64:AC64,AE64:AR64)</f>
        <v>25</v>
      </c>
      <c r="Y64" s="44">
        <v>1</v>
      </c>
      <c r="Z64" s="44"/>
      <c r="AA64" s="44"/>
      <c r="AB64" s="44"/>
      <c r="AC64" s="44">
        <v>1</v>
      </c>
      <c r="AD64" s="45">
        <v>11</v>
      </c>
      <c r="AE64" s="44"/>
      <c r="AF64" s="44">
        <v>2</v>
      </c>
      <c r="AG64" s="46">
        <v>9</v>
      </c>
      <c r="AH64" s="44">
        <v>1</v>
      </c>
      <c r="AI64" s="44">
        <v>1</v>
      </c>
      <c r="AJ64" s="44">
        <v>1</v>
      </c>
      <c r="AK64" s="44"/>
      <c r="AL64" s="44">
        <v>1</v>
      </c>
      <c r="AM64" s="44"/>
      <c r="AN64" s="44">
        <v>1</v>
      </c>
      <c r="AO64" s="44">
        <v>1</v>
      </c>
      <c r="AP64" s="44"/>
      <c r="AQ64" s="44">
        <v>3</v>
      </c>
      <c r="AR64" s="47">
        <v>3</v>
      </c>
    </row>
    <row r="65" spans="1:44" s="2" customFormat="1" ht="11.25" customHeight="1">
      <c r="A65" s="41">
        <f>+A64+1</f>
        <v>2</v>
      </c>
      <c r="B65" s="50" t="s">
        <v>547</v>
      </c>
      <c r="C65" s="43">
        <f t="shared" si="16"/>
        <v>34</v>
      </c>
      <c r="D65" s="44">
        <v>1</v>
      </c>
      <c r="E65" s="44"/>
      <c r="F65" s="44"/>
      <c r="G65" s="44"/>
      <c r="H65" s="44"/>
      <c r="I65" s="45">
        <v>18</v>
      </c>
      <c r="J65" s="44"/>
      <c r="K65" s="44">
        <v>3</v>
      </c>
      <c r="L65" s="46">
        <v>15</v>
      </c>
      <c r="M65" s="44">
        <v>1</v>
      </c>
      <c r="N65" s="44">
        <v>1</v>
      </c>
      <c r="O65" s="44">
        <v>1</v>
      </c>
      <c r="P65" s="44"/>
      <c r="Q65" s="44"/>
      <c r="R65" s="44"/>
      <c r="S65" s="44">
        <v>1</v>
      </c>
      <c r="T65" s="44">
        <v>1</v>
      </c>
      <c r="U65" s="44">
        <v>3</v>
      </c>
      <c r="V65" s="44">
        <v>3</v>
      </c>
      <c r="W65" s="47">
        <v>4</v>
      </c>
      <c r="X65" s="43">
        <f t="shared" si="17"/>
        <v>25</v>
      </c>
      <c r="Y65" s="44">
        <v>1</v>
      </c>
      <c r="Z65" s="44"/>
      <c r="AA65" s="44"/>
      <c r="AB65" s="44"/>
      <c r="AC65" s="44"/>
      <c r="AD65" s="45">
        <v>13</v>
      </c>
      <c r="AE65" s="44"/>
      <c r="AF65" s="44">
        <v>3</v>
      </c>
      <c r="AG65" s="46">
        <v>10</v>
      </c>
      <c r="AH65" s="44">
        <v>1</v>
      </c>
      <c r="AI65" s="44">
        <v>1</v>
      </c>
      <c r="AJ65" s="44">
        <v>1</v>
      </c>
      <c r="AK65" s="44"/>
      <c r="AL65" s="44"/>
      <c r="AM65" s="44"/>
      <c r="AN65" s="44">
        <v>1</v>
      </c>
      <c r="AO65" s="44">
        <v>1</v>
      </c>
      <c r="AP65" s="44"/>
      <c r="AQ65" s="44">
        <v>3</v>
      </c>
      <c r="AR65" s="47">
        <v>3</v>
      </c>
    </row>
    <row r="66" spans="1:44" s="2" customFormat="1" ht="11.25" customHeight="1">
      <c r="A66" s="10">
        <f aca="true" t="shared" si="18" ref="A66:A108">+A65+1</f>
        <v>3</v>
      </c>
      <c r="B66" s="37" t="s">
        <v>400</v>
      </c>
      <c r="C66" s="66">
        <f t="shared" si="16"/>
        <v>24</v>
      </c>
      <c r="D66" s="11">
        <v>1</v>
      </c>
      <c r="E66" s="11"/>
      <c r="F66" s="11"/>
      <c r="G66" s="11"/>
      <c r="H66" s="11">
        <v>1</v>
      </c>
      <c r="I66" s="67">
        <v>9</v>
      </c>
      <c r="J66" s="11"/>
      <c r="K66" s="11"/>
      <c r="L66" s="62">
        <v>9</v>
      </c>
      <c r="M66" s="11"/>
      <c r="N66" s="11">
        <v>1</v>
      </c>
      <c r="O66" s="11">
        <v>1</v>
      </c>
      <c r="P66" s="11">
        <v>3</v>
      </c>
      <c r="Q66" s="11"/>
      <c r="R66" s="11"/>
      <c r="S66" s="11">
        <v>1</v>
      </c>
      <c r="T66" s="11">
        <v>1</v>
      </c>
      <c r="U66" s="11">
        <v>1</v>
      </c>
      <c r="V66" s="11">
        <v>1</v>
      </c>
      <c r="W66" s="12">
        <v>4</v>
      </c>
      <c r="X66" s="43">
        <f t="shared" si="17"/>
        <v>1</v>
      </c>
      <c r="Y66" s="11"/>
      <c r="Z66" s="11"/>
      <c r="AA66" s="11"/>
      <c r="AB66" s="11"/>
      <c r="AC66" s="11"/>
      <c r="AD66" s="67"/>
      <c r="AE66" s="11"/>
      <c r="AF66" s="11"/>
      <c r="AG66" s="46">
        <v>0</v>
      </c>
      <c r="AH66" s="11"/>
      <c r="AI66" s="11"/>
      <c r="AJ66" s="11"/>
      <c r="AK66" s="11"/>
      <c r="AL66" s="11"/>
      <c r="AM66" s="11"/>
      <c r="AN66" s="11"/>
      <c r="AO66" s="11"/>
      <c r="AP66" s="11"/>
      <c r="AQ66" s="11">
        <v>1</v>
      </c>
      <c r="AR66" s="12"/>
    </row>
    <row r="67" spans="1:44" s="23" customFormat="1" ht="11.25" customHeight="1">
      <c r="A67" s="41">
        <f t="shared" si="18"/>
        <v>4</v>
      </c>
      <c r="B67" s="50" t="s">
        <v>401</v>
      </c>
      <c r="C67" s="43">
        <f>SUM(D67:H67,J67:W67)</f>
        <v>48</v>
      </c>
      <c r="D67" s="44">
        <v>1</v>
      </c>
      <c r="E67" s="44">
        <v>1</v>
      </c>
      <c r="F67" s="44"/>
      <c r="G67" s="44"/>
      <c r="H67" s="44">
        <v>1</v>
      </c>
      <c r="I67" s="45">
        <v>29</v>
      </c>
      <c r="J67" s="44">
        <v>1</v>
      </c>
      <c r="K67" s="44">
        <v>2</v>
      </c>
      <c r="L67" s="46">
        <v>26</v>
      </c>
      <c r="M67" s="44"/>
      <c r="N67" s="44">
        <v>1</v>
      </c>
      <c r="O67" s="44">
        <v>2</v>
      </c>
      <c r="P67" s="44"/>
      <c r="Q67" s="44"/>
      <c r="R67" s="44"/>
      <c r="S67" s="44">
        <v>1</v>
      </c>
      <c r="T67" s="44">
        <v>1</v>
      </c>
      <c r="U67" s="44">
        <v>3</v>
      </c>
      <c r="V67" s="44">
        <v>3</v>
      </c>
      <c r="W67" s="47">
        <v>5</v>
      </c>
      <c r="X67" s="43">
        <f t="shared" si="17"/>
        <v>30</v>
      </c>
      <c r="Y67" s="44"/>
      <c r="Z67" s="44">
        <v>1</v>
      </c>
      <c r="AA67" s="44"/>
      <c r="AB67" s="44"/>
      <c r="AC67" s="44">
        <v>1</v>
      </c>
      <c r="AD67" s="45">
        <v>19</v>
      </c>
      <c r="AE67" s="44"/>
      <c r="AF67" s="44">
        <v>2</v>
      </c>
      <c r="AG67" s="46">
        <v>17</v>
      </c>
      <c r="AH67" s="44"/>
      <c r="AI67" s="44">
        <v>1</v>
      </c>
      <c r="AJ67" s="44">
        <v>2</v>
      </c>
      <c r="AK67" s="44"/>
      <c r="AL67" s="44"/>
      <c r="AM67" s="44"/>
      <c r="AN67" s="44">
        <v>1</v>
      </c>
      <c r="AO67" s="44">
        <v>1</v>
      </c>
      <c r="AP67" s="44"/>
      <c r="AQ67" s="44">
        <v>3</v>
      </c>
      <c r="AR67" s="47">
        <v>1</v>
      </c>
    </row>
    <row r="68" spans="1:44" s="2" customFormat="1" ht="10.5" customHeight="1">
      <c r="A68" s="41">
        <f t="shared" si="18"/>
        <v>5</v>
      </c>
      <c r="B68" s="50" t="s">
        <v>402</v>
      </c>
      <c r="C68" s="43">
        <f t="shared" si="16"/>
        <v>42</v>
      </c>
      <c r="D68" s="44">
        <v>1</v>
      </c>
      <c r="E68" s="44">
        <v>0</v>
      </c>
      <c r="F68" s="44"/>
      <c r="G68" s="44"/>
      <c r="H68" s="44"/>
      <c r="I68" s="45">
        <v>31</v>
      </c>
      <c r="J68" s="44"/>
      <c r="K68" s="44">
        <v>4</v>
      </c>
      <c r="L68" s="46">
        <v>27</v>
      </c>
      <c r="M68" s="44"/>
      <c r="N68" s="44">
        <v>1</v>
      </c>
      <c r="O68" s="44">
        <v>1</v>
      </c>
      <c r="P68" s="44"/>
      <c r="Q68" s="44">
        <v>2</v>
      </c>
      <c r="R68" s="44"/>
      <c r="S68" s="44">
        <v>1</v>
      </c>
      <c r="T68" s="44">
        <v>0</v>
      </c>
      <c r="U68" s="44">
        <v>3</v>
      </c>
      <c r="V68" s="44">
        <v>1</v>
      </c>
      <c r="W68" s="47">
        <v>1</v>
      </c>
      <c r="X68" s="43">
        <f t="shared" si="17"/>
        <v>29</v>
      </c>
      <c r="Y68" s="44">
        <v>1</v>
      </c>
      <c r="Z68" s="44"/>
      <c r="AA68" s="44"/>
      <c r="AB68" s="44"/>
      <c r="AC68" s="44"/>
      <c r="AD68" s="45">
        <v>25</v>
      </c>
      <c r="AE68" s="44"/>
      <c r="AF68" s="44">
        <v>3</v>
      </c>
      <c r="AG68" s="46">
        <v>22</v>
      </c>
      <c r="AH68" s="44"/>
      <c r="AI68" s="44">
        <v>1</v>
      </c>
      <c r="AJ68" s="44">
        <v>1</v>
      </c>
      <c r="AK68" s="44"/>
      <c r="AL68" s="44"/>
      <c r="AM68" s="44"/>
      <c r="AN68" s="44">
        <v>1</v>
      </c>
      <c r="AO68" s="44"/>
      <c r="AP68" s="44"/>
      <c r="AQ68" s="44"/>
      <c r="AR68" s="47"/>
    </row>
    <row r="69" spans="1:44" s="2" customFormat="1" ht="11.25" customHeight="1">
      <c r="A69" s="41">
        <f t="shared" si="18"/>
        <v>6</v>
      </c>
      <c r="B69" s="50" t="s">
        <v>440</v>
      </c>
      <c r="C69" s="43">
        <f>SUM(D69:H69,J69:W69)</f>
        <v>28</v>
      </c>
      <c r="D69" s="44">
        <v>1</v>
      </c>
      <c r="E69" s="44"/>
      <c r="F69" s="44"/>
      <c r="G69" s="44"/>
      <c r="H69" s="44">
        <v>1</v>
      </c>
      <c r="I69" s="45">
        <v>13</v>
      </c>
      <c r="J69" s="44"/>
      <c r="K69" s="44">
        <v>2</v>
      </c>
      <c r="L69" s="46">
        <v>11</v>
      </c>
      <c r="M69" s="44"/>
      <c r="N69" s="44">
        <v>1</v>
      </c>
      <c r="O69" s="44">
        <v>1</v>
      </c>
      <c r="P69" s="44"/>
      <c r="Q69" s="44"/>
      <c r="R69" s="44"/>
      <c r="S69" s="44">
        <v>1</v>
      </c>
      <c r="T69" s="44"/>
      <c r="U69" s="44">
        <v>3</v>
      </c>
      <c r="V69" s="44">
        <v>2</v>
      </c>
      <c r="W69" s="47">
        <v>5</v>
      </c>
      <c r="X69" s="43">
        <f t="shared" si="17"/>
        <v>19</v>
      </c>
      <c r="Y69" s="44"/>
      <c r="Z69" s="44"/>
      <c r="AA69" s="44"/>
      <c r="AB69" s="44"/>
      <c r="AC69" s="44">
        <v>1</v>
      </c>
      <c r="AD69" s="46">
        <v>13</v>
      </c>
      <c r="AE69" s="44"/>
      <c r="AF69" s="44">
        <v>1</v>
      </c>
      <c r="AG69" s="46">
        <v>12</v>
      </c>
      <c r="AH69" s="44"/>
      <c r="AI69" s="44"/>
      <c r="AJ69" s="44">
        <v>1</v>
      </c>
      <c r="AK69" s="44"/>
      <c r="AL69" s="44"/>
      <c r="AM69" s="44"/>
      <c r="AN69" s="44">
        <v>1</v>
      </c>
      <c r="AO69" s="44"/>
      <c r="AP69" s="44"/>
      <c r="AQ69" s="44">
        <v>2</v>
      </c>
      <c r="AR69" s="47">
        <v>1</v>
      </c>
    </row>
    <row r="70" spans="1:44" s="2" customFormat="1" ht="10.5" customHeight="1">
      <c r="A70" s="41">
        <f t="shared" si="18"/>
        <v>7</v>
      </c>
      <c r="B70" s="50" t="s">
        <v>601</v>
      </c>
      <c r="C70" s="43">
        <f>SUM(D70:H70,J70:W70)</f>
        <v>4</v>
      </c>
      <c r="D70" s="44">
        <v>1</v>
      </c>
      <c r="E70" s="44"/>
      <c r="F70" s="44"/>
      <c r="G70" s="44"/>
      <c r="H70" s="44">
        <v>0</v>
      </c>
      <c r="I70" s="45">
        <v>2</v>
      </c>
      <c r="J70" s="44"/>
      <c r="K70" s="44"/>
      <c r="L70" s="46">
        <v>2</v>
      </c>
      <c r="M70" s="44"/>
      <c r="N70" s="44">
        <v>1</v>
      </c>
      <c r="O70" s="44"/>
      <c r="P70" s="44"/>
      <c r="Q70" s="44"/>
      <c r="R70" s="44"/>
      <c r="S70" s="44"/>
      <c r="T70" s="44"/>
      <c r="U70" s="44"/>
      <c r="V70" s="44"/>
      <c r="W70" s="47"/>
      <c r="X70" s="43">
        <f t="shared" si="17"/>
        <v>1</v>
      </c>
      <c r="Y70" s="44"/>
      <c r="Z70" s="44"/>
      <c r="AA70" s="44"/>
      <c r="AB70" s="44"/>
      <c r="AC70" s="44">
        <v>0</v>
      </c>
      <c r="AD70" s="46">
        <v>0</v>
      </c>
      <c r="AE70" s="44"/>
      <c r="AF70" s="44"/>
      <c r="AG70" s="46">
        <v>0</v>
      </c>
      <c r="AH70" s="44"/>
      <c r="AI70" s="44">
        <v>1</v>
      </c>
      <c r="AJ70" s="44"/>
      <c r="AK70" s="44"/>
      <c r="AL70" s="44"/>
      <c r="AM70" s="44"/>
      <c r="AN70" s="44"/>
      <c r="AO70" s="44"/>
      <c r="AP70" s="44"/>
      <c r="AQ70" s="44"/>
      <c r="AR70" s="47"/>
    </row>
    <row r="71" spans="1:44" s="2" customFormat="1" ht="11.25" customHeight="1">
      <c r="A71" s="41">
        <f t="shared" si="18"/>
        <v>8</v>
      </c>
      <c r="B71" s="50" t="s">
        <v>548</v>
      </c>
      <c r="C71" s="43">
        <f>SUM(D71:H71,J71:W71)</f>
        <v>39</v>
      </c>
      <c r="D71" s="44">
        <v>1</v>
      </c>
      <c r="E71" s="44">
        <v>1</v>
      </c>
      <c r="F71" s="44"/>
      <c r="G71" s="44"/>
      <c r="H71" s="44"/>
      <c r="I71" s="45">
        <v>24</v>
      </c>
      <c r="J71" s="44"/>
      <c r="K71" s="44">
        <v>4</v>
      </c>
      <c r="L71" s="46">
        <v>20</v>
      </c>
      <c r="M71" s="44"/>
      <c r="N71" s="44">
        <v>1</v>
      </c>
      <c r="O71" s="44">
        <v>1</v>
      </c>
      <c r="P71" s="44">
        <v>1</v>
      </c>
      <c r="Q71" s="44">
        <v>1</v>
      </c>
      <c r="R71" s="44"/>
      <c r="S71" s="44">
        <v>1</v>
      </c>
      <c r="T71" s="44">
        <v>1</v>
      </c>
      <c r="U71" s="44">
        <v>3</v>
      </c>
      <c r="V71" s="44">
        <v>4</v>
      </c>
      <c r="W71" s="47"/>
      <c r="X71" s="43">
        <f t="shared" si="17"/>
        <v>24</v>
      </c>
      <c r="Y71" s="44">
        <v>1</v>
      </c>
      <c r="Z71" s="44">
        <v>1</v>
      </c>
      <c r="AA71" s="44"/>
      <c r="AB71" s="44"/>
      <c r="AC71" s="44"/>
      <c r="AD71" s="45">
        <v>14</v>
      </c>
      <c r="AE71" s="44"/>
      <c r="AF71" s="44">
        <v>1</v>
      </c>
      <c r="AG71" s="46">
        <v>13</v>
      </c>
      <c r="AH71" s="44"/>
      <c r="AI71" s="44"/>
      <c r="AJ71" s="44">
        <v>1</v>
      </c>
      <c r="AK71" s="44">
        <v>1</v>
      </c>
      <c r="AL71" s="44">
        <v>1</v>
      </c>
      <c r="AM71" s="44"/>
      <c r="AN71" s="44"/>
      <c r="AO71" s="44">
        <v>1</v>
      </c>
      <c r="AP71" s="44"/>
      <c r="AQ71" s="44">
        <v>4</v>
      </c>
      <c r="AR71" s="47"/>
    </row>
    <row r="72" spans="1:44" s="2" customFormat="1" ht="11.25" customHeight="1">
      <c r="A72" s="41">
        <f t="shared" si="18"/>
        <v>9</v>
      </c>
      <c r="B72" s="9" t="s">
        <v>667</v>
      </c>
      <c r="C72" s="43">
        <f>SUM(D72:H72,J72:W72)</f>
        <v>46</v>
      </c>
      <c r="D72" s="44">
        <v>1</v>
      </c>
      <c r="E72" s="44">
        <v>1</v>
      </c>
      <c r="F72" s="44"/>
      <c r="G72" s="44"/>
      <c r="H72" s="44"/>
      <c r="I72" s="45">
        <v>20</v>
      </c>
      <c r="J72" s="44"/>
      <c r="K72" s="44">
        <v>3</v>
      </c>
      <c r="L72" s="46">
        <v>17</v>
      </c>
      <c r="M72" s="44"/>
      <c r="N72" s="44">
        <v>1</v>
      </c>
      <c r="O72" s="44">
        <v>1</v>
      </c>
      <c r="P72" s="44">
        <v>0</v>
      </c>
      <c r="Q72" s="44">
        <v>3</v>
      </c>
      <c r="R72" s="44"/>
      <c r="S72" s="44">
        <v>1</v>
      </c>
      <c r="T72" s="44">
        <v>1</v>
      </c>
      <c r="U72" s="44">
        <v>3</v>
      </c>
      <c r="V72" s="44">
        <v>3</v>
      </c>
      <c r="W72" s="47">
        <v>11</v>
      </c>
      <c r="X72" s="43">
        <f t="shared" si="17"/>
        <v>21</v>
      </c>
      <c r="Y72" s="44">
        <v>0</v>
      </c>
      <c r="Z72" s="44">
        <v>0</v>
      </c>
      <c r="AA72" s="44"/>
      <c r="AB72" s="44"/>
      <c r="AC72" s="44"/>
      <c r="AD72" s="45">
        <v>14</v>
      </c>
      <c r="AE72" s="44"/>
      <c r="AF72" s="44">
        <v>1</v>
      </c>
      <c r="AG72" s="46">
        <v>13</v>
      </c>
      <c r="AH72" s="44"/>
      <c r="AI72" s="44"/>
      <c r="AJ72" s="44">
        <v>0</v>
      </c>
      <c r="AK72" s="44">
        <v>0</v>
      </c>
      <c r="AL72" s="44">
        <v>1</v>
      </c>
      <c r="AM72" s="44"/>
      <c r="AN72" s="44">
        <v>1</v>
      </c>
      <c r="AO72" s="44">
        <v>1</v>
      </c>
      <c r="AP72" s="44"/>
      <c r="AQ72" s="44">
        <v>4</v>
      </c>
      <c r="AR72" s="47"/>
    </row>
    <row r="73" spans="1:44" s="2" customFormat="1" ht="11.25" customHeight="1">
      <c r="A73" s="41">
        <f t="shared" si="18"/>
        <v>10</v>
      </c>
      <c r="B73" s="50" t="s">
        <v>578</v>
      </c>
      <c r="C73" s="43">
        <f>SUM(D73:H73,J73:W73)</f>
        <v>33</v>
      </c>
      <c r="D73" s="44">
        <v>1</v>
      </c>
      <c r="E73" s="44"/>
      <c r="F73" s="44"/>
      <c r="G73" s="44"/>
      <c r="H73" s="44"/>
      <c r="I73" s="45">
        <v>21</v>
      </c>
      <c r="J73" s="44"/>
      <c r="K73" s="44">
        <v>3</v>
      </c>
      <c r="L73" s="46">
        <v>18</v>
      </c>
      <c r="M73" s="44"/>
      <c r="N73" s="44">
        <v>1</v>
      </c>
      <c r="O73" s="44">
        <v>1</v>
      </c>
      <c r="P73" s="44"/>
      <c r="Q73" s="44">
        <v>4</v>
      </c>
      <c r="R73" s="44"/>
      <c r="S73" s="44"/>
      <c r="T73" s="44">
        <v>1</v>
      </c>
      <c r="U73" s="44">
        <v>1</v>
      </c>
      <c r="V73" s="44">
        <v>2</v>
      </c>
      <c r="W73" s="47">
        <v>1</v>
      </c>
      <c r="X73" s="43">
        <f t="shared" si="17"/>
        <v>21</v>
      </c>
      <c r="Y73" s="44"/>
      <c r="Z73" s="44"/>
      <c r="AA73" s="44"/>
      <c r="AB73" s="44"/>
      <c r="AC73" s="44"/>
      <c r="AD73" s="45">
        <v>15</v>
      </c>
      <c r="AE73" s="44"/>
      <c r="AF73" s="44">
        <v>2</v>
      </c>
      <c r="AG73" s="46">
        <v>13</v>
      </c>
      <c r="AH73" s="44"/>
      <c r="AI73" s="44">
        <v>1</v>
      </c>
      <c r="AJ73" s="44">
        <v>1</v>
      </c>
      <c r="AK73" s="44"/>
      <c r="AL73" s="44">
        <v>0</v>
      </c>
      <c r="AM73" s="44"/>
      <c r="AN73" s="44"/>
      <c r="AO73" s="44">
        <v>1</v>
      </c>
      <c r="AP73" s="44">
        <v>0</v>
      </c>
      <c r="AQ73" s="44">
        <v>2</v>
      </c>
      <c r="AR73" s="47">
        <v>1</v>
      </c>
    </row>
    <row r="74" spans="1:44" s="2" customFormat="1" ht="11.25" customHeight="1">
      <c r="A74" s="41">
        <f t="shared" si="18"/>
        <v>11</v>
      </c>
      <c r="B74" s="50" t="s">
        <v>243</v>
      </c>
      <c r="C74" s="43">
        <f t="shared" si="16"/>
        <v>19</v>
      </c>
      <c r="D74" s="44">
        <v>1</v>
      </c>
      <c r="E74" s="44"/>
      <c r="F74" s="44"/>
      <c r="G74" s="44"/>
      <c r="H74" s="44">
        <v>1</v>
      </c>
      <c r="I74" s="45">
        <v>9</v>
      </c>
      <c r="J74" s="44"/>
      <c r="K74" s="44"/>
      <c r="L74" s="46">
        <v>9</v>
      </c>
      <c r="M74" s="44">
        <v>1</v>
      </c>
      <c r="N74" s="44">
        <v>0</v>
      </c>
      <c r="O74" s="44">
        <v>1</v>
      </c>
      <c r="P74" s="44"/>
      <c r="Q74" s="44"/>
      <c r="R74" s="44"/>
      <c r="S74" s="44">
        <v>1</v>
      </c>
      <c r="T74" s="44">
        <v>1</v>
      </c>
      <c r="U74" s="44">
        <v>1</v>
      </c>
      <c r="V74" s="44">
        <v>1</v>
      </c>
      <c r="W74" s="47">
        <v>2</v>
      </c>
      <c r="X74" s="43">
        <f t="shared" si="17"/>
        <v>9</v>
      </c>
      <c r="Y74" s="44">
        <v>1</v>
      </c>
      <c r="Z74" s="44"/>
      <c r="AA74" s="44"/>
      <c r="AB74" s="44"/>
      <c r="AC74" s="44"/>
      <c r="AD74" s="45">
        <v>4</v>
      </c>
      <c r="AE74" s="44"/>
      <c r="AF74" s="44">
        <v>0</v>
      </c>
      <c r="AG74" s="46">
        <v>4</v>
      </c>
      <c r="AH74" s="44"/>
      <c r="AI74" s="44"/>
      <c r="AJ74" s="44">
        <v>1</v>
      </c>
      <c r="AK74" s="44"/>
      <c r="AL74" s="44"/>
      <c r="AM74" s="44">
        <v>1</v>
      </c>
      <c r="AN74" s="44">
        <v>0</v>
      </c>
      <c r="AO74" s="44">
        <v>1</v>
      </c>
      <c r="AP74" s="44"/>
      <c r="AQ74" s="44">
        <v>0</v>
      </c>
      <c r="AR74" s="47">
        <v>1</v>
      </c>
    </row>
    <row r="75" spans="1:44" s="2" customFormat="1" ht="11.25" customHeight="1">
      <c r="A75" s="41">
        <f t="shared" si="18"/>
        <v>12</v>
      </c>
      <c r="B75" s="50" t="s">
        <v>403</v>
      </c>
      <c r="C75" s="43">
        <f>SUM(D75:H75,J75:W75)</f>
        <v>41</v>
      </c>
      <c r="D75" s="44">
        <v>1</v>
      </c>
      <c r="E75" s="44">
        <v>1</v>
      </c>
      <c r="F75" s="44"/>
      <c r="G75" s="44"/>
      <c r="H75" s="44">
        <v>2</v>
      </c>
      <c r="I75" s="45">
        <v>28</v>
      </c>
      <c r="J75" s="44"/>
      <c r="K75" s="44">
        <v>3</v>
      </c>
      <c r="L75" s="46">
        <v>25</v>
      </c>
      <c r="M75" s="44">
        <v>1</v>
      </c>
      <c r="N75" s="44">
        <v>1</v>
      </c>
      <c r="O75" s="44">
        <v>1</v>
      </c>
      <c r="P75" s="44"/>
      <c r="Q75" s="44"/>
      <c r="R75" s="44">
        <v>0</v>
      </c>
      <c r="S75" s="44">
        <v>1</v>
      </c>
      <c r="T75" s="44"/>
      <c r="U75" s="44">
        <v>4</v>
      </c>
      <c r="V75" s="44">
        <v>1</v>
      </c>
      <c r="W75" s="47">
        <v>0</v>
      </c>
      <c r="X75" s="43">
        <f t="shared" si="17"/>
        <v>28</v>
      </c>
      <c r="Y75" s="44"/>
      <c r="Z75" s="44">
        <v>0</v>
      </c>
      <c r="AA75" s="44"/>
      <c r="AB75" s="44"/>
      <c r="AC75" s="44">
        <v>1</v>
      </c>
      <c r="AD75" s="45">
        <v>23</v>
      </c>
      <c r="AE75" s="44"/>
      <c r="AF75" s="44">
        <v>2</v>
      </c>
      <c r="AG75" s="46">
        <v>21</v>
      </c>
      <c r="AH75" s="44"/>
      <c r="AI75" s="44">
        <v>1</v>
      </c>
      <c r="AJ75" s="44">
        <v>1</v>
      </c>
      <c r="AK75" s="44"/>
      <c r="AL75" s="44"/>
      <c r="AM75" s="44">
        <v>0</v>
      </c>
      <c r="AN75" s="44">
        <v>1</v>
      </c>
      <c r="AO75" s="44"/>
      <c r="AP75" s="44">
        <v>0</v>
      </c>
      <c r="AQ75" s="44">
        <v>1</v>
      </c>
      <c r="AR75" s="47">
        <v>0</v>
      </c>
    </row>
    <row r="76" spans="1:44" s="2" customFormat="1" ht="11.25" customHeight="1">
      <c r="A76" s="41">
        <f t="shared" si="18"/>
        <v>13</v>
      </c>
      <c r="B76" s="50" t="s">
        <v>404</v>
      </c>
      <c r="C76" s="43">
        <f t="shared" si="16"/>
        <v>47</v>
      </c>
      <c r="D76" s="44">
        <v>1</v>
      </c>
      <c r="E76" s="44">
        <v>1</v>
      </c>
      <c r="F76" s="44"/>
      <c r="G76" s="44"/>
      <c r="H76" s="44">
        <v>1</v>
      </c>
      <c r="I76" s="45">
        <v>30</v>
      </c>
      <c r="J76" s="44"/>
      <c r="K76" s="44">
        <v>4</v>
      </c>
      <c r="L76" s="46">
        <v>26</v>
      </c>
      <c r="M76" s="44"/>
      <c r="N76" s="44">
        <v>1</v>
      </c>
      <c r="O76" s="44">
        <v>1</v>
      </c>
      <c r="P76" s="44"/>
      <c r="Q76" s="44"/>
      <c r="R76" s="44"/>
      <c r="S76" s="44"/>
      <c r="T76" s="44">
        <v>1</v>
      </c>
      <c r="U76" s="44">
        <v>2</v>
      </c>
      <c r="V76" s="44">
        <v>2</v>
      </c>
      <c r="W76" s="47">
        <v>7</v>
      </c>
      <c r="X76" s="43">
        <f t="shared" si="17"/>
        <v>33</v>
      </c>
      <c r="Y76" s="44"/>
      <c r="Z76" s="44">
        <v>1</v>
      </c>
      <c r="AA76" s="44"/>
      <c r="AB76" s="44"/>
      <c r="AC76" s="44">
        <v>1</v>
      </c>
      <c r="AD76" s="45">
        <v>19</v>
      </c>
      <c r="AE76" s="44"/>
      <c r="AF76" s="44">
        <v>4</v>
      </c>
      <c r="AG76" s="46">
        <v>15</v>
      </c>
      <c r="AH76" s="44"/>
      <c r="AI76" s="44">
        <v>1</v>
      </c>
      <c r="AJ76" s="44">
        <v>1</v>
      </c>
      <c r="AK76" s="44"/>
      <c r="AL76" s="44"/>
      <c r="AM76" s="44"/>
      <c r="AN76" s="44"/>
      <c r="AO76" s="44">
        <v>1</v>
      </c>
      <c r="AP76" s="44">
        <v>1</v>
      </c>
      <c r="AQ76" s="44">
        <v>2</v>
      </c>
      <c r="AR76" s="47">
        <v>6</v>
      </c>
    </row>
    <row r="77" spans="1:44" s="2" customFormat="1" ht="11.25" customHeight="1">
      <c r="A77" s="41">
        <f t="shared" si="18"/>
        <v>14</v>
      </c>
      <c r="B77" s="50" t="s">
        <v>405</v>
      </c>
      <c r="C77" s="43">
        <f t="shared" si="16"/>
        <v>46</v>
      </c>
      <c r="D77" s="44">
        <v>1</v>
      </c>
      <c r="E77" s="44">
        <v>1</v>
      </c>
      <c r="F77" s="44"/>
      <c r="G77" s="44"/>
      <c r="H77" s="44">
        <v>1</v>
      </c>
      <c r="I77" s="45">
        <v>29</v>
      </c>
      <c r="J77" s="44"/>
      <c r="K77" s="44">
        <v>2</v>
      </c>
      <c r="L77" s="46">
        <v>27</v>
      </c>
      <c r="M77" s="44">
        <v>2</v>
      </c>
      <c r="N77" s="44">
        <v>1</v>
      </c>
      <c r="O77" s="44">
        <v>1</v>
      </c>
      <c r="P77" s="44">
        <v>1</v>
      </c>
      <c r="Q77" s="44">
        <v>0</v>
      </c>
      <c r="R77" s="44">
        <v>0</v>
      </c>
      <c r="S77" s="44">
        <v>1</v>
      </c>
      <c r="T77" s="44">
        <v>1</v>
      </c>
      <c r="U77" s="44">
        <v>4</v>
      </c>
      <c r="V77" s="44">
        <v>3</v>
      </c>
      <c r="W77" s="47">
        <v>0</v>
      </c>
      <c r="X77" s="43">
        <f t="shared" si="17"/>
        <v>29</v>
      </c>
      <c r="Y77" s="44"/>
      <c r="Z77" s="44">
        <v>1</v>
      </c>
      <c r="AA77" s="44"/>
      <c r="AB77" s="44"/>
      <c r="AC77" s="44">
        <v>1</v>
      </c>
      <c r="AD77" s="45">
        <v>18</v>
      </c>
      <c r="AE77" s="44"/>
      <c r="AF77" s="44">
        <v>2</v>
      </c>
      <c r="AG77" s="46">
        <v>16</v>
      </c>
      <c r="AH77" s="44">
        <v>0</v>
      </c>
      <c r="AI77" s="44">
        <v>1</v>
      </c>
      <c r="AJ77" s="44">
        <v>1</v>
      </c>
      <c r="AK77" s="44">
        <v>1</v>
      </c>
      <c r="AL77" s="44">
        <v>1</v>
      </c>
      <c r="AM77" s="44">
        <v>0</v>
      </c>
      <c r="AN77" s="44">
        <v>1</v>
      </c>
      <c r="AO77" s="44">
        <v>1</v>
      </c>
      <c r="AP77" s="44">
        <v>0</v>
      </c>
      <c r="AQ77" s="44">
        <v>3</v>
      </c>
      <c r="AR77" s="47">
        <v>0</v>
      </c>
    </row>
    <row r="78" spans="1:44" s="2" customFormat="1" ht="11.25" customHeight="1">
      <c r="A78" s="10">
        <f t="shared" si="18"/>
        <v>15</v>
      </c>
      <c r="B78" s="37" t="s">
        <v>406</v>
      </c>
      <c r="C78" s="66">
        <f t="shared" si="16"/>
        <v>0</v>
      </c>
      <c r="D78" s="11"/>
      <c r="E78" s="11"/>
      <c r="F78" s="11"/>
      <c r="G78" s="11"/>
      <c r="H78" s="11"/>
      <c r="I78" s="67"/>
      <c r="J78" s="11"/>
      <c r="K78" s="11"/>
      <c r="L78" s="62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2"/>
      <c r="X78" s="43">
        <f t="shared" si="17"/>
        <v>0</v>
      </c>
      <c r="Y78" s="11"/>
      <c r="Z78" s="11"/>
      <c r="AA78" s="11"/>
      <c r="AB78" s="11"/>
      <c r="AC78" s="11"/>
      <c r="AD78" s="67"/>
      <c r="AE78" s="11"/>
      <c r="AF78" s="11"/>
      <c r="AG78" s="46">
        <v>0</v>
      </c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2"/>
    </row>
    <row r="79" spans="1:44" s="2" customFormat="1" ht="11.25" customHeight="1">
      <c r="A79" s="10">
        <f t="shared" si="18"/>
        <v>16</v>
      </c>
      <c r="B79" s="50" t="s">
        <v>579</v>
      </c>
      <c r="C79" s="43">
        <f t="shared" si="16"/>
        <v>30</v>
      </c>
      <c r="D79" s="44">
        <v>1</v>
      </c>
      <c r="E79" s="44">
        <v>0</v>
      </c>
      <c r="F79" s="44"/>
      <c r="G79" s="44"/>
      <c r="H79" s="44">
        <v>1</v>
      </c>
      <c r="I79" s="45">
        <v>18</v>
      </c>
      <c r="J79" s="44"/>
      <c r="K79" s="44">
        <v>2</v>
      </c>
      <c r="L79" s="46">
        <v>16</v>
      </c>
      <c r="M79" s="44"/>
      <c r="N79" s="44"/>
      <c r="O79" s="44"/>
      <c r="P79" s="44"/>
      <c r="Q79" s="44"/>
      <c r="R79" s="44"/>
      <c r="S79" s="44">
        <v>1</v>
      </c>
      <c r="T79" s="44"/>
      <c r="U79" s="44">
        <v>3</v>
      </c>
      <c r="V79" s="44">
        <v>2</v>
      </c>
      <c r="W79" s="47">
        <v>4</v>
      </c>
      <c r="X79" s="43">
        <f t="shared" si="17"/>
        <v>13</v>
      </c>
      <c r="Y79" s="44">
        <v>0</v>
      </c>
      <c r="Z79" s="44"/>
      <c r="AA79" s="44"/>
      <c r="AB79" s="44"/>
      <c r="AC79" s="44">
        <v>1</v>
      </c>
      <c r="AD79" s="45">
        <v>8</v>
      </c>
      <c r="AE79" s="44"/>
      <c r="AF79" s="44"/>
      <c r="AG79" s="46">
        <v>8</v>
      </c>
      <c r="AH79" s="44"/>
      <c r="AI79" s="44">
        <v>1</v>
      </c>
      <c r="AJ79" s="44"/>
      <c r="AK79" s="44"/>
      <c r="AL79" s="44"/>
      <c r="AM79" s="44"/>
      <c r="AN79" s="44"/>
      <c r="AO79" s="44"/>
      <c r="AP79" s="44">
        <v>1</v>
      </c>
      <c r="AQ79" s="44">
        <v>2</v>
      </c>
      <c r="AR79" s="47"/>
    </row>
    <row r="80" spans="1:44" s="2" customFormat="1" ht="10.5" customHeight="1">
      <c r="A80" s="10">
        <f t="shared" si="18"/>
        <v>17</v>
      </c>
      <c r="B80" s="50" t="s">
        <v>651</v>
      </c>
      <c r="C80" s="43">
        <f>SUM(D80:H80,J80:W80)</f>
        <v>14</v>
      </c>
      <c r="D80" s="44">
        <v>1</v>
      </c>
      <c r="E80" s="44"/>
      <c r="F80" s="44"/>
      <c r="G80" s="44"/>
      <c r="H80" s="44">
        <v>1</v>
      </c>
      <c r="I80" s="45">
        <v>6</v>
      </c>
      <c r="J80" s="44"/>
      <c r="K80" s="44"/>
      <c r="L80" s="46">
        <v>6</v>
      </c>
      <c r="M80" s="44"/>
      <c r="N80" s="44">
        <v>1</v>
      </c>
      <c r="O80" s="44">
        <v>1</v>
      </c>
      <c r="P80" s="44"/>
      <c r="Q80" s="44"/>
      <c r="R80" s="44"/>
      <c r="S80" s="44"/>
      <c r="T80" s="44"/>
      <c r="U80" s="44">
        <v>3</v>
      </c>
      <c r="V80" s="44">
        <v>1</v>
      </c>
      <c r="W80" s="47"/>
      <c r="X80" s="43">
        <f t="shared" si="17"/>
        <v>12</v>
      </c>
      <c r="Y80" s="44">
        <v>1</v>
      </c>
      <c r="Z80" s="44"/>
      <c r="AA80" s="44"/>
      <c r="AB80" s="44"/>
      <c r="AC80" s="44">
        <v>1</v>
      </c>
      <c r="AD80" s="45">
        <v>6</v>
      </c>
      <c r="AE80" s="44"/>
      <c r="AF80" s="44"/>
      <c r="AG80" s="46">
        <v>6</v>
      </c>
      <c r="AH80" s="44"/>
      <c r="AI80" s="44">
        <v>1</v>
      </c>
      <c r="AJ80" s="44">
        <v>1</v>
      </c>
      <c r="AK80" s="44"/>
      <c r="AL80" s="44"/>
      <c r="AM80" s="44"/>
      <c r="AN80" s="44"/>
      <c r="AO80" s="44"/>
      <c r="AP80" s="44">
        <v>1</v>
      </c>
      <c r="AQ80" s="44">
        <v>1</v>
      </c>
      <c r="AR80" s="47"/>
    </row>
    <row r="81" spans="1:44" s="2" customFormat="1" ht="11.25" customHeight="1">
      <c r="A81" s="10">
        <f t="shared" si="18"/>
        <v>18</v>
      </c>
      <c r="B81" s="50" t="s">
        <v>244</v>
      </c>
      <c r="C81" s="43">
        <f t="shared" si="16"/>
        <v>26</v>
      </c>
      <c r="D81" s="44">
        <v>1</v>
      </c>
      <c r="E81" s="44">
        <v>1</v>
      </c>
      <c r="F81" s="44"/>
      <c r="G81" s="44"/>
      <c r="H81" s="44">
        <v>1</v>
      </c>
      <c r="I81" s="45">
        <v>15</v>
      </c>
      <c r="J81" s="44"/>
      <c r="K81" s="44">
        <v>3</v>
      </c>
      <c r="L81" s="46">
        <v>12</v>
      </c>
      <c r="M81" s="44"/>
      <c r="N81" s="44">
        <v>1</v>
      </c>
      <c r="O81" s="44">
        <v>1</v>
      </c>
      <c r="P81" s="44"/>
      <c r="Q81" s="44"/>
      <c r="R81" s="44"/>
      <c r="S81" s="44"/>
      <c r="T81" s="44">
        <v>1</v>
      </c>
      <c r="U81" s="44">
        <v>2</v>
      </c>
      <c r="V81" s="44">
        <v>2</v>
      </c>
      <c r="W81" s="47">
        <v>1</v>
      </c>
      <c r="X81" s="43">
        <f t="shared" si="17"/>
        <v>13</v>
      </c>
      <c r="Y81" s="44"/>
      <c r="Z81" s="44"/>
      <c r="AA81" s="44"/>
      <c r="AB81" s="44"/>
      <c r="AC81" s="44">
        <v>1</v>
      </c>
      <c r="AD81" s="45">
        <v>8</v>
      </c>
      <c r="AE81" s="44"/>
      <c r="AF81" s="44"/>
      <c r="AG81" s="46">
        <v>8</v>
      </c>
      <c r="AH81" s="44"/>
      <c r="AI81" s="44">
        <v>1</v>
      </c>
      <c r="AJ81" s="44">
        <v>1</v>
      </c>
      <c r="AK81" s="44"/>
      <c r="AL81" s="44"/>
      <c r="AM81" s="44"/>
      <c r="AN81" s="44"/>
      <c r="AO81" s="44">
        <v>1</v>
      </c>
      <c r="AP81" s="44"/>
      <c r="AQ81" s="44">
        <v>1</v>
      </c>
      <c r="AR81" s="47"/>
    </row>
    <row r="82" spans="1:44" s="2" customFormat="1" ht="11.25" customHeight="1">
      <c r="A82" s="10">
        <f t="shared" si="18"/>
        <v>19</v>
      </c>
      <c r="B82" s="50" t="s">
        <v>245</v>
      </c>
      <c r="C82" s="43">
        <f t="shared" si="16"/>
        <v>69</v>
      </c>
      <c r="D82" s="44">
        <v>1</v>
      </c>
      <c r="E82" s="44">
        <v>1</v>
      </c>
      <c r="F82" s="44"/>
      <c r="G82" s="44"/>
      <c r="H82" s="44"/>
      <c r="I82" s="45">
        <v>48</v>
      </c>
      <c r="J82" s="44"/>
      <c r="K82" s="44"/>
      <c r="L82" s="46">
        <v>48</v>
      </c>
      <c r="M82" s="44">
        <v>2</v>
      </c>
      <c r="N82" s="44">
        <v>1</v>
      </c>
      <c r="O82" s="44">
        <v>1</v>
      </c>
      <c r="P82" s="44">
        <v>1</v>
      </c>
      <c r="Q82" s="44">
        <v>1</v>
      </c>
      <c r="R82" s="44">
        <v>0</v>
      </c>
      <c r="S82" s="44">
        <v>1</v>
      </c>
      <c r="T82" s="44">
        <v>1</v>
      </c>
      <c r="U82" s="44">
        <v>3</v>
      </c>
      <c r="V82" s="44">
        <v>3</v>
      </c>
      <c r="W82" s="47">
        <v>5</v>
      </c>
      <c r="X82" s="43">
        <f t="shared" si="17"/>
        <v>54</v>
      </c>
      <c r="Y82" s="44"/>
      <c r="Z82" s="44">
        <v>1</v>
      </c>
      <c r="AA82" s="44"/>
      <c r="AB82" s="44"/>
      <c r="AC82" s="44"/>
      <c r="AD82" s="45">
        <v>41</v>
      </c>
      <c r="AE82" s="44"/>
      <c r="AF82" s="44"/>
      <c r="AG82" s="46">
        <v>41</v>
      </c>
      <c r="AH82" s="44">
        <v>1</v>
      </c>
      <c r="AI82" s="44">
        <v>1</v>
      </c>
      <c r="AJ82" s="44">
        <v>1</v>
      </c>
      <c r="AK82" s="44">
        <v>1</v>
      </c>
      <c r="AL82" s="44">
        <v>1</v>
      </c>
      <c r="AM82" s="44">
        <v>0</v>
      </c>
      <c r="AN82" s="44">
        <v>1</v>
      </c>
      <c r="AO82" s="44">
        <v>1</v>
      </c>
      <c r="AP82" s="44">
        <v>1</v>
      </c>
      <c r="AQ82" s="44">
        <v>4</v>
      </c>
      <c r="AR82" s="47">
        <v>0</v>
      </c>
    </row>
    <row r="83" spans="1:44" s="2" customFormat="1" ht="11.25" customHeight="1">
      <c r="A83" s="41">
        <f t="shared" si="18"/>
        <v>20</v>
      </c>
      <c r="B83" s="50" t="s">
        <v>407</v>
      </c>
      <c r="C83" s="43">
        <f t="shared" si="16"/>
        <v>45</v>
      </c>
      <c r="D83" s="44">
        <v>1</v>
      </c>
      <c r="E83" s="44">
        <v>0</v>
      </c>
      <c r="F83" s="44"/>
      <c r="G83" s="44"/>
      <c r="H83" s="44">
        <v>2</v>
      </c>
      <c r="I83" s="45">
        <v>28</v>
      </c>
      <c r="J83" s="44">
        <v>1</v>
      </c>
      <c r="K83" s="44">
        <v>2</v>
      </c>
      <c r="L83" s="46">
        <v>25</v>
      </c>
      <c r="M83" s="44">
        <v>1</v>
      </c>
      <c r="N83" s="44">
        <v>1</v>
      </c>
      <c r="O83" s="44">
        <v>1</v>
      </c>
      <c r="P83" s="44">
        <v>1</v>
      </c>
      <c r="Q83" s="44">
        <v>1</v>
      </c>
      <c r="R83" s="44"/>
      <c r="S83" s="44">
        <v>1</v>
      </c>
      <c r="T83" s="44">
        <v>1</v>
      </c>
      <c r="U83" s="44">
        <v>3</v>
      </c>
      <c r="V83" s="44">
        <v>3</v>
      </c>
      <c r="W83" s="47">
        <v>1</v>
      </c>
      <c r="X83" s="43">
        <f t="shared" si="17"/>
        <v>23</v>
      </c>
      <c r="Y83" s="44">
        <v>1</v>
      </c>
      <c r="Z83" s="44"/>
      <c r="AA83" s="44"/>
      <c r="AB83" s="44"/>
      <c r="AC83" s="44">
        <v>1</v>
      </c>
      <c r="AD83" s="45">
        <v>11</v>
      </c>
      <c r="AE83" s="44">
        <v>1</v>
      </c>
      <c r="AF83" s="44">
        <v>1</v>
      </c>
      <c r="AG83" s="46">
        <v>9</v>
      </c>
      <c r="AH83" s="44">
        <v>1</v>
      </c>
      <c r="AI83" s="44">
        <v>1</v>
      </c>
      <c r="AJ83" s="44">
        <v>1</v>
      </c>
      <c r="AK83" s="44">
        <v>1</v>
      </c>
      <c r="AL83" s="44"/>
      <c r="AM83" s="44"/>
      <c r="AN83" s="44">
        <v>1</v>
      </c>
      <c r="AO83" s="44">
        <v>1</v>
      </c>
      <c r="AP83" s="44"/>
      <c r="AQ83" s="44">
        <v>3</v>
      </c>
      <c r="AR83" s="47">
        <v>1</v>
      </c>
    </row>
    <row r="84" spans="1:44" s="2" customFormat="1" ht="11.25" customHeight="1">
      <c r="A84" s="41">
        <f t="shared" si="18"/>
        <v>21</v>
      </c>
      <c r="B84" s="50" t="s">
        <v>431</v>
      </c>
      <c r="C84" s="43">
        <f t="shared" si="16"/>
        <v>28</v>
      </c>
      <c r="D84" s="44">
        <v>1</v>
      </c>
      <c r="E84" s="44">
        <v>1</v>
      </c>
      <c r="F84" s="44"/>
      <c r="G84" s="44"/>
      <c r="H84" s="44">
        <v>1</v>
      </c>
      <c r="I84" s="45">
        <v>9</v>
      </c>
      <c r="J84" s="44"/>
      <c r="K84" s="44">
        <v>2</v>
      </c>
      <c r="L84" s="46">
        <v>7</v>
      </c>
      <c r="M84" s="44"/>
      <c r="N84" s="44">
        <v>1</v>
      </c>
      <c r="O84" s="44">
        <v>1</v>
      </c>
      <c r="P84" s="44"/>
      <c r="Q84" s="44"/>
      <c r="R84" s="44"/>
      <c r="S84" s="44">
        <v>1</v>
      </c>
      <c r="T84" s="44">
        <v>1</v>
      </c>
      <c r="U84" s="44">
        <v>4</v>
      </c>
      <c r="V84" s="44">
        <v>2</v>
      </c>
      <c r="W84" s="47">
        <v>6</v>
      </c>
      <c r="X84" s="43">
        <f t="shared" si="17"/>
        <v>16</v>
      </c>
      <c r="Y84" s="44"/>
      <c r="Z84" s="44"/>
      <c r="AA84" s="44"/>
      <c r="AB84" s="44"/>
      <c r="AC84" s="44">
        <v>1</v>
      </c>
      <c r="AD84" s="46">
        <v>8</v>
      </c>
      <c r="AE84" s="44"/>
      <c r="AF84" s="44">
        <v>1</v>
      </c>
      <c r="AG84" s="46">
        <v>7</v>
      </c>
      <c r="AH84" s="44"/>
      <c r="AI84" s="44">
        <v>1</v>
      </c>
      <c r="AJ84" s="44">
        <v>1</v>
      </c>
      <c r="AK84" s="44"/>
      <c r="AL84" s="44"/>
      <c r="AM84" s="44"/>
      <c r="AN84" s="44">
        <v>1</v>
      </c>
      <c r="AO84" s="44">
        <v>1</v>
      </c>
      <c r="AP84" s="44"/>
      <c r="AQ84" s="44">
        <v>2</v>
      </c>
      <c r="AR84" s="47">
        <v>1</v>
      </c>
    </row>
    <row r="85" spans="1:44" s="2" customFormat="1" ht="11.25" customHeight="1">
      <c r="A85" s="41">
        <f t="shared" si="18"/>
        <v>22</v>
      </c>
      <c r="B85" s="50" t="s">
        <v>246</v>
      </c>
      <c r="C85" s="43">
        <f>SUM(D85:H85,J85:W85)</f>
        <v>11</v>
      </c>
      <c r="D85" s="44">
        <v>1</v>
      </c>
      <c r="E85" s="44"/>
      <c r="F85" s="44"/>
      <c r="G85" s="44"/>
      <c r="H85" s="44">
        <v>1</v>
      </c>
      <c r="I85" s="45">
        <v>6</v>
      </c>
      <c r="J85" s="44"/>
      <c r="K85" s="44">
        <v>3</v>
      </c>
      <c r="L85" s="46">
        <v>3</v>
      </c>
      <c r="M85" s="44"/>
      <c r="N85" s="44">
        <v>1</v>
      </c>
      <c r="O85" s="44">
        <v>1</v>
      </c>
      <c r="P85" s="44"/>
      <c r="Q85" s="44"/>
      <c r="R85" s="44"/>
      <c r="S85" s="44"/>
      <c r="T85" s="44"/>
      <c r="U85" s="44"/>
      <c r="V85" s="44">
        <v>1</v>
      </c>
      <c r="W85" s="47"/>
      <c r="X85" s="43">
        <f t="shared" si="17"/>
        <v>7</v>
      </c>
      <c r="Y85" s="44"/>
      <c r="Z85" s="44"/>
      <c r="AA85" s="44"/>
      <c r="AB85" s="44"/>
      <c r="AC85" s="44">
        <v>1</v>
      </c>
      <c r="AD85" s="45">
        <v>3</v>
      </c>
      <c r="AE85" s="44"/>
      <c r="AF85" s="44">
        <v>2</v>
      </c>
      <c r="AG85" s="46">
        <v>1</v>
      </c>
      <c r="AH85" s="44"/>
      <c r="AI85" s="44">
        <v>1</v>
      </c>
      <c r="AJ85" s="44">
        <v>1</v>
      </c>
      <c r="AK85" s="44"/>
      <c r="AL85" s="44"/>
      <c r="AM85" s="44"/>
      <c r="AN85" s="44"/>
      <c r="AO85" s="44"/>
      <c r="AP85" s="44"/>
      <c r="AQ85" s="44">
        <v>1</v>
      </c>
      <c r="AR85" s="47"/>
    </row>
    <row r="86" spans="1:44" s="2" customFormat="1" ht="11.25" customHeight="1">
      <c r="A86" s="41">
        <f t="shared" si="18"/>
        <v>23</v>
      </c>
      <c r="B86" s="50" t="s">
        <v>408</v>
      </c>
      <c r="C86" s="43">
        <f t="shared" si="16"/>
        <v>82</v>
      </c>
      <c r="D86" s="44">
        <v>1</v>
      </c>
      <c r="E86" s="44">
        <v>2</v>
      </c>
      <c r="F86" s="44">
        <v>1</v>
      </c>
      <c r="G86" s="44"/>
      <c r="H86" s="44">
        <v>1</v>
      </c>
      <c r="I86" s="45">
        <v>45</v>
      </c>
      <c r="J86" s="44"/>
      <c r="K86" s="44">
        <v>6</v>
      </c>
      <c r="L86" s="46">
        <v>39</v>
      </c>
      <c r="M86" s="44"/>
      <c r="N86" s="44">
        <v>2</v>
      </c>
      <c r="O86" s="44">
        <v>1</v>
      </c>
      <c r="P86" s="44">
        <v>1</v>
      </c>
      <c r="Q86" s="44">
        <v>1</v>
      </c>
      <c r="R86" s="44"/>
      <c r="S86" s="44">
        <v>2</v>
      </c>
      <c r="T86" s="44">
        <v>1</v>
      </c>
      <c r="U86" s="44">
        <v>4</v>
      </c>
      <c r="V86" s="44">
        <v>5</v>
      </c>
      <c r="W86" s="47">
        <v>15</v>
      </c>
      <c r="X86" s="43">
        <f t="shared" si="17"/>
        <v>55</v>
      </c>
      <c r="Y86" s="44"/>
      <c r="Z86" s="44">
        <v>1</v>
      </c>
      <c r="AA86" s="44"/>
      <c r="AB86" s="44"/>
      <c r="AC86" s="44">
        <v>1</v>
      </c>
      <c r="AD86" s="45">
        <v>31</v>
      </c>
      <c r="AE86" s="44"/>
      <c r="AF86" s="44">
        <v>4</v>
      </c>
      <c r="AG86" s="46">
        <v>27</v>
      </c>
      <c r="AH86" s="44"/>
      <c r="AI86" s="44">
        <v>2</v>
      </c>
      <c r="AJ86" s="44">
        <v>1</v>
      </c>
      <c r="AK86" s="44">
        <v>1</v>
      </c>
      <c r="AL86" s="44">
        <v>1</v>
      </c>
      <c r="AM86" s="44"/>
      <c r="AN86" s="44">
        <v>2</v>
      </c>
      <c r="AO86" s="44">
        <v>1</v>
      </c>
      <c r="AP86" s="44">
        <v>1</v>
      </c>
      <c r="AQ86" s="44">
        <v>5</v>
      </c>
      <c r="AR86" s="47">
        <v>8</v>
      </c>
    </row>
    <row r="87" spans="1:44" s="2" customFormat="1" ht="11.25" customHeight="1">
      <c r="A87" s="41">
        <f t="shared" si="18"/>
        <v>24</v>
      </c>
      <c r="B87" s="50" t="s">
        <v>395</v>
      </c>
      <c r="C87" s="43">
        <f t="shared" si="16"/>
        <v>31</v>
      </c>
      <c r="D87" s="44">
        <v>1</v>
      </c>
      <c r="E87" s="44">
        <v>1</v>
      </c>
      <c r="F87" s="44"/>
      <c r="G87" s="44"/>
      <c r="H87" s="44"/>
      <c r="I87" s="45">
        <v>21</v>
      </c>
      <c r="J87" s="44"/>
      <c r="K87" s="44">
        <v>3</v>
      </c>
      <c r="L87" s="46">
        <v>18</v>
      </c>
      <c r="M87" s="44"/>
      <c r="N87" s="44">
        <v>1</v>
      </c>
      <c r="O87" s="44">
        <v>1</v>
      </c>
      <c r="P87" s="44"/>
      <c r="Q87" s="44">
        <v>3</v>
      </c>
      <c r="R87" s="44"/>
      <c r="S87" s="44"/>
      <c r="T87" s="44"/>
      <c r="U87" s="44">
        <v>1</v>
      </c>
      <c r="V87" s="44">
        <v>2</v>
      </c>
      <c r="W87" s="47"/>
      <c r="X87" s="43">
        <f t="shared" si="17"/>
        <v>26</v>
      </c>
      <c r="Y87" s="44">
        <v>0</v>
      </c>
      <c r="Z87" s="44">
        <v>1</v>
      </c>
      <c r="AA87" s="44"/>
      <c r="AB87" s="44"/>
      <c r="AC87" s="44"/>
      <c r="AD87" s="45">
        <v>19</v>
      </c>
      <c r="AE87" s="44"/>
      <c r="AF87" s="44">
        <v>2</v>
      </c>
      <c r="AG87" s="46">
        <v>17</v>
      </c>
      <c r="AH87" s="44"/>
      <c r="AI87" s="44"/>
      <c r="AJ87" s="44">
        <v>1</v>
      </c>
      <c r="AK87" s="44"/>
      <c r="AL87" s="44">
        <v>3</v>
      </c>
      <c r="AM87" s="44"/>
      <c r="AN87" s="44"/>
      <c r="AO87" s="44"/>
      <c r="AP87" s="44"/>
      <c r="AQ87" s="44">
        <v>2</v>
      </c>
      <c r="AR87" s="47"/>
    </row>
    <row r="88" spans="1:44" s="2" customFormat="1" ht="11.25" customHeight="1">
      <c r="A88" s="41">
        <f t="shared" si="18"/>
        <v>25</v>
      </c>
      <c r="B88" s="50" t="s">
        <v>247</v>
      </c>
      <c r="C88" s="43">
        <f t="shared" si="16"/>
        <v>21</v>
      </c>
      <c r="D88" s="44">
        <v>1</v>
      </c>
      <c r="E88" s="44"/>
      <c r="F88" s="44"/>
      <c r="G88" s="44"/>
      <c r="H88" s="44">
        <v>1</v>
      </c>
      <c r="I88" s="45">
        <v>10</v>
      </c>
      <c r="J88" s="44"/>
      <c r="K88" s="44">
        <v>2</v>
      </c>
      <c r="L88" s="46">
        <v>8</v>
      </c>
      <c r="M88" s="44"/>
      <c r="N88" s="44">
        <v>1</v>
      </c>
      <c r="O88" s="44">
        <v>1</v>
      </c>
      <c r="P88" s="44"/>
      <c r="Q88" s="44"/>
      <c r="R88" s="44"/>
      <c r="S88" s="44"/>
      <c r="T88" s="44">
        <v>1</v>
      </c>
      <c r="U88" s="44">
        <v>4</v>
      </c>
      <c r="V88" s="44">
        <v>2</v>
      </c>
      <c r="W88" s="47"/>
      <c r="X88" s="43">
        <f t="shared" si="17"/>
        <v>13</v>
      </c>
      <c r="Y88" s="44">
        <v>1</v>
      </c>
      <c r="Z88" s="44"/>
      <c r="AA88" s="44"/>
      <c r="AB88" s="44"/>
      <c r="AC88" s="44">
        <v>1</v>
      </c>
      <c r="AD88" s="45">
        <v>6</v>
      </c>
      <c r="AE88" s="44"/>
      <c r="AF88" s="44">
        <v>2</v>
      </c>
      <c r="AG88" s="46">
        <v>4</v>
      </c>
      <c r="AH88" s="44"/>
      <c r="AI88" s="44">
        <v>1</v>
      </c>
      <c r="AJ88" s="44">
        <v>1</v>
      </c>
      <c r="AK88" s="44"/>
      <c r="AL88" s="44"/>
      <c r="AM88" s="44"/>
      <c r="AN88" s="44"/>
      <c r="AO88" s="44">
        <v>1</v>
      </c>
      <c r="AP88" s="44"/>
      <c r="AQ88" s="44">
        <v>2</v>
      </c>
      <c r="AR88" s="47"/>
    </row>
    <row r="89" spans="1:44" s="2" customFormat="1" ht="11.25" customHeight="1">
      <c r="A89" s="41">
        <f t="shared" si="18"/>
        <v>26</v>
      </c>
      <c r="B89" s="50" t="s">
        <v>248</v>
      </c>
      <c r="C89" s="43">
        <f t="shared" si="16"/>
        <v>24</v>
      </c>
      <c r="D89" s="44">
        <v>1</v>
      </c>
      <c r="E89" s="44">
        <v>1</v>
      </c>
      <c r="F89" s="44"/>
      <c r="G89" s="44"/>
      <c r="H89" s="44">
        <v>1</v>
      </c>
      <c r="I89" s="45">
        <v>10</v>
      </c>
      <c r="J89" s="44"/>
      <c r="K89" s="44"/>
      <c r="L89" s="46">
        <v>10</v>
      </c>
      <c r="M89" s="44"/>
      <c r="N89" s="44">
        <v>1</v>
      </c>
      <c r="O89" s="44">
        <v>2</v>
      </c>
      <c r="P89" s="44"/>
      <c r="Q89" s="44"/>
      <c r="R89" s="44"/>
      <c r="S89" s="44">
        <v>1</v>
      </c>
      <c r="T89" s="44">
        <v>1</v>
      </c>
      <c r="U89" s="44">
        <v>3</v>
      </c>
      <c r="V89" s="44">
        <v>1</v>
      </c>
      <c r="W89" s="47">
        <v>2</v>
      </c>
      <c r="X89" s="43">
        <f t="shared" si="17"/>
        <v>17</v>
      </c>
      <c r="Y89" s="44">
        <v>1</v>
      </c>
      <c r="Z89" s="44">
        <v>1</v>
      </c>
      <c r="AA89" s="44"/>
      <c r="AB89" s="44"/>
      <c r="AC89" s="44">
        <v>1</v>
      </c>
      <c r="AD89" s="45">
        <v>8</v>
      </c>
      <c r="AE89" s="44"/>
      <c r="AF89" s="44"/>
      <c r="AG89" s="46">
        <v>8</v>
      </c>
      <c r="AH89" s="44"/>
      <c r="AI89" s="44">
        <v>1</v>
      </c>
      <c r="AJ89" s="44">
        <v>2</v>
      </c>
      <c r="AK89" s="44"/>
      <c r="AL89" s="44"/>
      <c r="AM89" s="44"/>
      <c r="AN89" s="44"/>
      <c r="AO89" s="44">
        <v>1</v>
      </c>
      <c r="AP89" s="44">
        <v>1</v>
      </c>
      <c r="AQ89" s="44">
        <v>1</v>
      </c>
      <c r="AR89" s="47"/>
    </row>
    <row r="90" spans="1:44" s="2" customFormat="1" ht="11.25" customHeight="1">
      <c r="A90" s="41">
        <f t="shared" si="18"/>
        <v>27</v>
      </c>
      <c r="B90" s="50" t="s">
        <v>432</v>
      </c>
      <c r="C90" s="43">
        <f>SUM(D90:H90,J90:W90)</f>
        <v>13</v>
      </c>
      <c r="D90" s="70">
        <v>1</v>
      </c>
      <c r="E90" s="70">
        <v>1</v>
      </c>
      <c r="F90" s="70"/>
      <c r="G90" s="70"/>
      <c r="H90" s="70">
        <v>1</v>
      </c>
      <c r="I90" s="45">
        <v>5</v>
      </c>
      <c r="J90" s="70"/>
      <c r="K90" s="70">
        <v>3</v>
      </c>
      <c r="L90" s="46">
        <v>2</v>
      </c>
      <c r="M90" s="70"/>
      <c r="N90" s="70">
        <v>1</v>
      </c>
      <c r="O90" s="70">
        <v>0</v>
      </c>
      <c r="P90" s="70"/>
      <c r="Q90" s="70">
        <v>0</v>
      </c>
      <c r="R90" s="70"/>
      <c r="S90" s="70"/>
      <c r="T90" s="70"/>
      <c r="U90" s="70">
        <v>3</v>
      </c>
      <c r="V90" s="70">
        <v>1</v>
      </c>
      <c r="W90" s="73"/>
      <c r="X90" s="43">
        <f t="shared" si="17"/>
        <v>9</v>
      </c>
      <c r="Y90" s="70">
        <v>1</v>
      </c>
      <c r="Z90" s="70">
        <v>1</v>
      </c>
      <c r="AA90" s="70"/>
      <c r="AB90" s="70"/>
      <c r="AC90" s="70">
        <v>1</v>
      </c>
      <c r="AD90" s="45">
        <v>4</v>
      </c>
      <c r="AE90" s="70"/>
      <c r="AF90" s="70">
        <v>1</v>
      </c>
      <c r="AG90" s="46">
        <v>3</v>
      </c>
      <c r="AH90" s="70"/>
      <c r="AI90" s="70">
        <v>1</v>
      </c>
      <c r="AJ90" s="70">
        <v>0</v>
      </c>
      <c r="AK90" s="70"/>
      <c r="AL90" s="70">
        <v>0</v>
      </c>
      <c r="AM90" s="70"/>
      <c r="AN90" s="70"/>
      <c r="AO90" s="70"/>
      <c r="AP90" s="70"/>
      <c r="AQ90" s="70">
        <v>1</v>
      </c>
      <c r="AR90" s="73"/>
    </row>
    <row r="91" spans="1:44" s="2" customFormat="1" ht="11.25" customHeight="1">
      <c r="A91" s="41">
        <f t="shared" si="18"/>
        <v>28</v>
      </c>
      <c r="B91" s="50" t="s">
        <v>249</v>
      </c>
      <c r="C91" s="43">
        <f>SUM(D91:H91,J91:W91)</f>
        <v>31</v>
      </c>
      <c r="D91" s="44">
        <v>1</v>
      </c>
      <c r="E91" s="44">
        <v>1</v>
      </c>
      <c r="F91" s="44"/>
      <c r="G91" s="44"/>
      <c r="H91" s="44">
        <v>1</v>
      </c>
      <c r="I91" s="45">
        <v>22</v>
      </c>
      <c r="J91" s="44"/>
      <c r="K91" s="44">
        <v>3</v>
      </c>
      <c r="L91" s="46">
        <v>19</v>
      </c>
      <c r="M91" s="44"/>
      <c r="N91" s="44"/>
      <c r="O91" s="44">
        <v>1</v>
      </c>
      <c r="P91" s="44"/>
      <c r="Q91" s="44"/>
      <c r="R91" s="44"/>
      <c r="S91" s="44"/>
      <c r="T91" s="44">
        <v>1</v>
      </c>
      <c r="U91" s="44">
        <v>3</v>
      </c>
      <c r="V91" s="44">
        <v>1</v>
      </c>
      <c r="W91" s="47"/>
      <c r="X91" s="43">
        <f t="shared" si="17"/>
        <v>22</v>
      </c>
      <c r="Y91" s="44">
        <v>1</v>
      </c>
      <c r="Z91" s="44">
        <v>1</v>
      </c>
      <c r="AA91" s="44"/>
      <c r="AB91" s="44"/>
      <c r="AC91" s="44">
        <v>1</v>
      </c>
      <c r="AD91" s="45">
        <v>13</v>
      </c>
      <c r="AE91" s="44"/>
      <c r="AF91" s="44">
        <v>3</v>
      </c>
      <c r="AG91" s="46">
        <v>10</v>
      </c>
      <c r="AH91" s="44"/>
      <c r="AI91" s="44"/>
      <c r="AJ91" s="44">
        <v>1</v>
      </c>
      <c r="AK91" s="44"/>
      <c r="AL91" s="44"/>
      <c r="AM91" s="44"/>
      <c r="AN91" s="44"/>
      <c r="AO91" s="44">
        <v>1</v>
      </c>
      <c r="AP91" s="44">
        <v>3</v>
      </c>
      <c r="AQ91" s="44">
        <v>1</v>
      </c>
      <c r="AR91" s="47"/>
    </row>
    <row r="92" spans="1:44" s="2" customFormat="1" ht="11.25" customHeight="1">
      <c r="A92" s="41">
        <f t="shared" si="18"/>
        <v>29</v>
      </c>
      <c r="B92" s="50" t="s">
        <v>467</v>
      </c>
      <c r="C92" s="43">
        <f t="shared" si="16"/>
        <v>13</v>
      </c>
      <c r="D92" s="44">
        <v>1</v>
      </c>
      <c r="E92" s="44">
        <v>0</v>
      </c>
      <c r="F92" s="44"/>
      <c r="G92" s="44"/>
      <c r="H92" s="44">
        <v>1</v>
      </c>
      <c r="I92" s="45">
        <v>9</v>
      </c>
      <c r="J92" s="44"/>
      <c r="K92" s="44">
        <v>0</v>
      </c>
      <c r="L92" s="46">
        <v>9</v>
      </c>
      <c r="M92" s="44"/>
      <c r="N92" s="44"/>
      <c r="O92" s="44">
        <v>1</v>
      </c>
      <c r="P92" s="44"/>
      <c r="Q92" s="44"/>
      <c r="R92" s="44"/>
      <c r="S92" s="44">
        <v>1</v>
      </c>
      <c r="T92" s="44"/>
      <c r="U92" s="44"/>
      <c r="V92" s="44"/>
      <c r="W92" s="47"/>
      <c r="X92" s="43">
        <f t="shared" si="17"/>
        <v>9</v>
      </c>
      <c r="Y92" s="44"/>
      <c r="Z92" s="44">
        <v>0</v>
      </c>
      <c r="AA92" s="44"/>
      <c r="AB92" s="44"/>
      <c r="AC92" s="44">
        <v>1</v>
      </c>
      <c r="AD92" s="45">
        <v>6</v>
      </c>
      <c r="AE92" s="44"/>
      <c r="AF92" s="44"/>
      <c r="AG92" s="46">
        <v>6</v>
      </c>
      <c r="AH92" s="44"/>
      <c r="AI92" s="44">
        <v>1</v>
      </c>
      <c r="AJ92" s="44"/>
      <c r="AK92" s="44"/>
      <c r="AL92" s="44"/>
      <c r="AM92" s="44"/>
      <c r="AN92" s="44">
        <v>1</v>
      </c>
      <c r="AO92" s="44"/>
      <c r="AP92" s="44"/>
      <c r="AQ92" s="44"/>
      <c r="AR92" s="47"/>
    </row>
    <row r="93" spans="1:44" s="2" customFormat="1" ht="11.25" customHeight="1">
      <c r="A93" s="41">
        <f t="shared" si="18"/>
        <v>30</v>
      </c>
      <c r="B93" s="50" t="s">
        <v>250</v>
      </c>
      <c r="C93" s="43">
        <f>SUM(D93:H93,J93:W93)</f>
        <v>49</v>
      </c>
      <c r="D93" s="44">
        <v>1</v>
      </c>
      <c r="E93" s="44"/>
      <c r="F93" s="44"/>
      <c r="G93" s="44"/>
      <c r="H93" s="44">
        <v>1</v>
      </c>
      <c r="I93" s="45">
        <v>39</v>
      </c>
      <c r="J93" s="44"/>
      <c r="K93" s="44">
        <v>3</v>
      </c>
      <c r="L93" s="46">
        <v>36</v>
      </c>
      <c r="M93" s="44"/>
      <c r="N93" s="44">
        <v>2</v>
      </c>
      <c r="O93" s="44">
        <v>1</v>
      </c>
      <c r="P93" s="44"/>
      <c r="Q93" s="44">
        <v>1</v>
      </c>
      <c r="R93" s="44"/>
      <c r="S93" s="44"/>
      <c r="T93" s="44">
        <v>1</v>
      </c>
      <c r="U93" s="44">
        <v>1</v>
      </c>
      <c r="V93" s="44">
        <v>0</v>
      </c>
      <c r="W93" s="47">
        <v>2</v>
      </c>
      <c r="X93" s="43">
        <f t="shared" si="17"/>
        <v>29</v>
      </c>
      <c r="Y93" s="44">
        <v>1</v>
      </c>
      <c r="Z93" s="44"/>
      <c r="AA93" s="44"/>
      <c r="AB93" s="44"/>
      <c r="AC93" s="44"/>
      <c r="AD93" s="45">
        <v>22</v>
      </c>
      <c r="AE93" s="44"/>
      <c r="AF93" s="44">
        <v>1</v>
      </c>
      <c r="AG93" s="46">
        <v>21</v>
      </c>
      <c r="AH93" s="44"/>
      <c r="AI93" s="44">
        <v>2</v>
      </c>
      <c r="AJ93" s="44"/>
      <c r="AK93" s="44"/>
      <c r="AL93" s="44">
        <v>1</v>
      </c>
      <c r="AM93" s="44"/>
      <c r="AN93" s="44"/>
      <c r="AO93" s="44"/>
      <c r="AP93" s="44"/>
      <c r="AQ93" s="44">
        <v>2</v>
      </c>
      <c r="AR93" s="47">
        <v>1</v>
      </c>
    </row>
    <row r="94" spans="1:44" s="2" customFormat="1" ht="11.25" customHeight="1">
      <c r="A94" s="41">
        <f t="shared" si="18"/>
        <v>31</v>
      </c>
      <c r="B94" s="50" t="s">
        <v>251</v>
      </c>
      <c r="C94" s="43">
        <f t="shared" si="16"/>
        <v>42</v>
      </c>
      <c r="D94" s="44">
        <v>1</v>
      </c>
      <c r="E94" s="44">
        <v>1</v>
      </c>
      <c r="F94" s="44"/>
      <c r="G94" s="44"/>
      <c r="H94" s="44">
        <v>1</v>
      </c>
      <c r="I94" s="45">
        <v>25</v>
      </c>
      <c r="J94" s="44"/>
      <c r="K94" s="44">
        <v>3</v>
      </c>
      <c r="L94" s="46">
        <v>22</v>
      </c>
      <c r="M94" s="44"/>
      <c r="N94" s="44">
        <v>1</v>
      </c>
      <c r="O94" s="44">
        <v>1</v>
      </c>
      <c r="P94" s="44"/>
      <c r="Q94" s="44">
        <v>1</v>
      </c>
      <c r="R94" s="44"/>
      <c r="S94" s="44">
        <v>2</v>
      </c>
      <c r="T94" s="44">
        <v>1</v>
      </c>
      <c r="U94" s="44">
        <v>3</v>
      </c>
      <c r="V94" s="44">
        <v>1</v>
      </c>
      <c r="W94" s="47">
        <v>4</v>
      </c>
      <c r="X94" s="43">
        <f t="shared" si="17"/>
        <v>23</v>
      </c>
      <c r="Y94" s="44">
        <v>1</v>
      </c>
      <c r="Z94" s="44">
        <v>1</v>
      </c>
      <c r="AA94" s="44"/>
      <c r="AB94" s="44"/>
      <c r="AC94" s="44">
        <v>1</v>
      </c>
      <c r="AD94" s="45">
        <v>10</v>
      </c>
      <c r="AE94" s="44"/>
      <c r="AF94" s="44">
        <v>1</v>
      </c>
      <c r="AG94" s="46">
        <v>9</v>
      </c>
      <c r="AH94" s="44"/>
      <c r="AI94" s="44">
        <v>1</v>
      </c>
      <c r="AJ94" s="44">
        <v>1</v>
      </c>
      <c r="AK94" s="44"/>
      <c r="AL94" s="44">
        <v>1</v>
      </c>
      <c r="AM94" s="44"/>
      <c r="AN94" s="44">
        <v>2</v>
      </c>
      <c r="AO94" s="44">
        <v>1</v>
      </c>
      <c r="AP94" s="44"/>
      <c r="AQ94" s="44">
        <v>1</v>
      </c>
      <c r="AR94" s="47">
        <v>3</v>
      </c>
    </row>
    <row r="95" spans="1:44" s="2" customFormat="1" ht="11.25" customHeight="1">
      <c r="A95" s="41">
        <f t="shared" si="18"/>
        <v>32</v>
      </c>
      <c r="B95" s="50" t="s">
        <v>469</v>
      </c>
      <c r="C95" s="43">
        <f t="shared" si="16"/>
        <v>16</v>
      </c>
      <c r="D95" s="44">
        <v>1</v>
      </c>
      <c r="E95" s="44"/>
      <c r="F95" s="44"/>
      <c r="G95" s="44"/>
      <c r="H95" s="44">
        <v>1</v>
      </c>
      <c r="I95" s="45">
        <v>5</v>
      </c>
      <c r="J95" s="44"/>
      <c r="K95" s="44"/>
      <c r="L95" s="46">
        <v>5</v>
      </c>
      <c r="M95" s="44"/>
      <c r="N95" s="44">
        <v>1</v>
      </c>
      <c r="O95" s="44">
        <v>1</v>
      </c>
      <c r="P95" s="44"/>
      <c r="Q95" s="44"/>
      <c r="R95" s="44"/>
      <c r="S95" s="44">
        <v>1</v>
      </c>
      <c r="T95" s="44">
        <v>1</v>
      </c>
      <c r="U95" s="44">
        <v>4</v>
      </c>
      <c r="V95" s="44">
        <v>1</v>
      </c>
      <c r="W95" s="47"/>
      <c r="X95" s="43">
        <f t="shared" si="17"/>
        <v>9</v>
      </c>
      <c r="Y95" s="44">
        <v>1</v>
      </c>
      <c r="Z95" s="44"/>
      <c r="AA95" s="44"/>
      <c r="AB95" s="44"/>
      <c r="AC95" s="44"/>
      <c r="AD95" s="45">
        <v>4</v>
      </c>
      <c r="AE95" s="44"/>
      <c r="AF95" s="44"/>
      <c r="AG95" s="46">
        <v>4</v>
      </c>
      <c r="AH95" s="44"/>
      <c r="AI95" s="44"/>
      <c r="AJ95" s="44">
        <v>1</v>
      </c>
      <c r="AK95" s="44">
        <v>1</v>
      </c>
      <c r="AL95" s="44"/>
      <c r="AM95" s="44"/>
      <c r="AN95" s="44"/>
      <c r="AO95" s="44">
        <v>1</v>
      </c>
      <c r="AP95" s="44"/>
      <c r="AQ95" s="44">
        <v>1</v>
      </c>
      <c r="AR95" s="47"/>
    </row>
    <row r="96" spans="1:44" s="29" customFormat="1" ht="11.25" customHeight="1">
      <c r="A96" s="41">
        <f t="shared" si="18"/>
        <v>33</v>
      </c>
      <c r="B96" s="50" t="s">
        <v>580</v>
      </c>
      <c r="C96" s="43">
        <f>SUM(D96:H96,J96:W96)</f>
        <v>32</v>
      </c>
      <c r="D96" s="44">
        <v>1</v>
      </c>
      <c r="E96" s="44"/>
      <c r="F96" s="44"/>
      <c r="G96" s="44"/>
      <c r="H96" s="44">
        <v>1</v>
      </c>
      <c r="I96" s="45">
        <v>16</v>
      </c>
      <c r="J96" s="44"/>
      <c r="K96" s="44">
        <v>3</v>
      </c>
      <c r="L96" s="46">
        <v>13</v>
      </c>
      <c r="M96" s="44">
        <v>1</v>
      </c>
      <c r="N96" s="44">
        <v>1</v>
      </c>
      <c r="O96" s="44">
        <v>1</v>
      </c>
      <c r="P96" s="44"/>
      <c r="Q96" s="44"/>
      <c r="R96" s="44"/>
      <c r="S96" s="44">
        <v>1</v>
      </c>
      <c r="T96" s="44"/>
      <c r="U96" s="44">
        <v>3</v>
      </c>
      <c r="V96" s="44">
        <v>3</v>
      </c>
      <c r="W96" s="47">
        <v>4</v>
      </c>
      <c r="X96" s="43">
        <f t="shared" si="17"/>
        <v>20</v>
      </c>
      <c r="Y96" s="44">
        <v>1</v>
      </c>
      <c r="Z96" s="44"/>
      <c r="AA96" s="44"/>
      <c r="AB96" s="44"/>
      <c r="AC96" s="44">
        <v>1</v>
      </c>
      <c r="AD96" s="45">
        <v>8</v>
      </c>
      <c r="AE96" s="44"/>
      <c r="AF96" s="44">
        <v>3</v>
      </c>
      <c r="AG96" s="46">
        <v>5</v>
      </c>
      <c r="AH96" s="44"/>
      <c r="AI96" s="44"/>
      <c r="AJ96" s="44">
        <v>1</v>
      </c>
      <c r="AK96" s="44"/>
      <c r="AL96" s="44"/>
      <c r="AM96" s="44"/>
      <c r="AN96" s="44">
        <v>1</v>
      </c>
      <c r="AO96" s="44"/>
      <c r="AP96" s="44">
        <v>2</v>
      </c>
      <c r="AQ96" s="44">
        <v>3</v>
      </c>
      <c r="AR96" s="47">
        <v>3</v>
      </c>
    </row>
    <row r="97" spans="1:44" s="2" customFormat="1" ht="11.25" customHeight="1">
      <c r="A97" s="41">
        <f t="shared" si="18"/>
        <v>34</v>
      </c>
      <c r="B97" s="50" t="s">
        <v>441</v>
      </c>
      <c r="C97" s="43">
        <f>SUM(D97:H97,J97:W97)</f>
        <v>67</v>
      </c>
      <c r="D97" s="44">
        <v>1</v>
      </c>
      <c r="E97" s="44">
        <v>1</v>
      </c>
      <c r="F97" s="44"/>
      <c r="G97" s="44"/>
      <c r="H97" s="44">
        <v>1</v>
      </c>
      <c r="I97" s="45">
        <v>36</v>
      </c>
      <c r="J97" s="44">
        <v>4</v>
      </c>
      <c r="K97" s="44">
        <v>14</v>
      </c>
      <c r="L97" s="46">
        <v>18</v>
      </c>
      <c r="M97" s="44">
        <v>4</v>
      </c>
      <c r="N97" s="44">
        <v>1</v>
      </c>
      <c r="O97" s="44">
        <v>1</v>
      </c>
      <c r="P97" s="44"/>
      <c r="Q97" s="44">
        <v>5</v>
      </c>
      <c r="R97" s="44">
        <v>5</v>
      </c>
      <c r="S97" s="44"/>
      <c r="T97" s="44">
        <v>4</v>
      </c>
      <c r="U97" s="44"/>
      <c r="V97" s="44"/>
      <c r="W97" s="47">
        <v>8</v>
      </c>
      <c r="X97" s="43">
        <f t="shared" si="17"/>
        <v>39</v>
      </c>
      <c r="Y97" s="44"/>
      <c r="Z97" s="44"/>
      <c r="AA97" s="44"/>
      <c r="AB97" s="44"/>
      <c r="AC97" s="44"/>
      <c r="AD97" s="45">
        <v>13</v>
      </c>
      <c r="AE97" s="44">
        <v>1</v>
      </c>
      <c r="AF97" s="44">
        <v>3</v>
      </c>
      <c r="AG97" s="46">
        <v>9</v>
      </c>
      <c r="AH97" s="44"/>
      <c r="AI97" s="44">
        <v>1</v>
      </c>
      <c r="AJ97" s="44">
        <v>1</v>
      </c>
      <c r="AK97" s="44">
        <v>1</v>
      </c>
      <c r="AL97" s="44"/>
      <c r="AM97" s="44">
        <v>4</v>
      </c>
      <c r="AN97" s="44">
        <v>5</v>
      </c>
      <c r="AO97" s="44"/>
      <c r="AP97" s="44">
        <v>4</v>
      </c>
      <c r="AQ97" s="44"/>
      <c r="AR97" s="47">
        <v>10</v>
      </c>
    </row>
    <row r="98" spans="1:44" s="2" customFormat="1" ht="11.25" customHeight="1">
      <c r="A98" s="41">
        <f t="shared" si="18"/>
        <v>35</v>
      </c>
      <c r="B98" s="50" t="s">
        <v>581</v>
      </c>
      <c r="C98" s="43">
        <f t="shared" si="16"/>
        <v>24</v>
      </c>
      <c r="D98" s="44">
        <v>1</v>
      </c>
      <c r="E98" s="44">
        <v>1</v>
      </c>
      <c r="F98" s="44"/>
      <c r="G98" s="44"/>
      <c r="H98" s="44">
        <v>1</v>
      </c>
      <c r="I98" s="45">
        <v>18</v>
      </c>
      <c r="J98" s="44"/>
      <c r="K98" s="44">
        <v>2</v>
      </c>
      <c r="L98" s="46">
        <v>16</v>
      </c>
      <c r="M98" s="44"/>
      <c r="N98" s="44">
        <v>1</v>
      </c>
      <c r="O98" s="44">
        <v>1</v>
      </c>
      <c r="P98" s="44"/>
      <c r="Q98" s="44"/>
      <c r="R98" s="44"/>
      <c r="S98" s="44"/>
      <c r="T98" s="44"/>
      <c r="U98" s="44"/>
      <c r="V98" s="44">
        <v>1</v>
      </c>
      <c r="W98" s="47"/>
      <c r="X98" s="43">
        <f t="shared" si="17"/>
        <v>15</v>
      </c>
      <c r="Y98" s="44">
        <v>1</v>
      </c>
      <c r="Z98" s="44">
        <v>1</v>
      </c>
      <c r="AA98" s="44"/>
      <c r="AB98" s="44"/>
      <c r="AC98" s="44">
        <v>1</v>
      </c>
      <c r="AD98" s="45">
        <v>9</v>
      </c>
      <c r="AE98" s="44"/>
      <c r="AF98" s="44">
        <v>2</v>
      </c>
      <c r="AG98" s="46">
        <v>7</v>
      </c>
      <c r="AH98" s="44"/>
      <c r="AI98" s="44">
        <v>1</v>
      </c>
      <c r="AJ98" s="44">
        <v>1</v>
      </c>
      <c r="AK98" s="44"/>
      <c r="AL98" s="44"/>
      <c r="AM98" s="44"/>
      <c r="AN98" s="44"/>
      <c r="AO98" s="44"/>
      <c r="AP98" s="44"/>
      <c r="AQ98" s="44">
        <v>1</v>
      </c>
      <c r="AR98" s="47"/>
    </row>
    <row r="99" spans="1:44" s="2" customFormat="1" ht="11.25" customHeight="1">
      <c r="A99" s="10">
        <f t="shared" si="18"/>
        <v>36</v>
      </c>
      <c r="B99" s="50" t="s">
        <v>674</v>
      </c>
      <c r="C99" s="43">
        <f>SUM(D99:H99,J99:W99)</f>
        <v>28</v>
      </c>
      <c r="D99" s="44">
        <v>1</v>
      </c>
      <c r="E99" s="44"/>
      <c r="F99" s="44"/>
      <c r="G99" s="44"/>
      <c r="H99" s="44">
        <v>1</v>
      </c>
      <c r="I99" s="45">
        <v>14</v>
      </c>
      <c r="J99" s="44"/>
      <c r="K99" s="44">
        <v>3</v>
      </c>
      <c r="L99" s="46">
        <v>11</v>
      </c>
      <c r="M99" s="44"/>
      <c r="N99" s="44">
        <v>1</v>
      </c>
      <c r="O99" s="44">
        <v>1</v>
      </c>
      <c r="P99" s="44"/>
      <c r="Q99" s="44"/>
      <c r="R99" s="44"/>
      <c r="S99" s="44">
        <v>2</v>
      </c>
      <c r="T99" s="44">
        <v>1</v>
      </c>
      <c r="U99" s="44">
        <v>3</v>
      </c>
      <c r="V99" s="44">
        <v>4</v>
      </c>
      <c r="W99" s="47"/>
      <c r="X99" s="43">
        <f t="shared" si="17"/>
        <v>18</v>
      </c>
      <c r="Y99" s="44">
        <v>0</v>
      </c>
      <c r="Z99" s="44"/>
      <c r="AA99" s="44"/>
      <c r="AB99" s="44"/>
      <c r="AC99" s="44">
        <v>0</v>
      </c>
      <c r="AD99" s="45">
        <v>11</v>
      </c>
      <c r="AE99" s="44"/>
      <c r="AF99" s="44">
        <v>2</v>
      </c>
      <c r="AG99" s="46">
        <v>9</v>
      </c>
      <c r="AH99" s="44"/>
      <c r="AI99" s="44">
        <v>1</v>
      </c>
      <c r="AJ99" s="44">
        <v>1</v>
      </c>
      <c r="AK99" s="44"/>
      <c r="AL99" s="44"/>
      <c r="AM99" s="44"/>
      <c r="AN99" s="44"/>
      <c r="AO99" s="44">
        <v>1</v>
      </c>
      <c r="AP99" s="44"/>
      <c r="AQ99" s="44">
        <v>4</v>
      </c>
      <c r="AR99" s="47"/>
    </row>
    <row r="100" spans="1:44" s="2" customFormat="1" ht="11.25" customHeight="1">
      <c r="A100" s="10">
        <f t="shared" si="18"/>
        <v>37</v>
      </c>
      <c r="B100" s="50" t="s">
        <v>470</v>
      </c>
      <c r="C100" s="43">
        <f aca="true" t="shared" si="19" ref="C100:C108">SUM(D100:H100,J100:W100)</f>
        <v>21</v>
      </c>
      <c r="D100" s="44">
        <v>1</v>
      </c>
      <c r="E100" s="44"/>
      <c r="F100" s="44"/>
      <c r="G100" s="44"/>
      <c r="H100" s="44">
        <v>1</v>
      </c>
      <c r="I100" s="45">
        <v>10</v>
      </c>
      <c r="J100" s="44"/>
      <c r="K100" s="44"/>
      <c r="L100" s="46">
        <v>10</v>
      </c>
      <c r="M100" s="44"/>
      <c r="N100" s="44">
        <v>1</v>
      </c>
      <c r="O100" s="44">
        <v>1</v>
      </c>
      <c r="P100" s="44"/>
      <c r="Q100" s="44">
        <v>1</v>
      </c>
      <c r="R100" s="44"/>
      <c r="S100" s="44"/>
      <c r="T100" s="44">
        <v>1</v>
      </c>
      <c r="U100" s="44">
        <v>3</v>
      </c>
      <c r="V100" s="44">
        <v>2</v>
      </c>
      <c r="W100" s="47"/>
      <c r="X100" s="43">
        <f t="shared" si="17"/>
        <v>13</v>
      </c>
      <c r="Y100" s="44">
        <v>1</v>
      </c>
      <c r="Z100" s="44"/>
      <c r="AA100" s="44"/>
      <c r="AB100" s="44"/>
      <c r="AC100" s="44">
        <v>1</v>
      </c>
      <c r="AD100" s="45">
        <v>5</v>
      </c>
      <c r="AE100" s="44"/>
      <c r="AF100" s="44"/>
      <c r="AG100" s="46">
        <v>5</v>
      </c>
      <c r="AH100" s="44"/>
      <c r="AI100" s="44">
        <v>1</v>
      </c>
      <c r="AJ100" s="44">
        <v>1</v>
      </c>
      <c r="AK100" s="44"/>
      <c r="AL100" s="44">
        <v>1</v>
      </c>
      <c r="AM100" s="44"/>
      <c r="AN100" s="44"/>
      <c r="AO100" s="44">
        <v>1</v>
      </c>
      <c r="AP100" s="44"/>
      <c r="AQ100" s="44">
        <v>2</v>
      </c>
      <c r="AR100" s="47"/>
    </row>
    <row r="101" spans="1:44" s="2" customFormat="1" ht="11.25" customHeight="1">
      <c r="A101" s="10">
        <f t="shared" si="18"/>
        <v>38</v>
      </c>
      <c r="B101" s="50" t="s">
        <v>471</v>
      </c>
      <c r="C101" s="43">
        <f>SUM(D101:H101,J101:W101)</f>
        <v>31</v>
      </c>
      <c r="D101" s="44">
        <v>1</v>
      </c>
      <c r="E101" s="44"/>
      <c r="F101" s="44"/>
      <c r="G101" s="44"/>
      <c r="H101" s="44">
        <v>1</v>
      </c>
      <c r="I101" s="45">
        <v>18</v>
      </c>
      <c r="J101" s="44"/>
      <c r="K101" s="44">
        <v>2</v>
      </c>
      <c r="L101" s="46">
        <v>16</v>
      </c>
      <c r="M101" s="44"/>
      <c r="N101" s="44">
        <v>2</v>
      </c>
      <c r="O101" s="44">
        <v>1</v>
      </c>
      <c r="P101" s="44"/>
      <c r="Q101" s="44">
        <v>1</v>
      </c>
      <c r="R101" s="44"/>
      <c r="S101" s="44">
        <v>1</v>
      </c>
      <c r="T101" s="44">
        <v>1</v>
      </c>
      <c r="U101" s="44">
        <v>3</v>
      </c>
      <c r="V101" s="44">
        <v>1</v>
      </c>
      <c r="W101" s="47">
        <v>1</v>
      </c>
      <c r="X101" s="43">
        <f t="shared" si="17"/>
        <v>16</v>
      </c>
      <c r="Y101" s="44">
        <v>1</v>
      </c>
      <c r="Z101" s="44"/>
      <c r="AA101" s="44"/>
      <c r="AB101" s="44"/>
      <c r="AC101" s="44">
        <v>1</v>
      </c>
      <c r="AD101" s="45">
        <v>8</v>
      </c>
      <c r="AE101" s="44"/>
      <c r="AF101" s="44">
        <v>2</v>
      </c>
      <c r="AG101" s="46">
        <v>6</v>
      </c>
      <c r="AH101" s="44"/>
      <c r="AI101" s="44">
        <v>2</v>
      </c>
      <c r="AJ101" s="44">
        <v>1</v>
      </c>
      <c r="AK101" s="44"/>
      <c r="AL101" s="44">
        <v>1</v>
      </c>
      <c r="AM101" s="44"/>
      <c r="AN101" s="44"/>
      <c r="AO101" s="44">
        <v>1</v>
      </c>
      <c r="AP101" s="44"/>
      <c r="AQ101" s="44">
        <v>1</v>
      </c>
      <c r="AR101" s="47"/>
    </row>
    <row r="102" spans="1:44" s="2" customFormat="1" ht="11.25" customHeight="1">
      <c r="A102" s="10">
        <f t="shared" si="18"/>
        <v>39</v>
      </c>
      <c r="B102" s="50" t="s">
        <v>669</v>
      </c>
      <c r="C102" s="43">
        <f t="shared" si="19"/>
        <v>27</v>
      </c>
      <c r="D102" s="44">
        <v>1</v>
      </c>
      <c r="E102" s="44"/>
      <c r="F102" s="44"/>
      <c r="G102" s="44"/>
      <c r="H102" s="44">
        <v>1</v>
      </c>
      <c r="I102" s="45">
        <v>14</v>
      </c>
      <c r="J102" s="44"/>
      <c r="K102" s="44">
        <v>3</v>
      </c>
      <c r="L102" s="46">
        <v>11</v>
      </c>
      <c r="M102" s="44">
        <v>1</v>
      </c>
      <c r="N102" s="44">
        <v>1</v>
      </c>
      <c r="O102" s="44">
        <v>1</v>
      </c>
      <c r="P102" s="44"/>
      <c r="Q102" s="44"/>
      <c r="R102" s="44"/>
      <c r="S102" s="44">
        <v>1</v>
      </c>
      <c r="T102" s="44"/>
      <c r="U102" s="44">
        <v>3</v>
      </c>
      <c r="V102" s="44">
        <v>2</v>
      </c>
      <c r="W102" s="47">
        <v>2</v>
      </c>
      <c r="X102" s="43">
        <f t="shared" si="17"/>
        <v>16</v>
      </c>
      <c r="Y102" s="44"/>
      <c r="Z102" s="44"/>
      <c r="AA102" s="44"/>
      <c r="AB102" s="44"/>
      <c r="AC102" s="44">
        <v>1</v>
      </c>
      <c r="AD102" s="45">
        <v>10</v>
      </c>
      <c r="AE102" s="44"/>
      <c r="AF102" s="44">
        <v>2</v>
      </c>
      <c r="AG102" s="46">
        <v>8</v>
      </c>
      <c r="AH102" s="44"/>
      <c r="AI102" s="44">
        <v>1</v>
      </c>
      <c r="AJ102" s="44">
        <v>1</v>
      </c>
      <c r="AK102" s="44"/>
      <c r="AL102" s="44"/>
      <c r="AM102" s="44"/>
      <c r="AN102" s="44">
        <v>1</v>
      </c>
      <c r="AO102" s="44"/>
      <c r="AP102" s="44"/>
      <c r="AQ102" s="44">
        <v>2</v>
      </c>
      <c r="AR102" s="47"/>
    </row>
    <row r="103" spans="1:44" s="2" customFormat="1" ht="11.25" customHeight="1">
      <c r="A103" s="10">
        <f t="shared" si="18"/>
        <v>40</v>
      </c>
      <c r="B103" s="50" t="s">
        <v>253</v>
      </c>
      <c r="C103" s="43">
        <f>SUM(D103:H103,J103:W103)</f>
        <v>29</v>
      </c>
      <c r="D103" s="44">
        <v>1</v>
      </c>
      <c r="E103" s="44">
        <v>1</v>
      </c>
      <c r="F103" s="44">
        <v>1</v>
      </c>
      <c r="G103" s="44"/>
      <c r="H103" s="44">
        <v>1</v>
      </c>
      <c r="I103" s="45">
        <v>17</v>
      </c>
      <c r="J103" s="44"/>
      <c r="K103" s="44">
        <v>1</v>
      </c>
      <c r="L103" s="46">
        <v>16</v>
      </c>
      <c r="M103" s="44"/>
      <c r="N103" s="44">
        <v>1</v>
      </c>
      <c r="O103" s="44">
        <v>1</v>
      </c>
      <c r="P103" s="44"/>
      <c r="Q103" s="44"/>
      <c r="R103" s="44"/>
      <c r="S103" s="44"/>
      <c r="T103" s="44"/>
      <c r="U103" s="44">
        <v>3</v>
      </c>
      <c r="V103" s="44">
        <v>2</v>
      </c>
      <c r="W103" s="47">
        <v>1</v>
      </c>
      <c r="X103" s="43">
        <f t="shared" si="17"/>
        <v>17</v>
      </c>
      <c r="Y103" s="44">
        <v>1</v>
      </c>
      <c r="Z103" s="44">
        <v>1</v>
      </c>
      <c r="AA103" s="44"/>
      <c r="AB103" s="44"/>
      <c r="AC103" s="44">
        <v>1</v>
      </c>
      <c r="AD103" s="45">
        <v>11</v>
      </c>
      <c r="AE103" s="44"/>
      <c r="AF103" s="44">
        <v>1</v>
      </c>
      <c r="AG103" s="46">
        <v>10</v>
      </c>
      <c r="AH103" s="44"/>
      <c r="AI103" s="44">
        <v>1</v>
      </c>
      <c r="AJ103" s="44"/>
      <c r="AK103" s="44"/>
      <c r="AL103" s="44"/>
      <c r="AM103" s="44"/>
      <c r="AN103" s="44"/>
      <c r="AO103" s="44"/>
      <c r="AP103" s="44"/>
      <c r="AQ103" s="44">
        <v>2</v>
      </c>
      <c r="AR103" s="47"/>
    </row>
    <row r="104" spans="1:44" s="2" customFormat="1" ht="11.25" customHeight="1">
      <c r="A104" s="41">
        <f t="shared" si="18"/>
        <v>41</v>
      </c>
      <c r="B104" s="50" t="s">
        <v>433</v>
      </c>
      <c r="C104" s="48">
        <f>SUM(D104:H104,J104:W104)</f>
        <v>28</v>
      </c>
      <c r="D104" s="44">
        <v>1</v>
      </c>
      <c r="E104" s="44"/>
      <c r="F104" s="44"/>
      <c r="G104" s="44"/>
      <c r="H104" s="44">
        <v>1</v>
      </c>
      <c r="I104" s="45">
        <v>21</v>
      </c>
      <c r="J104" s="44">
        <v>0</v>
      </c>
      <c r="K104" s="44"/>
      <c r="L104" s="46">
        <v>21</v>
      </c>
      <c r="M104" s="44"/>
      <c r="N104" s="44">
        <v>1</v>
      </c>
      <c r="O104" s="44">
        <v>1</v>
      </c>
      <c r="P104" s="44">
        <v>0</v>
      </c>
      <c r="Q104" s="44">
        <v>3</v>
      </c>
      <c r="R104" s="44">
        <v>0</v>
      </c>
      <c r="S104" s="44"/>
      <c r="T104" s="44">
        <v>0</v>
      </c>
      <c r="U104" s="44"/>
      <c r="V104" s="44"/>
      <c r="W104" s="47"/>
      <c r="X104" s="43">
        <f t="shared" si="17"/>
        <v>13</v>
      </c>
      <c r="Y104" s="44"/>
      <c r="Z104" s="44"/>
      <c r="AA104" s="44"/>
      <c r="AB104" s="44"/>
      <c r="AC104" s="44">
        <v>1</v>
      </c>
      <c r="AD104" s="45">
        <v>8</v>
      </c>
      <c r="AE104" s="44"/>
      <c r="AF104" s="44"/>
      <c r="AG104" s="46">
        <v>8</v>
      </c>
      <c r="AH104" s="44">
        <v>0</v>
      </c>
      <c r="AI104" s="44">
        <v>1</v>
      </c>
      <c r="AJ104" s="44">
        <v>1</v>
      </c>
      <c r="AK104" s="44">
        <v>0</v>
      </c>
      <c r="AL104" s="44">
        <v>1</v>
      </c>
      <c r="AM104" s="44">
        <v>0</v>
      </c>
      <c r="AN104" s="44">
        <v>0</v>
      </c>
      <c r="AO104" s="44">
        <v>0</v>
      </c>
      <c r="AP104" s="44"/>
      <c r="AQ104" s="44"/>
      <c r="AR104" s="47">
        <v>1</v>
      </c>
    </row>
    <row r="105" spans="1:44" s="2" customFormat="1" ht="10.5" customHeight="1">
      <c r="A105" s="41">
        <f t="shared" si="18"/>
        <v>42</v>
      </c>
      <c r="B105" s="50" t="s">
        <v>434</v>
      </c>
      <c r="C105" s="43">
        <f t="shared" si="19"/>
        <v>36</v>
      </c>
      <c r="D105" s="44">
        <v>1</v>
      </c>
      <c r="E105" s="44">
        <v>2</v>
      </c>
      <c r="F105" s="44"/>
      <c r="G105" s="44"/>
      <c r="H105" s="44">
        <v>1</v>
      </c>
      <c r="I105" s="45">
        <v>18</v>
      </c>
      <c r="J105" s="44"/>
      <c r="K105" s="44">
        <v>3</v>
      </c>
      <c r="L105" s="46">
        <v>15</v>
      </c>
      <c r="M105" s="44"/>
      <c r="N105" s="44">
        <v>1</v>
      </c>
      <c r="O105" s="44">
        <v>1</v>
      </c>
      <c r="P105" s="44">
        <v>1</v>
      </c>
      <c r="Q105" s="44"/>
      <c r="R105" s="44"/>
      <c r="S105" s="44">
        <v>1</v>
      </c>
      <c r="T105" s="44">
        <v>1</v>
      </c>
      <c r="U105" s="44">
        <v>3</v>
      </c>
      <c r="V105" s="44">
        <v>2</v>
      </c>
      <c r="W105" s="47">
        <v>4</v>
      </c>
      <c r="X105" s="43">
        <f t="shared" si="17"/>
        <v>20</v>
      </c>
      <c r="Y105" s="44">
        <v>0</v>
      </c>
      <c r="Z105" s="44">
        <v>2</v>
      </c>
      <c r="AA105" s="44"/>
      <c r="AB105" s="44"/>
      <c r="AC105" s="44">
        <v>1</v>
      </c>
      <c r="AD105" s="45">
        <v>9</v>
      </c>
      <c r="AE105" s="44"/>
      <c r="AF105" s="44"/>
      <c r="AG105" s="46">
        <v>9</v>
      </c>
      <c r="AH105" s="44"/>
      <c r="AI105" s="44">
        <v>1</v>
      </c>
      <c r="AJ105" s="44">
        <v>1</v>
      </c>
      <c r="AK105" s="44">
        <v>1</v>
      </c>
      <c r="AL105" s="44"/>
      <c r="AM105" s="44"/>
      <c r="AN105" s="44">
        <v>1</v>
      </c>
      <c r="AO105" s="44">
        <v>1</v>
      </c>
      <c r="AP105" s="44">
        <v>0</v>
      </c>
      <c r="AQ105" s="44">
        <v>2</v>
      </c>
      <c r="AR105" s="47">
        <v>1</v>
      </c>
    </row>
    <row r="106" spans="1:44" s="2" customFormat="1" ht="11.25" customHeight="1">
      <c r="A106" s="10">
        <f t="shared" si="18"/>
        <v>43</v>
      </c>
      <c r="B106" s="37" t="s">
        <v>582</v>
      </c>
      <c r="C106" s="66">
        <f>SUM(D106:H106,J106:W106)</f>
        <v>23</v>
      </c>
      <c r="D106" s="11">
        <v>1</v>
      </c>
      <c r="E106" s="11">
        <v>0</v>
      </c>
      <c r="F106" s="11"/>
      <c r="G106" s="11"/>
      <c r="H106" s="11">
        <v>1</v>
      </c>
      <c r="I106" s="67">
        <v>15</v>
      </c>
      <c r="J106" s="11"/>
      <c r="K106" s="11"/>
      <c r="L106" s="62">
        <v>15</v>
      </c>
      <c r="M106" s="11">
        <v>1</v>
      </c>
      <c r="N106" s="11">
        <v>1</v>
      </c>
      <c r="O106" s="11">
        <v>1</v>
      </c>
      <c r="P106" s="11"/>
      <c r="Q106" s="11"/>
      <c r="R106" s="11"/>
      <c r="S106" s="11"/>
      <c r="T106" s="11"/>
      <c r="U106" s="11">
        <v>2</v>
      </c>
      <c r="V106" s="11">
        <v>1</v>
      </c>
      <c r="W106" s="12"/>
      <c r="X106" s="43">
        <f t="shared" si="17"/>
        <v>14</v>
      </c>
      <c r="Y106" s="11"/>
      <c r="Z106" s="11"/>
      <c r="AA106" s="11"/>
      <c r="AB106" s="11"/>
      <c r="AC106" s="11">
        <v>1</v>
      </c>
      <c r="AD106" s="67">
        <v>8</v>
      </c>
      <c r="AE106" s="11"/>
      <c r="AF106" s="11"/>
      <c r="AG106" s="46">
        <v>8</v>
      </c>
      <c r="AH106" s="11">
        <v>1</v>
      </c>
      <c r="AI106" s="11">
        <v>1</v>
      </c>
      <c r="AJ106" s="11">
        <v>1</v>
      </c>
      <c r="AK106" s="11"/>
      <c r="AL106" s="11"/>
      <c r="AM106" s="11"/>
      <c r="AN106" s="11"/>
      <c r="AO106" s="11"/>
      <c r="AP106" s="11">
        <v>1</v>
      </c>
      <c r="AQ106" s="11">
        <v>1</v>
      </c>
      <c r="AR106" s="12"/>
    </row>
    <row r="107" spans="1:44" s="2" customFormat="1" ht="11.25" customHeight="1">
      <c r="A107" s="41">
        <f t="shared" si="18"/>
        <v>44</v>
      </c>
      <c r="B107" s="50" t="s">
        <v>254</v>
      </c>
      <c r="C107" s="43">
        <f t="shared" si="19"/>
        <v>147</v>
      </c>
      <c r="D107" s="44">
        <v>1</v>
      </c>
      <c r="E107" s="44">
        <v>1</v>
      </c>
      <c r="F107" s="44"/>
      <c r="G107" s="44"/>
      <c r="H107" s="44">
        <v>1</v>
      </c>
      <c r="I107" s="45">
        <v>47</v>
      </c>
      <c r="J107" s="44"/>
      <c r="K107" s="44">
        <v>11</v>
      </c>
      <c r="L107" s="46">
        <v>36</v>
      </c>
      <c r="M107" s="44"/>
      <c r="N107" s="44">
        <v>2</v>
      </c>
      <c r="O107" s="44">
        <v>4</v>
      </c>
      <c r="P107" s="44">
        <v>1</v>
      </c>
      <c r="Q107" s="44">
        <v>12</v>
      </c>
      <c r="R107" s="44"/>
      <c r="S107" s="44">
        <v>1</v>
      </c>
      <c r="T107" s="44">
        <v>1</v>
      </c>
      <c r="U107" s="44">
        <v>7</v>
      </c>
      <c r="V107" s="44">
        <v>7</v>
      </c>
      <c r="W107" s="47">
        <v>62</v>
      </c>
      <c r="X107" s="43">
        <f t="shared" si="17"/>
        <v>107</v>
      </c>
      <c r="Y107" s="44"/>
      <c r="Z107" s="44"/>
      <c r="AA107" s="44"/>
      <c r="AB107" s="44"/>
      <c r="AC107" s="44"/>
      <c r="AD107" s="45">
        <v>25</v>
      </c>
      <c r="AE107" s="44"/>
      <c r="AF107" s="44">
        <v>8</v>
      </c>
      <c r="AG107" s="46">
        <v>17</v>
      </c>
      <c r="AH107" s="44"/>
      <c r="AI107" s="44">
        <v>1</v>
      </c>
      <c r="AJ107" s="44">
        <v>4</v>
      </c>
      <c r="AK107" s="44">
        <v>0</v>
      </c>
      <c r="AL107" s="44">
        <v>10</v>
      </c>
      <c r="AM107" s="44"/>
      <c r="AN107" s="44"/>
      <c r="AO107" s="44">
        <v>1</v>
      </c>
      <c r="AP107" s="44"/>
      <c r="AQ107" s="44">
        <v>7</v>
      </c>
      <c r="AR107" s="47">
        <v>59</v>
      </c>
    </row>
    <row r="108" spans="1:44" s="2" customFormat="1" ht="11.25" customHeight="1">
      <c r="A108" s="41">
        <f t="shared" si="18"/>
        <v>45</v>
      </c>
      <c r="B108" s="50" t="s">
        <v>583</v>
      </c>
      <c r="C108" s="43">
        <f t="shared" si="19"/>
        <v>38</v>
      </c>
      <c r="D108" s="44">
        <v>1</v>
      </c>
      <c r="E108" s="44">
        <v>1</v>
      </c>
      <c r="F108" s="44"/>
      <c r="G108" s="44"/>
      <c r="H108" s="44">
        <v>3</v>
      </c>
      <c r="I108" s="45">
        <v>25</v>
      </c>
      <c r="J108" s="44"/>
      <c r="K108" s="44">
        <v>2</v>
      </c>
      <c r="L108" s="46">
        <v>23</v>
      </c>
      <c r="M108" s="44"/>
      <c r="N108" s="44">
        <v>1</v>
      </c>
      <c r="O108" s="44">
        <v>1</v>
      </c>
      <c r="P108" s="44">
        <v>1</v>
      </c>
      <c r="Q108" s="44">
        <v>0</v>
      </c>
      <c r="R108" s="44"/>
      <c r="S108" s="44">
        <v>1</v>
      </c>
      <c r="T108" s="44"/>
      <c r="U108" s="44">
        <v>2</v>
      </c>
      <c r="V108" s="44">
        <v>2</v>
      </c>
      <c r="W108" s="47">
        <v>0</v>
      </c>
      <c r="X108" s="43">
        <f t="shared" si="17"/>
        <v>27</v>
      </c>
      <c r="Y108" s="44">
        <v>0</v>
      </c>
      <c r="Z108" s="44">
        <v>1</v>
      </c>
      <c r="AA108" s="44"/>
      <c r="AB108" s="44"/>
      <c r="AC108" s="44">
        <v>3</v>
      </c>
      <c r="AD108" s="45">
        <v>16</v>
      </c>
      <c r="AE108" s="44"/>
      <c r="AF108" s="44">
        <v>2</v>
      </c>
      <c r="AG108" s="46">
        <v>14</v>
      </c>
      <c r="AH108" s="44"/>
      <c r="AI108" s="44">
        <v>1</v>
      </c>
      <c r="AJ108" s="44">
        <v>1</v>
      </c>
      <c r="AK108" s="44">
        <v>1</v>
      </c>
      <c r="AL108" s="44">
        <v>0</v>
      </c>
      <c r="AM108" s="44"/>
      <c r="AN108" s="44">
        <v>1</v>
      </c>
      <c r="AO108" s="44">
        <v>1</v>
      </c>
      <c r="AP108" s="44"/>
      <c r="AQ108" s="44">
        <v>2</v>
      </c>
      <c r="AR108" s="47"/>
    </row>
    <row r="109" spans="1:44" s="2" customFormat="1" ht="11.25" customHeight="1">
      <c r="A109" s="675" t="s">
        <v>27</v>
      </c>
      <c r="B109" s="676"/>
      <c r="C109" s="61">
        <f>SUM(C110:C116)</f>
        <v>146</v>
      </c>
      <c r="D109" s="61">
        <f aca="true" t="shared" si="20" ref="D109:AR109">SUM(D110:D116)</f>
        <v>6</v>
      </c>
      <c r="E109" s="61">
        <f t="shared" si="20"/>
        <v>1</v>
      </c>
      <c r="F109" s="61">
        <f t="shared" si="20"/>
        <v>0</v>
      </c>
      <c r="G109" s="61">
        <f t="shared" si="20"/>
        <v>0</v>
      </c>
      <c r="H109" s="61">
        <f t="shared" si="20"/>
        <v>4</v>
      </c>
      <c r="I109" s="61">
        <f t="shared" si="20"/>
        <v>90</v>
      </c>
      <c r="J109" s="61">
        <f t="shared" si="20"/>
        <v>0</v>
      </c>
      <c r="K109" s="61">
        <f t="shared" si="20"/>
        <v>6</v>
      </c>
      <c r="L109" s="61">
        <f t="shared" si="20"/>
        <v>84</v>
      </c>
      <c r="M109" s="61">
        <f t="shared" si="20"/>
        <v>0</v>
      </c>
      <c r="N109" s="61">
        <f t="shared" si="20"/>
        <v>5</v>
      </c>
      <c r="O109" s="61">
        <f t="shared" si="20"/>
        <v>5</v>
      </c>
      <c r="P109" s="61">
        <f t="shared" si="20"/>
        <v>1</v>
      </c>
      <c r="Q109" s="61">
        <f t="shared" si="20"/>
        <v>7</v>
      </c>
      <c r="R109" s="61">
        <f t="shared" si="20"/>
        <v>0</v>
      </c>
      <c r="S109" s="61">
        <f t="shared" si="20"/>
        <v>0</v>
      </c>
      <c r="T109" s="61">
        <f t="shared" si="20"/>
        <v>3</v>
      </c>
      <c r="U109" s="61">
        <f t="shared" si="20"/>
        <v>7</v>
      </c>
      <c r="V109" s="61">
        <f t="shared" si="20"/>
        <v>6</v>
      </c>
      <c r="W109" s="61">
        <f t="shared" si="20"/>
        <v>11</v>
      </c>
      <c r="X109" s="61">
        <f t="shared" si="20"/>
        <v>78</v>
      </c>
      <c r="Y109" s="61">
        <f t="shared" si="20"/>
        <v>1</v>
      </c>
      <c r="Z109" s="61">
        <f t="shared" si="20"/>
        <v>0</v>
      </c>
      <c r="AA109" s="61">
        <f t="shared" si="20"/>
        <v>0</v>
      </c>
      <c r="AB109" s="61">
        <f t="shared" si="20"/>
        <v>0</v>
      </c>
      <c r="AC109" s="61">
        <f t="shared" si="20"/>
        <v>4</v>
      </c>
      <c r="AD109" s="61">
        <f t="shared" si="20"/>
        <v>44</v>
      </c>
      <c r="AE109" s="61">
        <f t="shared" si="20"/>
        <v>0</v>
      </c>
      <c r="AF109" s="61">
        <f t="shared" si="20"/>
        <v>3</v>
      </c>
      <c r="AG109" s="46">
        <f aca="true" t="shared" si="21" ref="AG109:AG117">AD109-SUM(AE109:AF109)</f>
        <v>41</v>
      </c>
      <c r="AH109" s="61">
        <f t="shared" si="20"/>
        <v>0</v>
      </c>
      <c r="AI109" s="61">
        <f t="shared" si="20"/>
        <v>5</v>
      </c>
      <c r="AJ109" s="61">
        <f t="shared" si="20"/>
        <v>5</v>
      </c>
      <c r="AK109" s="61">
        <f t="shared" si="20"/>
        <v>1</v>
      </c>
      <c r="AL109" s="61">
        <f t="shared" si="20"/>
        <v>2</v>
      </c>
      <c r="AM109" s="61">
        <f t="shared" si="20"/>
        <v>0</v>
      </c>
      <c r="AN109" s="61">
        <f t="shared" si="20"/>
        <v>0</v>
      </c>
      <c r="AO109" s="61">
        <f t="shared" si="20"/>
        <v>1</v>
      </c>
      <c r="AP109" s="61">
        <f t="shared" si="20"/>
        <v>2</v>
      </c>
      <c r="AQ109" s="61">
        <f t="shared" si="20"/>
        <v>6</v>
      </c>
      <c r="AR109" s="61">
        <f t="shared" si="20"/>
        <v>7</v>
      </c>
    </row>
    <row r="110" spans="1:44" s="2" customFormat="1" ht="11.25" customHeight="1">
      <c r="A110" s="10">
        <v>1</v>
      </c>
      <c r="B110" s="37" t="s">
        <v>675</v>
      </c>
      <c r="C110" s="66">
        <f aca="true" t="shared" si="22" ref="C110:C116">SUM(D110:H110,J110:W110)</f>
        <v>13</v>
      </c>
      <c r="D110" s="11">
        <v>1</v>
      </c>
      <c r="E110" s="11"/>
      <c r="F110" s="11"/>
      <c r="G110" s="11"/>
      <c r="H110" s="11">
        <v>1</v>
      </c>
      <c r="I110" s="67">
        <v>5</v>
      </c>
      <c r="J110" s="11"/>
      <c r="K110" s="11">
        <v>0</v>
      </c>
      <c r="L110" s="62">
        <f>I110-SUM(J110:K110)</f>
        <v>5</v>
      </c>
      <c r="M110" s="11"/>
      <c r="N110" s="11">
        <v>1</v>
      </c>
      <c r="O110" s="11">
        <v>1</v>
      </c>
      <c r="P110" s="11"/>
      <c r="Q110" s="11"/>
      <c r="R110" s="11"/>
      <c r="S110" s="11"/>
      <c r="T110" s="11">
        <v>1</v>
      </c>
      <c r="U110" s="11">
        <v>1</v>
      </c>
      <c r="V110" s="11">
        <v>2</v>
      </c>
      <c r="W110" s="12"/>
      <c r="X110" s="66">
        <f>SUM(Y110:AC110,AE110:AR110)</f>
        <v>9</v>
      </c>
      <c r="Y110" s="11">
        <v>1</v>
      </c>
      <c r="Z110" s="11"/>
      <c r="AA110" s="11"/>
      <c r="AB110" s="11"/>
      <c r="AC110" s="11">
        <v>1</v>
      </c>
      <c r="AD110" s="67">
        <v>4</v>
      </c>
      <c r="AE110" s="11"/>
      <c r="AF110" s="11">
        <v>1</v>
      </c>
      <c r="AG110" s="46">
        <f t="shared" si="21"/>
        <v>3</v>
      </c>
      <c r="AH110" s="11"/>
      <c r="AI110" s="11">
        <v>1</v>
      </c>
      <c r="AJ110" s="11">
        <v>1</v>
      </c>
      <c r="AK110" s="11"/>
      <c r="AL110" s="11"/>
      <c r="AM110" s="11"/>
      <c r="AN110" s="11"/>
      <c r="AO110" s="11"/>
      <c r="AP110" s="11"/>
      <c r="AQ110" s="11">
        <v>1</v>
      </c>
      <c r="AR110" s="12"/>
    </row>
    <row r="111" spans="1:44" s="2" customFormat="1" ht="11.25" customHeight="1">
      <c r="A111" s="10">
        <f aca="true" t="shared" si="23" ref="A111:A116">+A110+1</f>
        <v>2</v>
      </c>
      <c r="B111" s="37" t="s">
        <v>410</v>
      </c>
      <c r="C111" s="66">
        <f t="shared" si="22"/>
        <v>19</v>
      </c>
      <c r="D111" s="11">
        <v>1</v>
      </c>
      <c r="E111" s="11"/>
      <c r="F111" s="11"/>
      <c r="G111" s="11"/>
      <c r="H111" s="11">
        <v>1</v>
      </c>
      <c r="I111" s="67">
        <v>11</v>
      </c>
      <c r="J111" s="11"/>
      <c r="K111" s="11">
        <v>2</v>
      </c>
      <c r="L111" s="62">
        <f>I111-SUM(J111:K111)</f>
        <v>9</v>
      </c>
      <c r="M111" s="11"/>
      <c r="N111" s="11">
        <v>1</v>
      </c>
      <c r="O111" s="11">
        <v>1</v>
      </c>
      <c r="P111" s="11"/>
      <c r="Q111" s="11"/>
      <c r="R111" s="11"/>
      <c r="S111" s="11"/>
      <c r="T111" s="11"/>
      <c r="U111" s="11">
        <v>3</v>
      </c>
      <c r="V111" s="11">
        <v>1</v>
      </c>
      <c r="W111" s="12"/>
      <c r="X111" s="66">
        <f aca="true" t="shared" si="24" ref="X111:X116">SUM(Y111:AC111,AE111:AR111)</f>
        <v>13</v>
      </c>
      <c r="Y111" s="11"/>
      <c r="Z111" s="11"/>
      <c r="AA111" s="11"/>
      <c r="AB111" s="11"/>
      <c r="AC111" s="11">
        <v>1</v>
      </c>
      <c r="AD111" s="67">
        <v>9</v>
      </c>
      <c r="AE111" s="11"/>
      <c r="AF111" s="11">
        <v>1</v>
      </c>
      <c r="AG111" s="46">
        <f t="shared" si="21"/>
        <v>8</v>
      </c>
      <c r="AH111" s="11"/>
      <c r="AI111" s="11">
        <v>1</v>
      </c>
      <c r="AJ111" s="11">
        <v>1</v>
      </c>
      <c r="AK111" s="11"/>
      <c r="AL111" s="11"/>
      <c r="AM111" s="11"/>
      <c r="AN111" s="11"/>
      <c r="AO111" s="11"/>
      <c r="AP111" s="11"/>
      <c r="AQ111" s="11">
        <v>1</v>
      </c>
      <c r="AR111" s="12"/>
    </row>
    <row r="112" spans="1:44" s="2" customFormat="1" ht="11.25" customHeight="1">
      <c r="A112" s="10">
        <f t="shared" si="23"/>
        <v>3</v>
      </c>
      <c r="B112" s="37" t="s">
        <v>676</v>
      </c>
      <c r="C112" s="66">
        <f t="shared" si="22"/>
        <v>0</v>
      </c>
      <c r="D112" s="11"/>
      <c r="E112" s="11"/>
      <c r="F112" s="11"/>
      <c r="G112" s="11"/>
      <c r="H112" s="11"/>
      <c r="I112" s="67"/>
      <c r="J112" s="11"/>
      <c r="K112" s="11"/>
      <c r="L112" s="62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2"/>
      <c r="X112" s="66">
        <f t="shared" si="24"/>
        <v>0</v>
      </c>
      <c r="Y112" s="11"/>
      <c r="Z112" s="11"/>
      <c r="AA112" s="11"/>
      <c r="AB112" s="11"/>
      <c r="AC112" s="11"/>
      <c r="AD112" s="67"/>
      <c r="AE112" s="11"/>
      <c r="AF112" s="11"/>
      <c r="AG112" s="46">
        <f t="shared" si="21"/>
        <v>0</v>
      </c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2"/>
    </row>
    <row r="113" spans="1:44" s="2" customFormat="1" ht="11.25" customHeight="1">
      <c r="A113" s="41">
        <f t="shared" si="23"/>
        <v>4</v>
      </c>
      <c r="B113" s="50" t="s">
        <v>642</v>
      </c>
      <c r="C113" s="43">
        <f t="shared" si="22"/>
        <v>25</v>
      </c>
      <c r="D113" s="44">
        <v>1</v>
      </c>
      <c r="E113" s="44">
        <v>1</v>
      </c>
      <c r="F113" s="44"/>
      <c r="G113" s="44"/>
      <c r="H113" s="44"/>
      <c r="I113" s="45">
        <v>15</v>
      </c>
      <c r="J113" s="44"/>
      <c r="K113" s="44"/>
      <c r="L113" s="46">
        <f>I113-SUM(J113:K113)</f>
        <v>15</v>
      </c>
      <c r="M113" s="44"/>
      <c r="N113" s="44"/>
      <c r="O113" s="44">
        <v>1</v>
      </c>
      <c r="P113" s="44"/>
      <c r="Q113" s="44">
        <v>6</v>
      </c>
      <c r="R113" s="44"/>
      <c r="S113" s="44"/>
      <c r="T113" s="44">
        <v>1</v>
      </c>
      <c r="U113" s="44"/>
      <c r="V113" s="44"/>
      <c r="W113" s="47"/>
      <c r="X113" s="66">
        <f t="shared" si="24"/>
        <v>1</v>
      </c>
      <c r="Y113" s="44"/>
      <c r="Z113" s="44"/>
      <c r="AA113" s="44"/>
      <c r="AB113" s="44"/>
      <c r="AC113" s="44"/>
      <c r="AD113" s="45">
        <v>1</v>
      </c>
      <c r="AE113" s="44"/>
      <c r="AF113" s="44"/>
      <c r="AG113" s="46">
        <f t="shared" si="21"/>
        <v>1</v>
      </c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7"/>
    </row>
    <row r="114" spans="1:44" s="2" customFormat="1" ht="11.25" customHeight="1">
      <c r="A114" s="41">
        <f t="shared" si="23"/>
        <v>5</v>
      </c>
      <c r="B114" s="50" t="s">
        <v>643</v>
      </c>
      <c r="C114" s="43">
        <f t="shared" si="22"/>
        <v>16</v>
      </c>
      <c r="D114" s="44">
        <v>1</v>
      </c>
      <c r="E114" s="44"/>
      <c r="F114" s="44">
        <v>0</v>
      </c>
      <c r="G114" s="44"/>
      <c r="H114" s="44">
        <v>1</v>
      </c>
      <c r="I114" s="45">
        <v>12</v>
      </c>
      <c r="J114" s="44"/>
      <c r="K114" s="44"/>
      <c r="L114" s="46">
        <f>I114-SUM(J114:K114)</f>
        <v>12</v>
      </c>
      <c r="M114" s="44"/>
      <c r="N114" s="44">
        <v>1</v>
      </c>
      <c r="O114" s="44"/>
      <c r="P114" s="44"/>
      <c r="Q114" s="44"/>
      <c r="R114" s="44"/>
      <c r="S114" s="44"/>
      <c r="T114" s="44">
        <v>1</v>
      </c>
      <c r="U114" s="44"/>
      <c r="V114" s="44"/>
      <c r="W114" s="47"/>
      <c r="X114" s="66">
        <f t="shared" si="24"/>
        <v>13</v>
      </c>
      <c r="Y114" s="44"/>
      <c r="Z114" s="44">
        <v>0</v>
      </c>
      <c r="AA114" s="44"/>
      <c r="AB114" s="44"/>
      <c r="AC114" s="44">
        <v>1</v>
      </c>
      <c r="AD114" s="45">
        <v>7</v>
      </c>
      <c r="AE114" s="44"/>
      <c r="AF114" s="44"/>
      <c r="AG114" s="46">
        <f t="shared" si="21"/>
        <v>7</v>
      </c>
      <c r="AH114" s="44"/>
      <c r="AI114" s="44">
        <v>1</v>
      </c>
      <c r="AJ114" s="44">
        <v>1</v>
      </c>
      <c r="AK114" s="44"/>
      <c r="AL114" s="44">
        <v>1</v>
      </c>
      <c r="AM114" s="44"/>
      <c r="AN114" s="44"/>
      <c r="AO114" s="44">
        <v>1</v>
      </c>
      <c r="AP114" s="44"/>
      <c r="AQ114" s="44">
        <v>1</v>
      </c>
      <c r="AR114" s="47"/>
    </row>
    <row r="115" spans="1:44" s="2" customFormat="1" ht="11.25" customHeight="1">
      <c r="A115" s="41">
        <f t="shared" si="23"/>
        <v>6</v>
      </c>
      <c r="B115" s="79" t="s">
        <v>644</v>
      </c>
      <c r="C115" s="43">
        <f t="shared" si="22"/>
        <v>42</v>
      </c>
      <c r="D115" s="44">
        <v>1</v>
      </c>
      <c r="E115" s="44"/>
      <c r="F115" s="44"/>
      <c r="G115" s="44"/>
      <c r="H115" s="44">
        <v>1</v>
      </c>
      <c r="I115" s="45">
        <v>24</v>
      </c>
      <c r="J115" s="44"/>
      <c r="K115" s="44">
        <v>3</v>
      </c>
      <c r="L115" s="46">
        <f>I115-SUM(J115:K115)</f>
        <v>21</v>
      </c>
      <c r="M115" s="44"/>
      <c r="N115" s="44">
        <v>1</v>
      </c>
      <c r="O115" s="44">
        <v>1</v>
      </c>
      <c r="P115" s="44"/>
      <c r="Q115" s="44">
        <v>1</v>
      </c>
      <c r="R115" s="44"/>
      <c r="S115" s="44"/>
      <c r="T115" s="44"/>
      <c r="U115" s="44"/>
      <c r="V115" s="44">
        <v>2</v>
      </c>
      <c r="W115" s="47">
        <v>11</v>
      </c>
      <c r="X115" s="66">
        <f t="shared" si="24"/>
        <v>26</v>
      </c>
      <c r="Y115" s="44"/>
      <c r="Z115" s="44"/>
      <c r="AA115" s="44"/>
      <c r="AB115" s="44"/>
      <c r="AC115" s="44">
        <v>1</v>
      </c>
      <c r="AD115" s="45">
        <v>13</v>
      </c>
      <c r="AE115" s="44"/>
      <c r="AF115" s="44">
        <v>1</v>
      </c>
      <c r="AG115" s="46">
        <f t="shared" si="21"/>
        <v>12</v>
      </c>
      <c r="AH115" s="44"/>
      <c r="AI115" s="44">
        <v>1</v>
      </c>
      <c r="AJ115" s="44">
        <v>1</v>
      </c>
      <c r="AK115" s="44"/>
      <c r="AL115" s="44">
        <v>1</v>
      </c>
      <c r="AM115" s="44"/>
      <c r="AN115" s="44"/>
      <c r="AO115" s="44"/>
      <c r="AP115" s="44"/>
      <c r="AQ115" s="44">
        <v>2</v>
      </c>
      <c r="AR115" s="47">
        <v>7</v>
      </c>
    </row>
    <row r="116" spans="1:44" s="2" customFormat="1" ht="11.25" customHeight="1">
      <c r="A116" s="10">
        <f t="shared" si="23"/>
        <v>7</v>
      </c>
      <c r="B116" s="37" t="s">
        <v>645</v>
      </c>
      <c r="C116" s="66">
        <f t="shared" si="22"/>
        <v>31</v>
      </c>
      <c r="D116" s="11">
        <v>1</v>
      </c>
      <c r="E116" s="11">
        <v>0</v>
      </c>
      <c r="F116" s="11"/>
      <c r="G116" s="11"/>
      <c r="H116" s="11"/>
      <c r="I116" s="67">
        <v>23</v>
      </c>
      <c r="J116" s="11"/>
      <c r="K116" s="11">
        <v>1</v>
      </c>
      <c r="L116" s="62">
        <f>I116-SUM(J116:K116)</f>
        <v>22</v>
      </c>
      <c r="M116" s="11"/>
      <c r="N116" s="11">
        <v>1</v>
      </c>
      <c r="O116" s="11">
        <v>1</v>
      </c>
      <c r="P116" s="11">
        <v>1</v>
      </c>
      <c r="Q116" s="11"/>
      <c r="R116" s="11"/>
      <c r="S116" s="11"/>
      <c r="T116" s="11"/>
      <c r="U116" s="11">
        <v>3</v>
      </c>
      <c r="V116" s="11">
        <v>1</v>
      </c>
      <c r="W116" s="12"/>
      <c r="X116" s="66">
        <f t="shared" si="24"/>
        <v>16</v>
      </c>
      <c r="Y116" s="11"/>
      <c r="Z116" s="11"/>
      <c r="AA116" s="11"/>
      <c r="AB116" s="11"/>
      <c r="AC116" s="11"/>
      <c r="AD116" s="67">
        <v>10</v>
      </c>
      <c r="AE116" s="11"/>
      <c r="AF116" s="11"/>
      <c r="AG116" s="46">
        <f t="shared" si="21"/>
        <v>10</v>
      </c>
      <c r="AH116" s="11"/>
      <c r="AI116" s="11">
        <v>1</v>
      </c>
      <c r="AJ116" s="11">
        <v>1</v>
      </c>
      <c r="AK116" s="11">
        <v>1</v>
      </c>
      <c r="AL116" s="11"/>
      <c r="AM116" s="11"/>
      <c r="AN116" s="11"/>
      <c r="AO116" s="11"/>
      <c r="AP116" s="11">
        <v>2</v>
      </c>
      <c r="AQ116" s="11">
        <v>1</v>
      </c>
      <c r="AR116" s="12"/>
    </row>
    <row r="117" spans="1:44" s="2" customFormat="1" ht="11.25" customHeight="1">
      <c r="A117" s="675" t="s">
        <v>584</v>
      </c>
      <c r="B117" s="676"/>
      <c r="C117" s="61">
        <f>SUM(C118:C122)</f>
        <v>83</v>
      </c>
      <c r="D117" s="62">
        <f aca="true" t="shared" si="25" ref="D117:AR117">SUM(D118:D122)</f>
        <v>0</v>
      </c>
      <c r="E117" s="62">
        <f t="shared" si="25"/>
        <v>0</v>
      </c>
      <c r="F117" s="62">
        <f t="shared" si="25"/>
        <v>4</v>
      </c>
      <c r="G117" s="62">
        <f t="shared" si="25"/>
        <v>0</v>
      </c>
      <c r="H117" s="62">
        <f t="shared" si="25"/>
        <v>4</v>
      </c>
      <c r="I117" s="62">
        <f>SUM(I118:I122)</f>
        <v>52</v>
      </c>
      <c r="J117" s="62">
        <f t="shared" si="25"/>
        <v>0</v>
      </c>
      <c r="K117" s="62">
        <f t="shared" si="25"/>
        <v>6</v>
      </c>
      <c r="L117" s="62">
        <f t="shared" si="25"/>
        <v>46</v>
      </c>
      <c r="M117" s="62">
        <f t="shared" si="25"/>
        <v>0</v>
      </c>
      <c r="N117" s="62">
        <f t="shared" si="25"/>
        <v>3</v>
      </c>
      <c r="O117" s="62">
        <f t="shared" si="25"/>
        <v>3</v>
      </c>
      <c r="P117" s="62">
        <f t="shared" si="25"/>
        <v>1</v>
      </c>
      <c r="Q117" s="62">
        <f t="shared" si="25"/>
        <v>0</v>
      </c>
      <c r="R117" s="62">
        <f t="shared" si="25"/>
        <v>0</v>
      </c>
      <c r="S117" s="62">
        <f t="shared" si="25"/>
        <v>3</v>
      </c>
      <c r="T117" s="62">
        <f t="shared" si="25"/>
        <v>1</v>
      </c>
      <c r="U117" s="62">
        <f t="shared" si="25"/>
        <v>5</v>
      </c>
      <c r="V117" s="62">
        <f t="shared" si="25"/>
        <v>3</v>
      </c>
      <c r="W117" s="63">
        <f t="shared" si="25"/>
        <v>4</v>
      </c>
      <c r="X117" s="61">
        <f t="shared" si="25"/>
        <v>63</v>
      </c>
      <c r="Y117" s="62">
        <f t="shared" si="25"/>
        <v>0</v>
      </c>
      <c r="Z117" s="62">
        <f t="shared" si="25"/>
        <v>0</v>
      </c>
      <c r="AA117" s="62">
        <f t="shared" si="25"/>
        <v>2</v>
      </c>
      <c r="AB117" s="62">
        <f t="shared" si="25"/>
        <v>0</v>
      </c>
      <c r="AC117" s="62">
        <f t="shared" si="25"/>
        <v>4</v>
      </c>
      <c r="AD117" s="62">
        <f t="shared" si="25"/>
        <v>40</v>
      </c>
      <c r="AE117" s="62">
        <f t="shared" si="25"/>
        <v>0</v>
      </c>
      <c r="AF117" s="62">
        <f t="shared" si="25"/>
        <v>6</v>
      </c>
      <c r="AG117" s="46">
        <f t="shared" si="21"/>
        <v>34</v>
      </c>
      <c r="AH117" s="62">
        <f t="shared" si="25"/>
        <v>0</v>
      </c>
      <c r="AI117" s="62">
        <f t="shared" si="25"/>
        <v>3</v>
      </c>
      <c r="AJ117" s="62">
        <f t="shared" si="25"/>
        <v>3</v>
      </c>
      <c r="AK117" s="62">
        <f t="shared" si="25"/>
        <v>1</v>
      </c>
      <c r="AL117" s="62">
        <f t="shared" si="25"/>
        <v>0</v>
      </c>
      <c r="AM117" s="62">
        <f t="shared" si="25"/>
        <v>0</v>
      </c>
      <c r="AN117" s="62">
        <f t="shared" si="25"/>
        <v>3</v>
      </c>
      <c r="AO117" s="62">
        <f t="shared" si="25"/>
        <v>1</v>
      </c>
      <c r="AP117" s="62">
        <f t="shared" si="25"/>
        <v>1</v>
      </c>
      <c r="AQ117" s="62">
        <f t="shared" si="25"/>
        <v>3</v>
      </c>
      <c r="AR117" s="63">
        <f t="shared" si="25"/>
        <v>2</v>
      </c>
    </row>
    <row r="118" spans="1:44" s="2" customFormat="1" ht="11.25" customHeight="1">
      <c r="A118" s="41">
        <v>17.1</v>
      </c>
      <c r="B118" s="64" t="s">
        <v>585</v>
      </c>
      <c r="C118" s="43">
        <f>SUM(D118:H118,J118:W118)</f>
        <v>28</v>
      </c>
      <c r="D118" s="44"/>
      <c r="E118" s="44"/>
      <c r="F118" s="44">
        <v>1</v>
      </c>
      <c r="G118" s="44"/>
      <c r="H118" s="44">
        <v>1</v>
      </c>
      <c r="I118" s="45">
        <v>17</v>
      </c>
      <c r="J118" s="44"/>
      <c r="K118" s="44">
        <v>2</v>
      </c>
      <c r="L118" s="46">
        <f>I118-SUM(J118:K118)</f>
        <v>15</v>
      </c>
      <c r="M118" s="44"/>
      <c r="N118" s="44">
        <v>1</v>
      </c>
      <c r="O118" s="44">
        <v>1</v>
      </c>
      <c r="P118" s="44">
        <v>1</v>
      </c>
      <c r="Q118" s="44"/>
      <c r="R118" s="44"/>
      <c r="S118" s="44">
        <v>1</v>
      </c>
      <c r="T118" s="44"/>
      <c r="U118" s="44">
        <v>2</v>
      </c>
      <c r="V118" s="44">
        <v>1</v>
      </c>
      <c r="W118" s="47">
        <v>2</v>
      </c>
      <c r="X118" s="43">
        <f>SUM(Y118:AC118,AE118:AR118)</f>
        <v>23</v>
      </c>
      <c r="Y118" s="44"/>
      <c r="Z118" s="44"/>
      <c r="AA118" s="44">
        <v>1</v>
      </c>
      <c r="AB118" s="44"/>
      <c r="AC118" s="44">
        <v>1</v>
      </c>
      <c r="AD118" s="45">
        <v>13</v>
      </c>
      <c r="AE118" s="44"/>
      <c r="AF118" s="44">
        <v>2</v>
      </c>
      <c r="AG118" s="46">
        <v>11</v>
      </c>
      <c r="AH118" s="44"/>
      <c r="AI118" s="44">
        <v>1</v>
      </c>
      <c r="AJ118" s="44">
        <v>1</v>
      </c>
      <c r="AK118" s="44">
        <v>1</v>
      </c>
      <c r="AL118" s="44"/>
      <c r="AM118" s="44"/>
      <c r="AN118" s="44">
        <v>1</v>
      </c>
      <c r="AO118" s="44"/>
      <c r="AP118" s="44">
        <v>1</v>
      </c>
      <c r="AQ118" s="44">
        <v>1</v>
      </c>
      <c r="AR118" s="47">
        <v>2</v>
      </c>
    </row>
    <row r="119" spans="1:44" s="2" customFormat="1" ht="11.25" customHeight="1">
      <c r="A119" s="41">
        <v>4.1</v>
      </c>
      <c r="B119" s="64" t="s">
        <v>677</v>
      </c>
      <c r="C119" s="43">
        <f>SUM(D119:H119,J119:W119)</f>
        <v>20</v>
      </c>
      <c r="D119" s="44">
        <v>0</v>
      </c>
      <c r="E119" s="44"/>
      <c r="F119" s="44">
        <v>1</v>
      </c>
      <c r="G119" s="44"/>
      <c r="H119" s="44">
        <v>1</v>
      </c>
      <c r="I119" s="45">
        <v>10</v>
      </c>
      <c r="J119" s="44"/>
      <c r="K119" s="44">
        <v>1</v>
      </c>
      <c r="L119" s="46">
        <f>I119-SUM(J119:K119)</f>
        <v>9</v>
      </c>
      <c r="M119" s="44"/>
      <c r="N119" s="44">
        <v>1</v>
      </c>
      <c r="O119" s="44">
        <v>1</v>
      </c>
      <c r="P119" s="44"/>
      <c r="Q119" s="44"/>
      <c r="R119" s="44"/>
      <c r="S119" s="44">
        <v>1</v>
      </c>
      <c r="T119" s="44"/>
      <c r="U119" s="44">
        <v>2</v>
      </c>
      <c r="V119" s="44">
        <v>1</v>
      </c>
      <c r="W119" s="47">
        <v>2</v>
      </c>
      <c r="X119" s="43">
        <f>SUM(Y119:AC119,AE119:AR119)</f>
        <v>14</v>
      </c>
      <c r="Y119" s="44"/>
      <c r="Z119" s="44"/>
      <c r="AA119" s="44"/>
      <c r="AB119" s="44"/>
      <c r="AC119" s="44">
        <v>1</v>
      </c>
      <c r="AD119" s="45">
        <v>9</v>
      </c>
      <c r="AE119" s="44"/>
      <c r="AF119" s="44">
        <v>1</v>
      </c>
      <c r="AG119" s="46">
        <v>8</v>
      </c>
      <c r="AH119" s="44"/>
      <c r="AI119" s="44">
        <v>1</v>
      </c>
      <c r="AJ119" s="44">
        <v>1</v>
      </c>
      <c r="AK119" s="44"/>
      <c r="AL119" s="44"/>
      <c r="AM119" s="44"/>
      <c r="AN119" s="44">
        <v>1</v>
      </c>
      <c r="AO119" s="44"/>
      <c r="AP119" s="44"/>
      <c r="AQ119" s="44">
        <v>1</v>
      </c>
      <c r="AR119" s="47"/>
    </row>
    <row r="120" spans="1:44" s="2" customFormat="1" ht="19.5" customHeight="1">
      <c r="A120" s="41">
        <v>21.1</v>
      </c>
      <c r="B120" s="64" t="s">
        <v>586</v>
      </c>
      <c r="C120" s="43">
        <f>SUM(D120:H120,J120:W120)</f>
        <v>4</v>
      </c>
      <c r="D120" s="44"/>
      <c r="E120" s="44"/>
      <c r="F120" s="44">
        <v>0</v>
      </c>
      <c r="G120" s="44"/>
      <c r="H120" s="44">
        <v>1</v>
      </c>
      <c r="I120" s="45">
        <v>3</v>
      </c>
      <c r="J120" s="44"/>
      <c r="K120" s="44">
        <v>0</v>
      </c>
      <c r="L120" s="46">
        <f>I120-SUM(J120:K120)</f>
        <v>3</v>
      </c>
      <c r="M120" s="44"/>
      <c r="N120" s="44">
        <v>0</v>
      </c>
      <c r="O120" s="44"/>
      <c r="P120" s="44"/>
      <c r="Q120" s="44">
        <v>0</v>
      </c>
      <c r="R120" s="44"/>
      <c r="S120" s="44"/>
      <c r="T120" s="44"/>
      <c r="U120" s="44"/>
      <c r="V120" s="44"/>
      <c r="W120" s="47"/>
      <c r="X120" s="43">
        <f>SUM(Y120:AC120,AE120:AR120)</f>
        <v>4</v>
      </c>
      <c r="Y120" s="44"/>
      <c r="Z120" s="44"/>
      <c r="AA120" s="44">
        <v>0</v>
      </c>
      <c r="AB120" s="44"/>
      <c r="AC120" s="44">
        <v>1</v>
      </c>
      <c r="AD120" s="45">
        <v>3</v>
      </c>
      <c r="AE120" s="44"/>
      <c r="AF120" s="44">
        <v>0</v>
      </c>
      <c r="AG120" s="46">
        <v>3</v>
      </c>
      <c r="AH120" s="44"/>
      <c r="AI120" s="44">
        <v>0</v>
      </c>
      <c r="AJ120" s="44"/>
      <c r="AK120" s="44"/>
      <c r="AL120" s="44">
        <v>0</v>
      </c>
      <c r="AM120" s="44"/>
      <c r="AN120" s="44"/>
      <c r="AO120" s="44"/>
      <c r="AP120" s="44"/>
      <c r="AQ120" s="44"/>
      <c r="AR120" s="47"/>
    </row>
    <row r="121" spans="1:44" s="2" customFormat="1" ht="21.75" customHeight="1">
      <c r="A121" s="41">
        <v>21.2</v>
      </c>
      <c r="B121" s="64" t="s">
        <v>605</v>
      </c>
      <c r="C121" s="43">
        <f>SUM(D121:H121,J121:W121)</f>
        <v>7</v>
      </c>
      <c r="D121" s="44"/>
      <c r="E121" s="44"/>
      <c r="F121" s="44">
        <v>1</v>
      </c>
      <c r="G121" s="44"/>
      <c r="H121" s="44">
        <v>0</v>
      </c>
      <c r="I121" s="45">
        <v>6</v>
      </c>
      <c r="J121" s="44"/>
      <c r="K121" s="44"/>
      <c r="L121" s="46">
        <f>I121-SUM(J121:K121)</f>
        <v>6</v>
      </c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7"/>
      <c r="X121" s="43">
        <f>SUM(Y121:AC121,AE121:AR121)</f>
        <v>6</v>
      </c>
      <c r="Y121" s="44"/>
      <c r="Z121" s="44"/>
      <c r="AA121" s="44"/>
      <c r="AB121" s="44"/>
      <c r="AC121" s="44">
        <v>0</v>
      </c>
      <c r="AD121" s="45">
        <v>6</v>
      </c>
      <c r="AE121" s="44"/>
      <c r="AF121" s="44"/>
      <c r="AG121" s="46">
        <v>6</v>
      </c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7"/>
    </row>
    <row r="122" spans="1:44" s="2" customFormat="1" ht="20.25" customHeight="1">
      <c r="A122" s="41">
        <v>33.1</v>
      </c>
      <c r="B122" s="64" t="s">
        <v>587</v>
      </c>
      <c r="C122" s="43">
        <f>SUM(D122:H122,J122:W122)</f>
        <v>24</v>
      </c>
      <c r="D122" s="44"/>
      <c r="E122" s="44"/>
      <c r="F122" s="44">
        <v>1</v>
      </c>
      <c r="G122" s="44"/>
      <c r="H122" s="44">
        <v>1</v>
      </c>
      <c r="I122" s="45">
        <v>16</v>
      </c>
      <c r="J122" s="44"/>
      <c r="K122" s="44">
        <v>3</v>
      </c>
      <c r="L122" s="46">
        <f>I122-SUM(J122:K122)</f>
        <v>13</v>
      </c>
      <c r="M122" s="44"/>
      <c r="N122" s="44">
        <v>1</v>
      </c>
      <c r="O122" s="44">
        <v>1</v>
      </c>
      <c r="P122" s="44"/>
      <c r="Q122" s="44"/>
      <c r="R122" s="44"/>
      <c r="S122" s="44">
        <v>1</v>
      </c>
      <c r="T122" s="44">
        <v>1</v>
      </c>
      <c r="U122" s="44">
        <v>1</v>
      </c>
      <c r="V122" s="44">
        <v>1</v>
      </c>
      <c r="W122" s="47"/>
      <c r="X122" s="43">
        <f>SUM(Y122:AC122,AE122:AR122)</f>
        <v>16</v>
      </c>
      <c r="Y122" s="44"/>
      <c r="Z122" s="44"/>
      <c r="AA122" s="44">
        <v>1</v>
      </c>
      <c r="AB122" s="44"/>
      <c r="AC122" s="44">
        <v>1</v>
      </c>
      <c r="AD122" s="45">
        <v>9</v>
      </c>
      <c r="AE122" s="44"/>
      <c r="AF122" s="44">
        <v>3</v>
      </c>
      <c r="AG122" s="46">
        <v>6</v>
      </c>
      <c r="AH122" s="44"/>
      <c r="AI122" s="44">
        <v>1</v>
      </c>
      <c r="AJ122" s="44">
        <v>1</v>
      </c>
      <c r="AK122" s="44"/>
      <c r="AL122" s="44"/>
      <c r="AM122" s="44"/>
      <c r="AN122" s="44">
        <v>1</v>
      </c>
      <c r="AO122" s="44">
        <v>1</v>
      </c>
      <c r="AP122" s="44"/>
      <c r="AQ122" s="44">
        <v>1</v>
      </c>
      <c r="AR122" s="47"/>
    </row>
    <row r="123" spans="1:44" s="2" customFormat="1" ht="21" customHeight="1">
      <c r="A123" s="687" t="s">
        <v>588</v>
      </c>
      <c r="B123" s="688"/>
      <c r="C123" s="76">
        <f aca="true" t="shared" si="26" ref="C123:AR123">C41+C63+C109+C117</f>
        <v>4364</v>
      </c>
      <c r="D123" s="46">
        <f t="shared" si="26"/>
        <v>74</v>
      </c>
      <c r="E123" s="46">
        <f t="shared" si="26"/>
        <v>51</v>
      </c>
      <c r="F123" s="46">
        <f t="shared" si="26"/>
        <v>37</v>
      </c>
      <c r="G123" s="46">
        <f t="shared" si="26"/>
        <v>1</v>
      </c>
      <c r="H123" s="46">
        <f t="shared" si="26"/>
        <v>72</v>
      </c>
      <c r="I123" s="46">
        <f t="shared" si="26"/>
        <v>2473</v>
      </c>
      <c r="J123" s="46">
        <f t="shared" si="26"/>
        <v>13</v>
      </c>
      <c r="K123" s="46">
        <f t="shared" si="26"/>
        <v>284</v>
      </c>
      <c r="L123" s="46">
        <f t="shared" si="26"/>
        <v>2176</v>
      </c>
      <c r="M123" s="46">
        <f t="shared" si="26"/>
        <v>37</v>
      </c>
      <c r="N123" s="46">
        <f t="shared" si="26"/>
        <v>98</v>
      </c>
      <c r="O123" s="46">
        <f t="shared" si="26"/>
        <v>124</v>
      </c>
      <c r="P123" s="46">
        <f t="shared" si="26"/>
        <v>30</v>
      </c>
      <c r="Q123" s="46">
        <f t="shared" si="26"/>
        <v>91</v>
      </c>
      <c r="R123" s="46">
        <f t="shared" si="26"/>
        <v>22</v>
      </c>
      <c r="S123" s="46">
        <f t="shared" si="26"/>
        <v>62</v>
      </c>
      <c r="T123" s="46">
        <f t="shared" si="26"/>
        <v>56</v>
      </c>
      <c r="U123" s="46">
        <f t="shared" si="26"/>
        <v>244</v>
      </c>
      <c r="V123" s="46">
        <f t="shared" si="26"/>
        <v>274</v>
      </c>
      <c r="W123" s="77">
        <f t="shared" si="26"/>
        <v>618</v>
      </c>
      <c r="X123" s="76">
        <f t="shared" si="26"/>
        <v>2763</v>
      </c>
      <c r="Y123" s="46">
        <f t="shared" si="26"/>
        <v>33</v>
      </c>
      <c r="Z123" s="46">
        <f t="shared" si="26"/>
        <v>26</v>
      </c>
      <c r="AA123" s="46">
        <f t="shared" si="26"/>
        <v>20</v>
      </c>
      <c r="AB123" s="46">
        <f t="shared" si="26"/>
        <v>1</v>
      </c>
      <c r="AC123" s="46">
        <f t="shared" si="26"/>
        <v>56</v>
      </c>
      <c r="AD123" s="46">
        <f t="shared" si="26"/>
        <v>1527</v>
      </c>
      <c r="AE123" s="46">
        <f t="shared" si="26"/>
        <v>7</v>
      </c>
      <c r="AF123" s="46">
        <f t="shared" si="26"/>
        <v>170</v>
      </c>
      <c r="AG123" s="46">
        <f t="shared" si="26"/>
        <v>1350</v>
      </c>
      <c r="AH123" s="46">
        <f t="shared" si="26"/>
        <v>10</v>
      </c>
      <c r="AI123" s="46">
        <f t="shared" si="26"/>
        <v>84</v>
      </c>
      <c r="AJ123" s="46">
        <f t="shared" si="26"/>
        <v>115</v>
      </c>
      <c r="AK123" s="46">
        <f t="shared" si="26"/>
        <v>24</v>
      </c>
      <c r="AL123" s="46">
        <f t="shared" si="26"/>
        <v>61</v>
      </c>
      <c r="AM123" s="46">
        <f t="shared" si="26"/>
        <v>14</v>
      </c>
      <c r="AN123" s="46">
        <f t="shared" si="26"/>
        <v>46</v>
      </c>
      <c r="AO123" s="46">
        <f t="shared" si="26"/>
        <v>44</v>
      </c>
      <c r="AP123" s="46">
        <f t="shared" si="26"/>
        <v>51</v>
      </c>
      <c r="AQ123" s="46">
        <f t="shared" si="26"/>
        <v>268</v>
      </c>
      <c r="AR123" s="77">
        <f t="shared" si="26"/>
        <v>383</v>
      </c>
    </row>
    <row r="124" spans="1:44" s="2" customFormat="1" ht="19.5" customHeight="1">
      <c r="A124" s="687" t="s">
        <v>606</v>
      </c>
      <c r="B124" s="688"/>
      <c r="C124" s="80">
        <f aca="true" t="shared" si="27" ref="C124:AR124">C40+C123</f>
        <v>12541</v>
      </c>
      <c r="D124" s="81">
        <f t="shared" si="27"/>
        <v>93</v>
      </c>
      <c r="E124" s="81">
        <f t="shared" si="27"/>
        <v>93</v>
      </c>
      <c r="F124" s="81">
        <f t="shared" si="27"/>
        <v>118</v>
      </c>
      <c r="G124" s="81">
        <f t="shared" si="27"/>
        <v>31</v>
      </c>
      <c r="H124" s="81">
        <f t="shared" si="27"/>
        <v>112</v>
      </c>
      <c r="I124" s="81">
        <f t="shared" si="27"/>
        <v>6656</v>
      </c>
      <c r="J124" s="81">
        <f t="shared" si="27"/>
        <v>17</v>
      </c>
      <c r="K124" s="81">
        <f t="shared" si="27"/>
        <v>631</v>
      </c>
      <c r="L124" s="81">
        <f t="shared" si="27"/>
        <v>6008</v>
      </c>
      <c r="M124" s="81">
        <f t="shared" si="27"/>
        <v>124</v>
      </c>
      <c r="N124" s="81">
        <f t="shared" si="27"/>
        <v>230</v>
      </c>
      <c r="O124" s="81">
        <f t="shared" si="27"/>
        <v>359</v>
      </c>
      <c r="P124" s="81">
        <f t="shared" si="27"/>
        <v>62</v>
      </c>
      <c r="Q124" s="81">
        <f t="shared" si="27"/>
        <v>371</v>
      </c>
      <c r="R124" s="81">
        <f t="shared" si="27"/>
        <v>84</v>
      </c>
      <c r="S124" s="81">
        <f t="shared" si="27"/>
        <v>184</v>
      </c>
      <c r="T124" s="81">
        <f t="shared" si="27"/>
        <v>110</v>
      </c>
      <c r="U124" s="81">
        <f t="shared" si="27"/>
        <v>540</v>
      </c>
      <c r="V124" s="81">
        <f t="shared" si="27"/>
        <v>959</v>
      </c>
      <c r="W124" s="82">
        <f t="shared" si="27"/>
        <v>2415</v>
      </c>
      <c r="X124" s="80">
        <f t="shared" si="27"/>
        <v>7840</v>
      </c>
      <c r="Y124" s="81">
        <f t="shared" si="27"/>
        <v>39</v>
      </c>
      <c r="Z124" s="81">
        <f t="shared" si="27"/>
        <v>39</v>
      </c>
      <c r="AA124" s="81">
        <f t="shared" si="27"/>
        <v>43</v>
      </c>
      <c r="AB124" s="81">
        <f t="shared" si="27"/>
        <v>13</v>
      </c>
      <c r="AC124" s="81">
        <f t="shared" si="27"/>
        <v>80</v>
      </c>
      <c r="AD124" s="81">
        <f t="shared" si="27"/>
        <v>4023</v>
      </c>
      <c r="AE124" s="81">
        <f t="shared" si="27"/>
        <v>7</v>
      </c>
      <c r="AF124" s="81">
        <f t="shared" si="27"/>
        <v>355</v>
      </c>
      <c r="AG124" s="81">
        <f t="shared" si="27"/>
        <v>3661</v>
      </c>
      <c r="AH124" s="81">
        <f t="shared" si="27"/>
        <v>50</v>
      </c>
      <c r="AI124" s="81">
        <f t="shared" si="27"/>
        <v>198</v>
      </c>
      <c r="AJ124" s="81">
        <f t="shared" si="27"/>
        <v>341</v>
      </c>
      <c r="AK124" s="81">
        <f t="shared" si="27"/>
        <v>51</v>
      </c>
      <c r="AL124" s="81">
        <f t="shared" si="27"/>
        <v>305</v>
      </c>
      <c r="AM124" s="81">
        <f t="shared" si="27"/>
        <v>61</v>
      </c>
      <c r="AN124" s="81">
        <f t="shared" si="27"/>
        <v>137</v>
      </c>
      <c r="AO124" s="81">
        <f t="shared" si="27"/>
        <v>93</v>
      </c>
      <c r="AP124" s="81">
        <f t="shared" si="27"/>
        <v>169</v>
      </c>
      <c r="AQ124" s="81">
        <f t="shared" si="27"/>
        <v>935</v>
      </c>
      <c r="AR124" s="82">
        <f t="shared" si="27"/>
        <v>1263</v>
      </c>
    </row>
    <row r="125" spans="1:44" s="2" customFormat="1" ht="11.25" customHeight="1">
      <c r="A125" s="83">
        <v>1</v>
      </c>
      <c r="B125" s="60" t="s">
        <v>589</v>
      </c>
      <c r="C125" s="43">
        <f>SUM(D125:H125,J125:W125)</f>
        <v>64</v>
      </c>
      <c r="D125" s="44">
        <v>1</v>
      </c>
      <c r="E125" s="44">
        <v>1</v>
      </c>
      <c r="F125" s="44"/>
      <c r="G125" s="44"/>
      <c r="H125" s="44">
        <v>1</v>
      </c>
      <c r="I125" s="45">
        <v>5</v>
      </c>
      <c r="J125" s="44"/>
      <c r="K125" s="44"/>
      <c r="L125" s="46">
        <f>I125-SUM(J125:K125)</f>
        <v>5</v>
      </c>
      <c r="M125" s="44">
        <v>1</v>
      </c>
      <c r="N125" s="44">
        <v>1</v>
      </c>
      <c r="O125" s="44">
        <v>1</v>
      </c>
      <c r="P125" s="44">
        <v>1</v>
      </c>
      <c r="Q125" s="44">
        <v>2</v>
      </c>
      <c r="R125" s="44"/>
      <c r="S125" s="44">
        <v>1</v>
      </c>
      <c r="T125" s="44">
        <v>1</v>
      </c>
      <c r="U125" s="44">
        <v>12</v>
      </c>
      <c r="V125" s="44">
        <v>20</v>
      </c>
      <c r="W125" s="47">
        <v>16</v>
      </c>
      <c r="X125" s="43">
        <f>SUM(Y125:AC125,AE125:AR125)</f>
        <v>51</v>
      </c>
      <c r="Y125" s="44">
        <v>1</v>
      </c>
      <c r="Z125" s="44"/>
      <c r="AA125" s="44"/>
      <c r="AB125" s="44"/>
      <c r="AC125" s="44">
        <v>1</v>
      </c>
      <c r="AD125" s="45">
        <v>3</v>
      </c>
      <c r="AE125" s="44"/>
      <c r="AF125" s="44"/>
      <c r="AG125" s="46">
        <v>3</v>
      </c>
      <c r="AH125" s="44">
        <v>1</v>
      </c>
      <c r="AI125" s="44">
        <v>1</v>
      </c>
      <c r="AJ125" s="44">
        <v>1</v>
      </c>
      <c r="AK125" s="44">
        <v>1</v>
      </c>
      <c r="AL125" s="44">
        <v>2</v>
      </c>
      <c r="AM125" s="44"/>
      <c r="AN125" s="44">
        <v>1</v>
      </c>
      <c r="AO125" s="44">
        <v>1</v>
      </c>
      <c r="AP125" s="44">
        <v>12</v>
      </c>
      <c r="AQ125" s="44">
        <v>18</v>
      </c>
      <c r="AR125" s="47">
        <v>8</v>
      </c>
    </row>
    <row r="126" spans="1:44" s="2" customFormat="1" ht="11.25" customHeight="1">
      <c r="A126" s="83">
        <f>+A125+1</f>
        <v>2</v>
      </c>
      <c r="B126" s="60" t="s">
        <v>461</v>
      </c>
      <c r="C126" s="43">
        <f>SUM(D126:H126,J126:W126)</f>
        <v>18</v>
      </c>
      <c r="D126" s="44">
        <v>1</v>
      </c>
      <c r="E126" s="44"/>
      <c r="F126" s="44"/>
      <c r="G126" s="44"/>
      <c r="H126" s="44">
        <v>1</v>
      </c>
      <c r="I126" s="45">
        <v>6</v>
      </c>
      <c r="J126" s="44"/>
      <c r="K126" s="44">
        <v>1</v>
      </c>
      <c r="L126" s="46">
        <f>I126-SUM(J126:K126)</f>
        <v>5</v>
      </c>
      <c r="M126" s="44"/>
      <c r="N126" s="44">
        <v>2</v>
      </c>
      <c r="O126" s="44">
        <v>1</v>
      </c>
      <c r="P126" s="44"/>
      <c r="Q126" s="44">
        <v>0</v>
      </c>
      <c r="R126" s="44"/>
      <c r="S126" s="44"/>
      <c r="T126" s="44"/>
      <c r="U126" s="44"/>
      <c r="V126" s="44">
        <v>2</v>
      </c>
      <c r="W126" s="47">
        <v>5</v>
      </c>
      <c r="X126" s="43">
        <f>SUM(Y126:AC126,AE126:AR126)</f>
        <v>12</v>
      </c>
      <c r="Y126" s="44"/>
      <c r="Z126" s="44"/>
      <c r="AA126" s="44"/>
      <c r="AB126" s="44"/>
      <c r="AC126" s="44">
        <v>1</v>
      </c>
      <c r="AD126" s="45">
        <v>1</v>
      </c>
      <c r="AE126" s="44"/>
      <c r="AF126" s="44"/>
      <c r="AG126" s="46">
        <v>1</v>
      </c>
      <c r="AH126" s="44"/>
      <c r="AI126" s="44">
        <v>2</v>
      </c>
      <c r="AJ126" s="44">
        <v>1</v>
      </c>
      <c r="AK126" s="44"/>
      <c r="AL126" s="44">
        <v>0</v>
      </c>
      <c r="AM126" s="44"/>
      <c r="AN126" s="44"/>
      <c r="AO126" s="44"/>
      <c r="AP126" s="44"/>
      <c r="AQ126" s="44">
        <v>2</v>
      </c>
      <c r="AR126" s="47">
        <v>5</v>
      </c>
    </row>
    <row r="127" spans="1:44" s="2" customFormat="1" ht="21" customHeight="1">
      <c r="A127" s="83">
        <f>+A126+1</f>
        <v>3</v>
      </c>
      <c r="B127" s="60" t="s">
        <v>590</v>
      </c>
      <c r="C127" s="43">
        <f>SUM(D127:H127,J127:W127)</f>
        <v>10</v>
      </c>
      <c r="D127" s="44"/>
      <c r="E127" s="44"/>
      <c r="F127" s="44">
        <v>1</v>
      </c>
      <c r="G127" s="44"/>
      <c r="H127" s="44">
        <v>1</v>
      </c>
      <c r="I127" s="45">
        <v>1</v>
      </c>
      <c r="J127" s="44"/>
      <c r="K127" s="44"/>
      <c r="L127" s="46">
        <f>I127-SUM(J127:K127)</f>
        <v>1</v>
      </c>
      <c r="M127" s="44"/>
      <c r="N127" s="44"/>
      <c r="O127" s="44"/>
      <c r="P127" s="44"/>
      <c r="Q127" s="44">
        <v>1</v>
      </c>
      <c r="R127" s="44"/>
      <c r="S127" s="44"/>
      <c r="T127" s="44"/>
      <c r="U127" s="44">
        <v>1</v>
      </c>
      <c r="V127" s="44"/>
      <c r="W127" s="47">
        <v>5</v>
      </c>
      <c r="X127" s="43">
        <f>SUM(Y127:AC127,AE127:AR127)</f>
        <v>9</v>
      </c>
      <c r="Y127" s="44"/>
      <c r="Z127" s="44"/>
      <c r="AA127" s="44">
        <v>1</v>
      </c>
      <c r="AB127" s="44"/>
      <c r="AC127" s="44">
        <v>1</v>
      </c>
      <c r="AD127" s="45">
        <v>1</v>
      </c>
      <c r="AE127" s="44"/>
      <c r="AF127" s="44"/>
      <c r="AG127" s="46">
        <v>1</v>
      </c>
      <c r="AH127" s="44"/>
      <c r="AI127" s="44"/>
      <c r="AJ127" s="44"/>
      <c r="AK127" s="44"/>
      <c r="AL127" s="44">
        <v>1</v>
      </c>
      <c r="AM127" s="44"/>
      <c r="AN127" s="44"/>
      <c r="AO127" s="44"/>
      <c r="AP127" s="44">
        <v>1</v>
      </c>
      <c r="AQ127" s="44"/>
      <c r="AR127" s="47">
        <v>4</v>
      </c>
    </row>
    <row r="128" spans="1:44" s="2" customFormat="1" ht="19.5" customHeight="1">
      <c r="A128" s="705" t="s">
        <v>591</v>
      </c>
      <c r="B128" s="706"/>
      <c r="C128" s="84">
        <f aca="true" t="shared" si="28" ref="C128:AR128">SUM(C125:C127)</f>
        <v>92</v>
      </c>
      <c r="D128" s="85">
        <f t="shared" si="28"/>
        <v>2</v>
      </c>
      <c r="E128" s="85">
        <f t="shared" si="28"/>
        <v>1</v>
      </c>
      <c r="F128" s="85">
        <f t="shared" si="28"/>
        <v>1</v>
      </c>
      <c r="G128" s="85">
        <f t="shared" si="28"/>
        <v>0</v>
      </c>
      <c r="H128" s="85">
        <f t="shared" si="28"/>
        <v>3</v>
      </c>
      <c r="I128" s="85">
        <f t="shared" si="28"/>
        <v>12</v>
      </c>
      <c r="J128" s="85">
        <f t="shared" si="28"/>
        <v>0</v>
      </c>
      <c r="K128" s="85">
        <f t="shared" si="28"/>
        <v>1</v>
      </c>
      <c r="L128" s="85">
        <f t="shared" si="28"/>
        <v>11</v>
      </c>
      <c r="M128" s="85">
        <f t="shared" si="28"/>
        <v>1</v>
      </c>
      <c r="N128" s="85">
        <f t="shared" si="28"/>
        <v>3</v>
      </c>
      <c r="O128" s="85">
        <f t="shared" si="28"/>
        <v>2</v>
      </c>
      <c r="P128" s="85">
        <f t="shared" si="28"/>
        <v>1</v>
      </c>
      <c r="Q128" s="85">
        <f t="shared" si="28"/>
        <v>3</v>
      </c>
      <c r="R128" s="85">
        <f t="shared" si="28"/>
        <v>0</v>
      </c>
      <c r="S128" s="85">
        <f t="shared" si="28"/>
        <v>1</v>
      </c>
      <c r="T128" s="85">
        <f t="shared" si="28"/>
        <v>1</v>
      </c>
      <c r="U128" s="85">
        <f t="shared" si="28"/>
        <v>13</v>
      </c>
      <c r="V128" s="85">
        <f t="shared" si="28"/>
        <v>22</v>
      </c>
      <c r="W128" s="86">
        <f t="shared" si="28"/>
        <v>26</v>
      </c>
      <c r="X128" s="84">
        <f>SUM(X125:X127)</f>
        <v>72</v>
      </c>
      <c r="Y128" s="85">
        <f t="shared" si="28"/>
        <v>1</v>
      </c>
      <c r="Z128" s="85">
        <f t="shared" si="28"/>
        <v>0</v>
      </c>
      <c r="AA128" s="85">
        <f t="shared" si="28"/>
        <v>1</v>
      </c>
      <c r="AB128" s="85">
        <f t="shared" si="28"/>
        <v>0</v>
      </c>
      <c r="AC128" s="85">
        <f t="shared" si="28"/>
        <v>3</v>
      </c>
      <c r="AD128" s="85">
        <f t="shared" si="28"/>
        <v>5</v>
      </c>
      <c r="AE128" s="85">
        <f t="shared" si="28"/>
        <v>0</v>
      </c>
      <c r="AF128" s="85">
        <f t="shared" si="28"/>
        <v>0</v>
      </c>
      <c r="AG128" s="85">
        <f t="shared" si="28"/>
        <v>5</v>
      </c>
      <c r="AH128" s="85">
        <f t="shared" si="28"/>
        <v>1</v>
      </c>
      <c r="AI128" s="85">
        <f t="shared" si="28"/>
        <v>3</v>
      </c>
      <c r="AJ128" s="85">
        <f t="shared" si="28"/>
        <v>2</v>
      </c>
      <c r="AK128" s="85">
        <f t="shared" si="28"/>
        <v>1</v>
      </c>
      <c r="AL128" s="85">
        <f t="shared" si="28"/>
        <v>3</v>
      </c>
      <c r="AM128" s="85">
        <f t="shared" si="28"/>
        <v>0</v>
      </c>
      <c r="AN128" s="85">
        <f t="shared" si="28"/>
        <v>1</v>
      </c>
      <c r="AO128" s="85">
        <f t="shared" si="28"/>
        <v>1</v>
      </c>
      <c r="AP128" s="85">
        <f t="shared" si="28"/>
        <v>13</v>
      </c>
      <c r="AQ128" s="85">
        <f t="shared" si="28"/>
        <v>20</v>
      </c>
      <c r="AR128" s="86">
        <f t="shared" si="28"/>
        <v>17</v>
      </c>
    </row>
    <row r="129" spans="1:44" s="2" customFormat="1" ht="19.5" customHeight="1">
      <c r="A129" s="87"/>
      <c r="B129" s="88" t="s">
        <v>101</v>
      </c>
      <c r="C129" s="89">
        <f aca="true" t="shared" si="29" ref="C129:AR129">C124+C128</f>
        <v>12633</v>
      </c>
      <c r="D129" s="90">
        <f t="shared" si="29"/>
        <v>95</v>
      </c>
      <c r="E129" s="90">
        <f t="shared" si="29"/>
        <v>94</v>
      </c>
      <c r="F129" s="90">
        <f t="shared" si="29"/>
        <v>119</v>
      </c>
      <c r="G129" s="90">
        <f t="shared" si="29"/>
        <v>31</v>
      </c>
      <c r="H129" s="90">
        <f t="shared" si="29"/>
        <v>115</v>
      </c>
      <c r="I129" s="90">
        <f t="shared" si="29"/>
        <v>6668</v>
      </c>
      <c r="J129" s="90">
        <f t="shared" si="29"/>
        <v>17</v>
      </c>
      <c r="K129" s="90">
        <f t="shared" si="29"/>
        <v>632</v>
      </c>
      <c r="L129" s="90">
        <f t="shared" si="29"/>
        <v>6019</v>
      </c>
      <c r="M129" s="90">
        <f t="shared" si="29"/>
        <v>125</v>
      </c>
      <c r="N129" s="90">
        <f t="shared" si="29"/>
        <v>233</v>
      </c>
      <c r="O129" s="90">
        <f t="shared" si="29"/>
        <v>361</v>
      </c>
      <c r="P129" s="90">
        <f t="shared" si="29"/>
        <v>63</v>
      </c>
      <c r="Q129" s="90">
        <f t="shared" si="29"/>
        <v>374</v>
      </c>
      <c r="R129" s="90">
        <f t="shared" si="29"/>
        <v>84</v>
      </c>
      <c r="S129" s="90">
        <f t="shared" si="29"/>
        <v>185</v>
      </c>
      <c r="T129" s="90">
        <f t="shared" si="29"/>
        <v>111</v>
      </c>
      <c r="U129" s="90">
        <f t="shared" si="29"/>
        <v>553</v>
      </c>
      <c r="V129" s="90">
        <f t="shared" si="29"/>
        <v>981</v>
      </c>
      <c r="W129" s="91">
        <f t="shared" si="29"/>
        <v>2441</v>
      </c>
      <c r="X129" s="89">
        <f>X124+X128</f>
        <v>7912</v>
      </c>
      <c r="Y129" s="92">
        <f>Y124+Y128</f>
        <v>40</v>
      </c>
      <c r="Z129" s="92">
        <f t="shared" si="29"/>
        <v>39</v>
      </c>
      <c r="AA129" s="92">
        <f t="shared" si="29"/>
        <v>44</v>
      </c>
      <c r="AB129" s="92">
        <f t="shared" si="29"/>
        <v>13</v>
      </c>
      <c r="AC129" s="92">
        <f t="shared" si="29"/>
        <v>83</v>
      </c>
      <c r="AD129" s="92">
        <f t="shared" si="29"/>
        <v>4028</v>
      </c>
      <c r="AE129" s="92">
        <f t="shared" si="29"/>
        <v>7</v>
      </c>
      <c r="AF129" s="92">
        <f t="shared" si="29"/>
        <v>355</v>
      </c>
      <c r="AG129" s="92">
        <f t="shared" si="29"/>
        <v>3666</v>
      </c>
      <c r="AH129" s="92">
        <f t="shared" si="29"/>
        <v>51</v>
      </c>
      <c r="AI129" s="92">
        <f t="shared" si="29"/>
        <v>201</v>
      </c>
      <c r="AJ129" s="92">
        <f t="shared" si="29"/>
        <v>343</v>
      </c>
      <c r="AK129" s="92">
        <f t="shared" si="29"/>
        <v>52</v>
      </c>
      <c r="AL129" s="92">
        <f t="shared" si="29"/>
        <v>308</v>
      </c>
      <c r="AM129" s="92">
        <f t="shared" si="29"/>
        <v>61</v>
      </c>
      <c r="AN129" s="92">
        <f t="shared" si="29"/>
        <v>138</v>
      </c>
      <c r="AO129" s="92">
        <f t="shared" si="29"/>
        <v>94</v>
      </c>
      <c r="AP129" s="92">
        <f t="shared" si="29"/>
        <v>182</v>
      </c>
      <c r="AQ129" s="92">
        <f t="shared" si="29"/>
        <v>955</v>
      </c>
      <c r="AR129" s="93">
        <f t="shared" si="29"/>
        <v>1280</v>
      </c>
    </row>
    <row r="130" ht="12.75">
      <c r="C130" s="106"/>
    </row>
    <row r="131" ht="12.75">
      <c r="C131" s="106"/>
    </row>
    <row r="132" spans="2:4" ht="12.75">
      <c r="B132" s="107"/>
      <c r="C132" s="106"/>
      <c r="D132" s="106"/>
    </row>
    <row r="133" spans="2:4" ht="12.75">
      <c r="B133" s="107"/>
      <c r="C133" s="106"/>
      <c r="D133" s="106"/>
    </row>
    <row r="134" spans="3:4" ht="12.75">
      <c r="C134" s="106"/>
      <c r="D134" s="106"/>
    </row>
  </sheetData>
  <sheetProtection/>
  <mergeCells count="55">
    <mergeCell ref="A128:B128"/>
    <mergeCell ref="A41:B41"/>
    <mergeCell ref="A63:B63"/>
    <mergeCell ref="A109:B109"/>
    <mergeCell ref="A117:B117"/>
    <mergeCell ref="A123:B123"/>
    <mergeCell ref="A124:B124"/>
    <mergeCell ref="X4:AR4"/>
    <mergeCell ref="X2:AR2"/>
    <mergeCell ref="A40:B40"/>
    <mergeCell ref="C4:W4"/>
    <mergeCell ref="A4:A6"/>
    <mergeCell ref="B4:B6"/>
    <mergeCell ref="C5:C6"/>
    <mergeCell ref="D5:D6"/>
    <mergeCell ref="E5:E6"/>
    <mergeCell ref="F5:F6"/>
    <mergeCell ref="Y5:Y6"/>
    <mergeCell ref="Z5:Z6"/>
    <mergeCell ref="AA5:AA6"/>
    <mergeCell ref="AB5:AB6"/>
    <mergeCell ref="G5:G6"/>
    <mergeCell ref="H5:H6"/>
    <mergeCell ref="I5:I6"/>
    <mergeCell ref="J5:L5"/>
    <mergeCell ref="M5:M6"/>
    <mergeCell ref="Q5:Q6"/>
    <mergeCell ref="AR5:AR6"/>
    <mergeCell ref="AH5:AH6"/>
    <mergeCell ref="AI5:AI6"/>
    <mergeCell ref="AJ5:AJ6"/>
    <mergeCell ref="AK5:AK6"/>
    <mergeCell ref="AL5:AL6"/>
    <mergeCell ref="AM5:AM6"/>
    <mergeCell ref="AO5:AO6"/>
    <mergeCell ref="C2:W2"/>
    <mergeCell ref="W5:W6"/>
    <mergeCell ref="A22:B22"/>
    <mergeCell ref="A7:B7"/>
    <mergeCell ref="AP5:AP6"/>
    <mergeCell ref="AQ5:AQ6"/>
    <mergeCell ref="R5:R6"/>
    <mergeCell ref="AC5:AC6"/>
    <mergeCell ref="S5:S6"/>
    <mergeCell ref="T5:T6"/>
    <mergeCell ref="A27:B27"/>
    <mergeCell ref="AN5:AN6"/>
    <mergeCell ref="X5:X6"/>
    <mergeCell ref="N5:N6"/>
    <mergeCell ref="O5:O6"/>
    <mergeCell ref="P5:P6"/>
    <mergeCell ref="AD5:AD6"/>
    <mergeCell ref="AE5:AG5"/>
    <mergeCell ref="U5:U6"/>
    <mergeCell ref="V5:V6"/>
  </mergeCells>
  <printOptions horizontalCentered="1"/>
  <pageMargins left="0" right="0" top="1" bottom="1" header="0.5" footer="0.5"/>
  <pageSetup horizontalDpi="600" verticalDpi="600" orientation="landscape" paperSize="9" scale="75" r:id="rId3"/>
  <colBreaks count="1" manualBreakCount="1">
    <brk id="23" max="65535" man="1"/>
  </col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2:IT54"/>
  <sheetViews>
    <sheetView view="pageBreakPreview" zoomScale="60" zoomScaleNormal="102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50" sqref="T50"/>
    </sheetView>
  </sheetViews>
  <sheetFormatPr defaultColWidth="9.00390625" defaultRowHeight="12.75"/>
  <cols>
    <col min="1" max="1" width="3.375" style="270" customWidth="1"/>
    <col min="2" max="2" width="18.25390625" style="271" customWidth="1"/>
    <col min="3" max="3" width="9.625" style="272" customWidth="1"/>
    <col min="4" max="5" width="6.00390625" style="272" customWidth="1"/>
    <col min="6" max="7" width="7.125" style="272" customWidth="1"/>
    <col min="8" max="8" width="7.375" style="272" customWidth="1"/>
    <col min="9" max="9" width="8.375" style="272" customWidth="1"/>
    <col min="10" max="10" width="6.875" style="272" customWidth="1"/>
    <col min="11" max="11" width="7.875" style="272" customWidth="1"/>
    <col min="12" max="12" width="8.125" style="272" customWidth="1"/>
    <col min="13" max="13" width="9.625" style="272" customWidth="1"/>
    <col min="14" max="16" width="7.875" style="272" customWidth="1"/>
    <col min="17" max="22" width="7.00390625" style="272" customWidth="1"/>
    <col min="23" max="23" width="9.625" style="272" customWidth="1"/>
    <col min="24" max="24" width="8.25390625" style="6" customWidth="1"/>
    <col min="25" max="29" width="5.75390625" style="6" customWidth="1"/>
    <col min="30" max="30" width="8.125" style="6" customWidth="1"/>
    <col min="31" max="31" width="5.75390625" style="6" customWidth="1"/>
    <col min="32" max="32" width="7.00390625" style="6" customWidth="1"/>
    <col min="33" max="33" width="8.75390625" style="6" customWidth="1"/>
    <col min="34" max="34" width="5.75390625" style="6" customWidth="1"/>
    <col min="35" max="36" width="6.75390625" style="6" customWidth="1"/>
    <col min="37" max="37" width="5.75390625" style="6" customWidth="1"/>
    <col min="38" max="38" width="6.75390625" style="6" customWidth="1"/>
    <col min="39" max="40" width="6.25390625" style="6" customWidth="1"/>
    <col min="41" max="41" width="5.75390625" style="6" customWidth="1"/>
    <col min="42" max="43" width="6.625" style="6" customWidth="1"/>
    <col min="44" max="44" width="8.125" style="6" customWidth="1"/>
    <col min="45" max="45" width="0.12890625" style="273" customWidth="1"/>
    <col min="46" max="51" width="4.75390625" style="273" hidden="1" customWidth="1"/>
    <col min="52" max="52" width="1.00390625" style="273" hidden="1" customWidth="1"/>
    <col min="53" max="56" width="9.125" style="273" hidden="1" customWidth="1"/>
    <col min="57" max="57" width="6.75390625" style="273" hidden="1" customWidth="1"/>
    <col min="58" max="58" width="9.125" style="273" hidden="1" customWidth="1"/>
    <col min="59" max="59" width="9.00390625" style="273" hidden="1" customWidth="1"/>
    <col min="60" max="63" width="9.125" style="273" hidden="1" customWidth="1"/>
    <col min="64" max="64" width="4.625" style="273" hidden="1" customWidth="1"/>
    <col min="65" max="69" width="9.125" style="273" hidden="1" customWidth="1"/>
    <col min="70" max="70" width="4.875" style="273" hidden="1" customWidth="1"/>
    <col min="71" max="74" width="9.125" style="273" hidden="1" customWidth="1"/>
    <col min="75" max="75" width="5.125" style="273" hidden="1" customWidth="1"/>
    <col min="76" max="80" width="9.125" style="273" hidden="1" customWidth="1"/>
    <col min="81" max="81" width="5.875" style="273" hidden="1" customWidth="1"/>
    <col min="82" max="84" width="9.125" style="273" hidden="1" customWidth="1"/>
    <col min="85" max="16384" width="9.125" style="270" customWidth="1"/>
  </cols>
  <sheetData>
    <row r="2" spans="1:254" s="279" customFormat="1" ht="12.75" customHeight="1">
      <c r="A2" s="568" t="s">
        <v>446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707" t="s">
        <v>447</v>
      </c>
      <c r="Y2" s="707"/>
      <c r="Z2" s="707"/>
      <c r="AA2" s="707"/>
      <c r="AB2" s="707"/>
      <c r="AC2" s="707"/>
      <c r="AD2" s="707"/>
      <c r="AE2" s="707"/>
      <c r="AF2" s="707"/>
      <c r="AG2" s="707"/>
      <c r="AH2" s="707"/>
      <c r="AI2" s="707"/>
      <c r="AJ2" s="707"/>
      <c r="AK2" s="707"/>
      <c r="AL2" s="707"/>
      <c r="AM2" s="707"/>
      <c r="AN2" s="707"/>
      <c r="AO2" s="707"/>
      <c r="AP2" s="707"/>
      <c r="AQ2" s="707"/>
      <c r="AR2" s="70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8"/>
      <c r="CH2" s="278"/>
      <c r="CI2" s="278"/>
      <c r="CJ2" s="278"/>
      <c r="CK2" s="278"/>
      <c r="CL2" s="278"/>
      <c r="CM2" s="278"/>
      <c r="CN2" s="278"/>
      <c r="CO2" s="278"/>
      <c r="CP2" s="278"/>
      <c r="CQ2" s="278"/>
      <c r="CR2" s="278"/>
      <c r="CS2" s="278"/>
      <c r="CT2" s="278"/>
      <c r="CU2" s="278"/>
      <c r="CV2" s="278"/>
      <c r="CW2" s="278"/>
      <c r="CX2" s="278"/>
      <c r="CY2" s="278"/>
      <c r="CZ2" s="278"/>
      <c r="DA2" s="278"/>
      <c r="DB2" s="278"/>
      <c r="DC2" s="278"/>
      <c r="DD2" s="278"/>
      <c r="DE2" s="278"/>
      <c r="DF2" s="278"/>
      <c r="DG2" s="278"/>
      <c r="DH2" s="278"/>
      <c r="DI2" s="278"/>
      <c r="DJ2" s="278"/>
      <c r="DK2" s="278"/>
      <c r="DL2" s="278"/>
      <c r="DM2" s="278"/>
      <c r="DN2" s="278"/>
      <c r="DO2" s="278"/>
      <c r="DP2" s="278"/>
      <c r="DQ2" s="278"/>
      <c r="DR2" s="278"/>
      <c r="DS2" s="278"/>
      <c r="DT2" s="278"/>
      <c r="DU2" s="278"/>
      <c r="DV2" s="278"/>
      <c r="DW2" s="278"/>
      <c r="DX2" s="278"/>
      <c r="DY2" s="278"/>
      <c r="DZ2" s="278"/>
      <c r="EA2" s="278"/>
      <c r="EB2" s="278"/>
      <c r="EC2" s="278"/>
      <c r="ED2" s="278"/>
      <c r="EE2" s="278"/>
      <c r="EF2" s="278"/>
      <c r="EG2" s="278"/>
      <c r="EH2" s="278"/>
      <c r="EI2" s="278"/>
      <c r="EJ2" s="278"/>
      <c r="EK2" s="278"/>
      <c r="EL2" s="278"/>
      <c r="EM2" s="278"/>
      <c r="EN2" s="278"/>
      <c r="EO2" s="278"/>
      <c r="EP2" s="278"/>
      <c r="EQ2" s="278"/>
      <c r="ER2" s="278"/>
      <c r="ES2" s="278"/>
      <c r="ET2" s="278"/>
      <c r="EU2" s="278"/>
      <c r="EV2" s="278"/>
      <c r="EW2" s="278"/>
      <c r="EX2" s="278"/>
      <c r="EY2" s="278"/>
      <c r="EZ2" s="278"/>
      <c r="FA2" s="278"/>
      <c r="FB2" s="278"/>
      <c r="FC2" s="278"/>
      <c r="FD2" s="278"/>
      <c r="FE2" s="278"/>
      <c r="FF2" s="278"/>
      <c r="FG2" s="278"/>
      <c r="FH2" s="278"/>
      <c r="FI2" s="278"/>
      <c r="FJ2" s="278"/>
      <c r="FK2" s="278"/>
      <c r="FL2" s="278"/>
      <c r="FM2" s="278"/>
      <c r="FN2" s="278"/>
      <c r="FO2" s="278"/>
      <c r="FP2" s="278"/>
      <c r="FQ2" s="278"/>
      <c r="FR2" s="278"/>
      <c r="FS2" s="278"/>
      <c r="FT2" s="278"/>
      <c r="FU2" s="278"/>
      <c r="FV2" s="278"/>
      <c r="FW2" s="278"/>
      <c r="FX2" s="278"/>
      <c r="FY2" s="278"/>
      <c r="FZ2" s="278"/>
      <c r="GA2" s="278"/>
      <c r="GB2" s="278"/>
      <c r="GC2" s="278"/>
      <c r="GD2" s="278"/>
      <c r="GE2" s="278"/>
      <c r="GF2" s="278"/>
      <c r="GG2" s="278"/>
      <c r="GH2" s="278"/>
      <c r="GI2" s="278"/>
      <c r="GJ2" s="278"/>
      <c r="GK2" s="278"/>
      <c r="GL2" s="278"/>
      <c r="GM2" s="278"/>
      <c r="GN2" s="278"/>
      <c r="GO2" s="278"/>
      <c r="GP2" s="278"/>
      <c r="GQ2" s="278"/>
      <c r="GR2" s="278"/>
      <c r="GS2" s="278"/>
      <c r="GT2" s="278"/>
      <c r="GU2" s="278"/>
      <c r="GV2" s="278"/>
      <c r="GW2" s="278"/>
      <c r="GX2" s="278"/>
      <c r="GY2" s="278"/>
      <c r="GZ2" s="278"/>
      <c r="HA2" s="278"/>
      <c r="HB2" s="278"/>
      <c r="HC2" s="278"/>
      <c r="HD2" s="278"/>
      <c r="HE2" s="278"/>
      <c r="HF2" s="278"/>
      <c r="HG2" s="278"/>
      <c r="HH2" s="278"/>
      <c r="HI2" s="278"/>
      <c r="HJ2" s="278"/>
      <c r="HK2" s="278"/>
      <c r="HL2" s="278"/>
      <c r="HM2" s="278"/>
      <c r="HN2" s="278"/>
      <c r="HO2" s="278"/>
      <c r="HP2" s="278"/>
      <c r="HQ2" s="278"/>
      <c r="HR2" s="278"/>
      <c r="HS2" s="278"/>
      <c r="HT2" s="278"/>
      <c r="HU2" s="278"/>
      <c r="HV2" s="278"/>
      <c r="HW2" s="278"/>
      <c r="HX2" s="278"/>
      <c r="HY2" s="278"/>
      <c r="HZ2" s="278"/>
      <c r="IA2" s="278"/>
      <c r="IB2" s="278"/>
      <c r="IC2" s="278"/>
      <c r="ID2" s="278"/>
      <c r="IE2" s="278"/>
      <c r="IF2" s="278"/>
      <c r="IG2" s="278"/>
      <c r="IH2" s="278"/>
      <c r="II2" s="278"/>
      <c r="IJ2" s="278"/>
      <c r="IK2" s="278"/>
      <c r="IL2" s="278"/>
      <c r="IM2" s="278"/>
      <c r="IN2" s="278"/>
      <c r="IO2" s="278"/>
      <c r="IP2" s="278"/>
      <c r="IQ2" s="278"/>
      <c r="IR2" s="278"/>
      <c r="IS2" s="278"/>
      <c r="IT2" s="278"/>
    </row>
    <row r="3" spans="1:23" ht="13.5">
      <c r="A3" s="274"/>
      <c r="B3" s="179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</row>
    <row r="4" spans="1:254" s="507" customFormat="1" ht="12">
      <c r="A4" s="708" t="s">
        <v>232</v>
      </c>
      <c r="B4" s="633" t="s">
        <v>179</v>
      </c>
      <c r="C4" s="709" t="s">
        <v>19</v>
      </c>
      <c r="D4" s="709"/>
      <c r="E4" s="709"/>
      <c r="F4" s="709"/>
      <c r="G4" s="709"/>
      <c r="H4" s="709"/>
      <c r="I4" s="709"/>
      <c r="J4" s="709"/>
      <c r="K4" s="709"/>
      <c r="L4" s="709"/>
      <c r="M4" s="709"/>
      <c r="N4" s="709"/>
      <c r="O4" s="709"/>
      <c r="P4" s="709"/>
      <c r="Q4" s="709"/>
      <c r="R4" s="709"/>
      <c r="S4" s="709"/>
      <c r="T4" s="709"/>
      <c r="U4" s="709"/>
      <c r="V4" s="709"/>
      <c r="W4" s="709"/>
      <c r="X4" s="710" t="s">
        <v>536</v>
      </c>
      <c r="Y4" s="710"/>
      <c r="Z4" s="710"/>
      <c r="AA4" s="710"/>
      <c r="AB4" s="710"/>
      <c r="AC4" s="710"/>
      <c r="AD4" s="710"/>
      <c r="AE4" s="710"/>
      <c r="AF4" s="710"/>
      <c r="AG4" s="710"/>
      <c r="AH4" s="710"/>
      <c r="AI4" s="710"/>
      <c r="AJ4" s="710"/>
      <c r="AK4" s="710"/>
      <c r="AL4" s="710"/>
      <c r="AM4" s="710"/>
      <c r="AN4" s="710"/>
      <c r="AO4" s="710"/>
      <c r="AP4" s="710"/>
      <c r="AQ4" s="710"/>
      <c r="AR4" s="710"/>
      <c r="AS4" s="505"/>
      <c r="AT4" s="505"/>
      <c r="AU4" s="505"/>
      <c r="AV4" s="505"/>
      <c r="AW4" s="505"/>
      <c r="AX4" s="505"/>
      <c r="AY4" s="505"/>
      <c r="AZ4" s="505"/>
      <c r="BA4" s="505"/>
      <c r="BB4" s="505"/>
      <c r="BC4" s="505"/>
      <c r="BD4" s="505"/>
      <c r="BE4" s="505"/>
      <c r="BF4" s="505"/>
      <c r="BG4" s="505"/>
      <c r="BH4" s="505"/>
      <c r="BI4" s="505"/>
      <c r="BJ4" s="505"/>
      <c r="BK4" s="505"/>
      <c r="BL4" s="505"/>
      <c r="BM4" s="505"/>
      <c r="BN4" s="505"/>
      <c r="BO4" s="505"/>
      <c r="BP4" s="505"/>
      <c r="BQ4" s="505"/>
      <c r="BR4" s="505"/>
      <c r="BS4" s="505"/>
      <c r="BT4" s="505"/>
      <c r="BU4" s="505"/>
      <c r="BV4" s="505"/>
      <c r="BW4" s="505"/>
      <c r="BX4" s="505"/>
      <c r="BY4" s="505"/>
      <c r="BZ4" s="505"/>
      <c r="CA4" s="505"/>
      <c r="CB4" s="505"/>
      <c r="CC4" s="505"/>
      <c r="CD4" s="505"/>
      <c r="CE4" s="505"/>
      <c r="CF4" s="505"/>
      <c r="CG4" s="506"/>
      <c r="CH4" s="506"/>
      <c r="CI4" s="506"/>
      <c r="CJ4" s="506"/>
      <c r="CK4" s="506"/>
      <c r="CL4" s="506"/>
      <c r="CM4" s="506"/>
      <c r="CN4" s="506"/>
      <c r="CO4" s="506"/>
      <c r="CP4" s="506"/>
      <c r="CQ4" s="506"/>
      <c r="CR4" s="506"/>
      <c r="CS4" s="506"/>
      <c r="CT4" s="506"/>
      <c r="CU4" s="506"/>
      <c r="CV4" s="506"/>
      <c r="CW4" s="506"/>
      <c r="CX4" s="506"/>
      <c r="CY4" s="506"/>
      <c r="CZ4" s="506"/>
      <c r="DA4" s="506"/>
      <c r="DB4" s="506"/>
      <c r="DC4" s="506"/>
      <c r="DD4" s="506"/>
      <c r="DE4" s="506"/>
      <c r="DF4" s="506"/>
      <c r="DG4" s="506"/>
      <c r="DH4" s="506"/>
      <c r="DI4" s="506"/>
      <c r="DJ4" s="506"/>
      <c r="DK4" s="506"/>
      <c r="DL4" s="506"/>
      <c r="DM4" s="506"/>
      <c r="DN4" s="506"/>
      <c r="DO4" s="506"/>
      <c r="DP4" s="506"/>
      <c r="DQ4" s="506"/>
      <c r="DR4" s="506"/>
      <c r="DS4" s="506"/>
      <c r="DT4" s="506"/>
      <c r="DU4" s="506"/>
      <c r="DV4" s="506"/>
      <c r="DW4" s="506"/>
      <c r="DX4" s="506"/>
      <c r="DY4" s="506"/>
      <c r="DZ4" s="506"/>
      <c r="EA4" s="506"/>
      <c r="EB4" s="506"/>
      <c r="EC4" s="506"/>
      <c r="ED4" s="506"/>
      <c r="EE4" s="506"/>
      <c r="EF4" s="506"/>
      <c r="EG4" s="506"/>
      <c r="EH4" s="506"/>
      <c r="EI4" s="506"/>
      <c r="EJ4" s="506"/>
      <c r="EK4" s="506"/>
      <c r="EL4" s="506"/>
      <c r="EM4" s="506"/>
      <c r="EN4" s="506"/>
      <c r="EO4" s="506"/>
      <c r="EP4" s="506"/>
      <c r="EQ4" s="506"/>
      <c r="ER4" s="506"/>
      <c r="ES4" s="506"/>
      <c r="ET4" s="506"/>
      <c r="EU4" s="506"/>
      <c r="EV4" s="506"/>
      <c r="EW4" s="506"/>
      <c r="EX4" s="506"/>
      <c r="EY4" s="506"/>
      <c r="EZ4" s="506"/>
      <c r="FA4" s="506"/>
      <c r="FB4" s="506"/>
      <c r="FC4" s="506"/>
      <c r="FD4" s="506"/>
      <c r="FE4" s="506"/>
      <c r="FF4" s="506"/>
      <c r="FG4" s="506"/>
      <c r="FH4" s="506"/>
      <c r="FI4" s="506"/>
      <c r="FJ4" s="506"/>
      <c r="FK4" s="506"/>
      <c r="FL4" s="506"/>
      <c r="FM4" s="506"/>
      <c r="FN4" s="506"/>
      <c r="FO4" s="506"/>
      <c r="FP4" s="506"/>
      <c r="FQ4" s="506"/>
      <c r="FR4" s="506"/>
      <c r="FS4" s="506"/>
      <c r="FT4" s="506"/>
      <c r="FU4" s="506"/>
      <c r="FV4" s="506"/>
      <c r="FW4" s="506"/>
      <c r="FX4" s="506"/>
      <c r="FY4" s="506"/>
      <c r="FZ4" s="506"/>
      <c r="GA4" s="506"/>
      <c r="GB4" s="506"/>
      <c r="GC4" s="506"/>
      <c r="GD4" s="506"/>
      <c r="GE4" s="506"/>
      <c r="GF4" s="506"/>
      <c r="GG4" s="506"/>
      <c r="GH4" s="506"/>
      <c r="GI4" s="506"/>
      <c r="GJ4" s="506"/>
      <c r="GK4" s="506"/>
      <c r="GL4" s="506"/>
      <c r="GM4" s="506"/>
      <c r="GN4" s="506"/>
      <c r="GO4" s="506"/>
      <c r="GP4" s="506"/>
      <c r="GQ4" s="506"/>
      <c r="GR4" s="506"/>
      <c r="GS4" s="506"/>
      <c r="GT4" s="506"/>
      <c r="GU4" s="506"/>
      <c r="GV4" s="506"/>
      <c r="GW4" s="506"/>
      <c r="GX4" s="506"/>
      <c r="GY4" s="506"/>
      <c r="GZ4" s="506"/>
      <c r="HA4" s="506"/>
      <c r="HB4" s="506"/>
      <c r="HC4" s="506"/>
      <c r="HD4" s="506"/>
      <c r="HE4" s="506"/>
      <c r="HF4" s="506"/>
      <c r="HG4" s="506"/>
      <c r="HH4" s="506"/>
      <c r="HI4" s="506"/>
      <c r="HJ4" s="506"/>
      <c r="HK4" s="506"/>
      <c r="HL4" s="506"/>
      <c r="HM4" s="506"/>
      <c r="HN4" s="506"/>
      <c r="HO4" s="506"/>
      <c r="HP4" s="506"/>
      <c r="HQ4" s="506"/>
      <c r="HR4" s="506"/>
      <c r="HS4" s="506"/>
      <c r="HT4" s="506"/>
      <c r="HU4" s="506"/>
      <c r="HV4" s="506"/>
      <c r="HW4" s="506"/>
      <c r="HX4" s="506"/>
      <c r="HY4" s="506"/>
      <c r="HZ4" s="506"/>
      <c r="IA4" s="506"/>
      <c r="IB4" s="506"/>
      <c r="IC4" s="506"/>
      <c r="ID4" s="506"/>
      <c r="IE4" s="506"/>
      <c r="IF4" s="506"/>
      <c r="IG4" s="506"/>
      <c r="IH4" s="506"/>
      <c r="II4" s="506"/>
      <c r="IJ4" s="506"/>
      <c r="IK4" s="506"/>
      <c r="IL4" s="506"/>
      <c r="IM4" s="506"/>
      <c r="IN4" s="506"/>
      <c r="IO4" s="506"/>
      <c r="IP4" s="506"/>
      <c r="IQ4" s="506"/>
      <c r="IR4" s="506"/>
      <c r="IS4" s="506"/>
      <c r="IT4" s="506"/>
    </row>
    <row r="5" spans="1:254" s="507" customFormat="1" ht="12">
      <c r="A5" s="708"/>
      <c r="B5" s="633"/>
      <c r="C5" s="722" t="s">
        <v>203</v>
      </c>
      <c r="D5" s="711" t="s">
        <v>204</v>
      </c>
      <c r="E5" s="711" t="s">
        <v>205</v>
      </c>
      <c r="F5" s="711" t="s">
        <v>206</v>
      </c>
      <c r="G5" s="711" t="s">
        <v>207</v>
      </c>
      <c r="H5" s="711" t="s">
        <v>208</v>
      </c>
      <c r="I5" s="715" t="s">
        <v>40</v>
      </c>
      <c r="J5" s="719" t="s">
        <v>331</v>
      </c>
      <c r="K5" s="720"/>
      <c r="L5" s="721"/>
      <c r="M5" s="711" t="s">
        <v>210</v>
      </c>
      <c r="N5" s="711" t="s">
        <v>211</v>
      </c>
      <c r="O5" s="711" t="s">
        <v>212</v>
      </c>
      <c r="P5" s="711" t="s">
        <v>213</v>
      </c>
      <c r="Q5" s="711" t="s">
        <v>214</v>
      </c>
      <c r="R5" s="711" t="s">
        <v>215</v>
      </c>
      <c r="S5" s="711" t="s">
        <v>216</v>
      </c>
      <c r="T5" s="711" t="s">
        <v>217</v>
      </c>
      <c r="U5" s="711" t="s">
        <v>218</v>
      </c>
      <c r="V5" s="711" t="s">
        <v>219</v>
      </c>
      <c r="W5" s="711" t="s">
        <v>225</v>
      </c>
      <c r="X5" s="726" t="s">
        <v>203</v>
      </c>
      <c r="Y5" s="728" t="s">
        <v>204</v>
      </c>
      <c r="Z5" s="728" t="s">
        <v>205</v>
      </c>
      <c r="AA5" s="728" t="s">
        <v>206</v>
      </c>
      <c r="AB5" s="728" t="s">
        <v>207</v>
      </c>
      <c r="AC5" s="728" t="s">
        <v>208</v>
      </c>
      <c r="AD5" s="733" t="s">
        <v>40</v>
      </c>
      <c r="AE5" s="730" t="s">
        <v>331</v>
      </c>
      <c r="AF5" s="731"/>
      <c r="AG5" s="732"/>
      <c r="AH5" s="728" t="s">
        <v>210</v>
      </c>
      <c r="AI5" s="728" t="s">
        <v>211</v>
      </c>
      <c r="AJ5" s="728" t="s">
        <v>212</v>
      </c>
      <c r="AK5" s="728" t="s">
        <v>213</v>
      </c>
      <c r="AL5" s="728" t="s">
        <v>214</v>
      </c>
      <c r="AM5" s="728" t="s">
        <v>215</v>
      </c>
      <c r="AN5" s="728" t="s">
        <v>216</v>
      </c>
      <c r="AO5" s="728" t="s">
        <v>217</v>
      </c>
      <c r="AP5" s="728" t="s">
        <v>218</v>
      </c>
      <c r="AQ5" s="728" t="s">
        <v>219</v>
      </c>
      <c r="AR5" s="728" t="s">
        <v>225</v>
      </c>
      <c r="AS5" s="505"/>
      <c r="AT5" s="505"/>
      <c r="AU5" s="505"/>
      <c r="AV5" s="505"/>
      <c r="AW5" s="505"/>
      <c r="AX5" s="505"/>
      <c r="AY5" s="505"/>
      <c r="AZ5" s="505"/>
      <c r="BA5" s="505"/>
      <c r="BB5" s="505"/>
      <c r="BC5" s="505"/>
      <c r="BD5" s="505"/>
      <c r="BE5" s="505"/>
      <c r="BF5" s="505"/>
      <c r="BG5" s="505"/>
      <c r="BH5" s="505"/>
      <c r="BI5" s="505"/>
      <c r="BJ5" s="505"/>
      <c r="BK5" s="505"/>
      <c r="BL5" s="505"/>
      <c r="BM5" s="505"/>
      <c r="BN5" s="505"/>
      <c r="BO5" s="505"/>
      <c r="BP5" s="505"/>
      <c r="BQ5" s="505"/>
      <c r="BR5" s="505"/>
      <c r="BS5" s="505"/>
      <c r="BT5" s="505"/>
      <c r="BU5" s="505"/>
      <c r="BV5" s="505"/>
      <c r="BW5" s="505"/>
      <c r="BX5" s="505"/>
      <c r="BY5" s="505"/>
      <c r="BZ5" s="505"/>
      <c r="CA5" s="505"/>
      <c r="CB5" s="505"/>
      <c r="CC5" s="505"/>
      <c r="CD5" s="505"/>
      <c r="CE5" s="505"/>
      <c r="CF5" s="505"/>
      <c r="CG5" s="506"/>
      <c r="CH5" s="506"/>
      <c r="CI5" s="506"/>
      <c r="CJ5" s="506"/>
      <c r="CK5" s="506"/>
      <c r="CL5" s="506"/>
      <c r="CM5" s="506"/>
      <c r="CN5" s="506"/>
      <c r="CO5" s="506"/>
      <c r="CP5" s="506"/>
      <c r="CQ5" s="506"/>
      <c r="CR5" s="506"/>
      <c r="CS5" s="506"/>
      <c r="CT5" s="506"/>
      <c r="CU5" s="506"/>
      <c r="CV5" s="506"/>
      <c r="CW5" s="506"/>
      <c r="CX5" s="506"/>
      <c r="CY5" s="506"/>
      <c r="CZ5" s="506"/>
      <c r="DA5" s="506"/>
      <c r="DB5" s="506"/>
      <c r="DC5" s="506"/>
      <c r="DD5" s="506"/>
      <c r="DE5" s="506"/>
      <c r="DF5" s="506"/>
      <c r="DG5" s="506"/>
      <c r="DH5" s="506"/>
      <c r="DI5" s="506"/>
      <c r="DJ5" s="506"/>
      <c r="DK5" s="506"/>
      <c r="DL5" s="506"/>
      <c r="DM5" s="506"/>
      <c r="DN5" s="506"/>
      <c r="DO5" s="506"/>
      <c r="DP5" s="506"/>
      <c r="DQ5" s="506"/>
      <c r="DR5" s="506"/>
      <c r="DS5" s="506"/>
      <c r="DT5" s="506"/>
      <c r="DU5" s="506"/>
      <c r="DV5" s="506"/>
      <c r="DW5" s="506"/>
      <c r="DX5" s="506"/>
      <c r="DY5" s="506"/>
      <c r="DZ5" s="506"/>
      <c r="EA5" s="506"/>
      <c r="EB5" s="506"/>
      <c r="EC5" s="506"/>
      <c r="ED5" s="506"/>
      <c r="EE5" s="506"/>
      <c r="EF5" s="506"/>
      <c r="EG5" s="506"/>
      <c r="EH5" s="506"/>
      <c r="EI5" s="506"/>
      <c r="EJ5" s="506"/>
      <c r="EK5" s="506"/>
      <c r="EL5" s="506"/>
      <c r="EM5" s="506"/>
      <c r="EN5" s="506"/>
      <c r="EO5" s="506"/>
      <c r="EP5" s="506"/>
      <c r="EQ5" s="506"/>
      <c r="ER5" s="506"/>
      <c r="ES5" s="506"/>
      <c r="ET5" s="506"/>
      <c r="EU5" s="506"/>
      <c r="EV5" s="506"/>
      <c r="EW5" s="506"/>
      <c r="EX5" s="506"/>
      <c r="EY5" s="506"/>
      <c r="EZ5" s="506"/>
      <c r="FA5" s="506"/>
      <c r="FB5" s="506"/>
      <c r="FC5" s="506"/>
      <c r="FD5" s="506"/>
      <c r="FE5" s="506"/>
      <c r="FF5" s="506"/>
      <c r="FG5" s="506"/>
      <c r="FH5" s="506"/>
      <c r="FI5" s="506"/>
      <c r="FJ5" s="506"/>
      <c r="FK5" s="506"/>
      <c r="FL5" s="506"/>
      <c r="FM5" s="506"/>
      <c r="FN5" s="506"/>
      <c r="FO5" s="506"/>
      <c r="FP5" s="506"/>
      <c r="FQ5" s="506"/>
      <c r="FR5" s="506"/>
      <c r="FS5" s="506"/>
      <c r="FT5" s="506"/>
      <c r="FU5" s="506"/>
      <c r="FV5" s="506"/>
      <c r="FW5" s="506"/>
      <c r="FX5" s="506"/>
      <c r="FY5" s="506"/>
      <c r="FZ5" s="506"/>
      <c r="GA5" s="506"/>
      <c r="GB5" s="506"/>
      <c r="GC5" s="506"/>
      <c r="GD5" s="506"/>
      <c r="GE5" s="506"/>
      <c r="GF5" s="506"/>
      <c r="GG5" s="506"/>
      <c r="GH5" s="506"/>
      <c r="GI5" s="506"/>
      <c r="GJ5" s="506"/>
      <c r="GK5" s="506"/>
      <c r="GL5" s="506"/>
      <c r="GM5" s="506"/>
      <c r="GN5" s="506"/>
      <c r="GO5" s="506"/>
      <c r="GP5" s="506"/>
      <c r="GQ5" s="506"/>
      <c r="GR5" s="506"/>
      <c r="GS5" s="506"/>
      <c r="GT5" s="506"/>
      <c r="GU5" s="506"/>
      <c r="GV5" s="506"/>
      <c r="GW5" s="506"/>
      <c r="GX5" s="506"/>
      <c r="GY5" s="506"/>
      <c r="GZ5" s="506"/>
      <c r="HA5" s="506"/>
      <c r="HB5" s="506"/>
      <c r="HC5" s="506"/>
      <c r="HD5" s="506"/>
      <c r="HE5" s="506"/>
      <c r="HF5" s="506"/>
      <c r="HG5" s="506"/>
      <c r="HH5" s="506"/>
      <c r="HI5" s="506"/>
      <c r="HJ5" s="506"/>
      <c r="HK5" s="506"/>
      <c r="HL5" s="506"/>
      <c r="HM5" s="506"/>
      <c r="HN5" s="506"/>
      <c r="HO5" s="506"/>
      <c r="HP5" s="506"/>
      <c r="HQ5" s="506"/>
      <c r="HR5" s="506"/>
      <c r="HS5" s="506"/>
      <c r="HT5" s="506"/>
      <c r="HU5" s="506"/>
      <c r="HV5" s="506"/>
      <c r="HW5" s="506"/>
      <c r="HX5" s="506"/>
      <c r="HY5" s="506"/>
      <c r="HZ5" s="506"/>
      <c r="IA5" s="506"/>
      <c r="IB5" s="506"/>
      <c r="IC5" s="506"/>
      <c r="ID5" s="506"/>
      <c r="IE5" s="506"/>
      <c r="IF5" s="506"/>
      <c r="IG5" s="506"/>
      <c r="IH5" s="506"/>
      <c r="II5" s="506"/>
      <c r="IJ5" s="506"/>
      <c r="IK5" s="506"/>
      <c r="IL5" s="506"/>
      <c r="IM5" s="506"/>
      <c r="IN5" s="506"/>
      <c r="IO5" s="506"/>
      <c r="IP5" s="506"/>
      <c r="IQ5" s="506"/>
      <c r="IR5" s="506"/>
      <c r="IS5" s="506"/>
      <c r="IT5" s="506"/>
    </row>
    <row r="6" spans="1:84" s="507" customFormat="1" ht="81" customHeight="1">
      <c r="A6" s="708"/>
      <c r="B6" s="633"/>
      <c r="C6" s="723"/>
      <c r="D6" s="712"/>
      <c r="E6" s="712"/>
      <c r="F6" s="712"/>
      <c r="G6" s="712"/>
      <c r="H6" s="712"/>
      <c r="I6" s="716"/>
      <c r="J6" s="504" t="s">
        <v>222</v>
      </c>
      <c r="K6" s="504" t="s">
        <v>387</v>
      </c>
      <c r="L6" s="508" t="s">
        <v>388</v>
      </c>
      <c r="M6" s="712"/>
      <c r="N6" s="712"/>
      <c r="O6" s="712"/>
      <c r="P6" s="712"/>
      <c r="Q6" s="712"/>
      <c r="R6" s="712"/>
      <c r="S6" s="712"/>
      <c r="T6" s="712"/>
      <c r="U6" s="712"/>
      <c r="V6" s="712"/>
      <c r="W6" s="712"/>
      <c r="X6" s="727"/>
      <c r="Y6" s="729"/>
      <c r="Z6" s="729"/>
      <c r="AA6" s="729"/>
      <c r="AB6" s="729"/>
      <c r="AC6" s="729"/>
      <c r="AD6" s="734"/>
      <c r="AE6" s="504" t="s">
        <v>222</v>
      </c>
      <c r="AF6" s="504" t="s">
        <v>387</v>
      </c>
      <c r="AG6" s="508" t="s">
        <v>388</v>
      </c>
      <c r="AH6" s="729"/>
      <c r="AI6" s="729"/>
      <c r="AJ6" s="729"/>
      <c r="AK6" s="729"/>
      <c r="AL6" s="729"/>
      <c r="AM6" s="729"/>
      <c r="AN6" s="729"/>
      <c r="AO6" s="729"/>
      <c r="AP6" s="729"/>
      <c r="AQ6" s="729"/>
      <c r="AR6" s="729"/>
      <c r="AS6" s="509"/>
      <c r="AT6" s="509"/>
      <c r="AU6" s="509"/>
      <c r="AV6" s="509"/>
      <c r="AW6" s="509"/>
      <c r="AX6" s="509"/>
      <c r="AY6" s="509"/>
      <c r="AZ6" s="509"/>
      <c r="BA6" s="509"/>
      <c r="BB6" s="509"/>
      <c r="BC6" s="509"/>
      <c r="BD6" s="509"/>
      <c r="BE6" s="509"/>
      <c r="BF6" s="509"/>
      <c r="BG6" s="509"/>
      <c r="BH6" s="509"/>
      <c r="BI6" s="509"/>
      <c r="BJ6" s="509"/>
      <c r="BK6" s="509"/>
      <c r="BL6" s="509"/>
      <c r="BM6" s="509"/>
      <c r="BN6" s="509"/>
      <c r="BO6" s="509"/>
      <c r="BP6" s="509"/>
      <c r="BQ6" s="509"/>
      <c r="BR6" s="509"/>
      <c r="BS6" s="509"/>
      <c r="BT6" s="509"/>
      <c r="BU6" s="509"/>
      <c r="BV6" s="509"/>
      <c r="BW6" s="509"/>
      <c r="BX6" s="509"/>
      <c r="BY6" s="509"/>
      <c r="BZ6" s="509"/>
      <c r="CA6" s="509"/>
      <c r="CB6" s="509"/>
      <c r="CC6" s="509"/>
      <c r="CD6" s="509"/>
      <c r="CE6" s="509"/>
      <c r="CF6" s="509"/>
    </row>
    <row r="7" spans="1:84" s="367" customFormat="1" ht="12">
      <c r="A7" s="724" t="s">
        <v>83</v>
      </c>
      <c r="B7" s="725"/>
      <c r="C7" s="510">
        <f>+C8+C9+C10+C13+C14</f>
        <v>468</v>
      </c>
      <c r="D7" s="510">
        <f aca="true" t="shared" si="0" ref="D7:AR7">+D8+D9+D10+D13+D14</f>
        <v>2</v>
      </c>
      <c r="E7" s="510">
        <f t="shared" si="0"/>
        <v>4</v>
      </c>
      <c r="F7" s="510">
        <f t="shared" si="0"/>
        <v>7</v>
      </c>
      <c r="G7" s="510">
        <f t="shared" si="0"/>
        <v>1</v>
      </c>
      <c r="H7" s="510">
        <f t="shared" si="0"/>
        <v>5</v>
      </c>
      <c r="I7" s="510">
        <f t="shared" si="0"/>
        <v>286</v>
      </c>
      <c r="J7" s="510">
        <f t="shared" si="0"/>
        <v>0</v>
      </c>
      <c r="K7" s="510">
        <f t="shared" si="0"/>
        <v>30</v>
      </c>
      <c r="L7" s="510">
        <f t="shared" si="0"/>
        <v>256</v>
      </c>
      <c r="M7" s="510">
        <f t="shared" si="0"/>
        <v>0</v>
      </c>
      <c r="N7" s="510">
        <f t="shared" si="0"/>
        <v>7</v>
      </c>
      <c r="O7" s="510">
        <f t="shared" si="0"/>
        <v>18</v>
      </c>
      <c r="P7" s="510">
        <f t="shared" si="0"/>
        <v>4</v>
      </c>
      <c r="Q7" s="510">
        <f t="shared" si="0"/>
        <v>16</v>
      </c>
      <c r="R7" s="510">
        <f t="shared" si="0"/>
        <v>0</v>
      </c>
      <c r="S7" s="510">
        <f t="shared" si="0"/>
        <v>12</v>
      </c>
      <c r="T7" s="510">
        <f t="shared" si="0"/>
        <v>4</v>
      </c>
      <c r="U7" s="510">
        <f t="shared" si="0"/>
        <v>26</v>
      </c>
      <c r="V7" s="510">
        <f t="shared" si="0"/>
        <v>37</v>
      </c>
      <c r="W7" s="510">
        <f t="shared" si="0"/>
        <v>39</v>
      </c>
      <c r="X7" s="510">
        <f t="shared" si="0"/>
        <v>318</v>
      </c>
      <c r="Y7" s="510">
        <f t="shared" si="0"/>
        <v>1</v>
      </c>
      <c r="Z7" s="510">
        <f t="shared" si="0"/>
        <v>2</v>
      </c>
      <c r="AA7" s="510">
        <f t="shared" si="0"/>
        <v>5</v>
      </c>
      <c r="AB7" s="510">
        <f t="shared" si="0"/>
        <v>0</v>
      </c>
      <c r="AC7" s="510">
        <f t="shared" si="0"/>
        <v>3</v>
      </c>
      <c r="AD7" s="510">
        <f t="shared" si="0"/>
        <v>185</v>
      </c>
      <c r="AE7" s="510">
        <f t="shared" si="0"/>
        <v>0</v>
      </c>
      <c r="AF7" s="510">
        <f t="shared" si="0"/>
        <v>23</v>
      </c>
      <c r="AG7" s="510">
        <f t="shared" si="0"/>
        <v>162</v>
      </c>
      <c r="AH7" s="510">
        <f t="shared" si="0"/>
        <v>0</v>
      </c>
      <c r="AI7" s="510">
        <f t="shared" si="0"/>
        <v>6</v>
      </c>
      <c r="AJ7" s="510">
        <f t="shared" si="0"/>
        <v>18</v>
      </c>
      <c r="AK7" s="510">
        <f t="shared" si="0"/>
        <v>3</v>
      </c>
      <c r="AL7" s="510">
        <f t="shared" si="0"/>
        <v>13</v>
      </c>
      <c r="AM7" s="510">
        <f t="shared" si="0"/>
        <v>0</v>
      </c>
      <c r="AN7" s="510">
        <f t="shared" si="0"/>
        <v>7</v>
      </c>
      <c r="AO7" s="510">
        <f t="shared" si="0"/>
        <v>3</v>
      </c>
      <c r="AP7" s="510">
        <f t="shared" si="0"/>
        <v>10</v>
      </c>
      <c r="AQ7" s="510">
        <f t="shared" si="0"/>
        <v>37</v>
      </c>
      <c r="AR7" s="510">
        <f t="shared" si="0"/>
        <v>25</v>
      </c>
      <c r="AS7" s="511">
        <v>68</v>
      </c>
      <c r="AT7" s="511">
        <v>0</v>
      </c>
      <c r="AU7" s="511">
        <v>0</v>
      </c>
      <c r="AV7" s="511">
        <v>1</v>
      </c>
      <c r="AW7" s="511">
        <v>1</v>
      </c>
      <c r="AX7" s="511">
        <v>1</v>
      </c>
      <c r="AY7" s="512">
        <v>27</v>
      </c>
      <c r="AZ7" s="511">
        <v>0</v>
      </c>
      <c r="BA7" s="511">
        <v>5</v>
      </c>
      <c r="BB7" s="511">
        <v>22</v>
      </c>
      <c r="BC7" s="511">
        <v>0</v>
      </c>
      <c r="BD7" s="511">
        <v>1</v>
      </c>
      <c r="BE7" s="511">
        <v>3</v>
      </c>
      <c r="BF7" s="511">
        <v>1</v>
      </c>
      <c r="BG7" s="511">
        <v>2</v>
      </c>
      <c r="BH7" s="511">
        <v>0</v>
      </c>
      <c r="BI7" s="511">
        <v>4</v>
      </c>
      <c r="BJ7" s="511">
        <v>1</v>
      </c>
      <c r="BK7" s="511">
        <v>9</v>
      </c>
      <c r="BL7" s="511">
        <v>2</v>
      </c>
      <c r="BM7" s="511">
        <v>15</v>
      </c>
      <c r="BN7" s="511">
        <v>8</v>
      </c>
      <c r="BO7" s="511">
        <v>0</v>
      </c>
      <c r="BP7" s="511">
        <v>0</v>
      </c>
      <c r="BQ7" s="511">
        <v>0</v>
      </c>
      <c r="BR7" s="511">
        <v>0</v>
      </c>
      <c r="BS7" s="511">
        <v>0</v>
      </c>
      <c r="BT7" s="512">
        <v>8</v>
      </c>
      <c r="BU7" s="511">
        <v>0</v>
      </c>
      <c r="BV7" s="511">
        <v>0</v>
      </c>
      <c r="BW7" s="511">
        <v>8</v>
      </c>
      <c r="BX7" s="511">
        <v>0</v>
      </c>
      <c r="BY7" s="511">
        <v>0</v>
      </c>
      <c r="BZ7" s="511">
        <v>0</v>
      </c>
      <c r="CA7" s="511">
        <v>0</v>
      </c>
      <c r="CB7" s="511">
        <v>0</v>
      </c>
      <c r="CC7" s="511">
        <v>0</v>
      </c>
      <c r="CD7" s="511">
        <v>0</v>
      </c>
      <c r="CE7" s="511">
        <v>0</v>
      </c>
      <c r="CF7" s="511">
        <v>0</v>
      </c>
    </row>
    <row r="8" spans="1:84" s="367" customFormat="1" ht="12">
      <c r="A8" s="513">
        <v>1</v>
      </c>
      <c r="B8" s="363" t="s">
        <v>84</v>
      </c>
      <c r="C8" s="387">
        <v>44</v>
      </c>
      <c r="D8" s="387"/>
      <c r="E8" s="387"/>
      <c r="F8" s="387">
        <v>1</v>
      </c>
      <c r="G8" s="387">
        <v>1</v>
      </c>
      <c r="H8" s="387">
        <v>1</v>
      </c>
      <c r="I8" s="395">
        <v>22</v>
      </c>
      <c r="J8" s="387"/>
      <c r="K8" s="387">
        <v>3</v>
      </c>
      <c r="L8" s="387">
        <v>19</v>
      </c>
      <c r="M8" s="387"/>
      <c r="N8" s="387">
        <v>1</v>
      </c>
      <c r="O8" s="387">
        <v>3</v>
      </c>
      <c r="P8" s="387">
        <v>1</v>
      </c>
      <c r="Q8" s="387"/>
      <c r="R8" s="387"/>
      <c r="S8" s="387">
        <v>1</v>
      </c>
      <c r="T8" s="387"/>
      <c r="U8" s="387">
        <v>3</v>
      </c>
      <c r="V8" s="387">
        <v>4</v>
      </c>
      <c r="W8" s="388">
        <v>6</v>
      </c>
      <c r="X8" s="514">
        <v>31</v>
      </c>
      <c r="Y8" s="387">
        <v>0</v>
      </c>
      <c r="Z8" s="387"/>
      <c r="AA8" s="387">
        <v>1</v>
      </c>
      <c r="AB8" s="387"/>
      <c r="AC8" s="387"/>
      <c r="AD8" s="395">
        <v>18</v>
      </c>
      <c r="AE8" s="387"/>
      <c r="AF8" s="387">
        <v>2</v>
      </c>
      <c r="AG8" s="387">
        <v>16</v>
      </c>
      <c r="AH8" s="387"/>
      <c r="AI8" s="387"/>
      <c r="AJ8" s="387">
        <v>3</v>
      </c>
      <c r="AK8" s="387"/>
      <c r="AL8" s="387"/>
      <c r="AM8" s="387"/>
      <c r="AN8" s="387">
        <v>1</v>
      </c>
      <c r="AO8" s="387"/>
      <c r="AP8" s="387">
        <v>3</v>
      </c>
      <c r="AQ8" s="387">
        <v>4</v>
      </c>
      <c r="AR8" s="388">
        <v>1</v>
      </c>
      <c r="AS8" s="515">
        <v>0</v>
      </c>
      <c r="AT8" s="515">
        <v>0</v>
      </c>
      <c r="AU8" s="515">
        <v>0</v>
      </c>
      <c r="AV8" s="515">
        <v>0</v>
      </c>
      <c r="AW8" s="515">
        <v>0</v>
      </c>
      <c r="AX8" s="515">
        <v>0</v>
      </c>
      <c r="AY8" s="516">
        <v>0</v>
      </c>
      <c r="AZ8" s="515">
        <v>0</v>
      </c>
      <c r="BA8" s="515">
        <v>0</v>
      </c>
      <c r="BB8" s="515">
        <v>0</v>
      </c>
      <c r="BC8" s="515">
        <v>0</v>
      </c>
      <c r="BD8" s="515">
        <v>0</v>
      </c>
      <c r="BE8" s="515">
        <v>0</v>
      </c>
      <c r="BF8" s="515">
        <v>0</v>
      </c>
      <c r="BG8" s="515">
        <v>0</v>
      </c>
      <c r="BH8" s="515">
        <v>0</v>
      </c>
      <c r="BI8" s="515">
        <v>0</v>
      </c>
      <c r="BJ8" s="515">
        <v>0</v>
      </c>
      <c r="BK8" s="515">
        <v>0</v>
      </c>
      <c r="BL8" s="515">
        <v>0</v>
      </c>
      <c r="BM8" s="515">
        <v>0</v>
      </c>
      <c r="BN8" s="515">
        <v>0</v>
      </c>
      <c r="BO8" s="515">
        <v>0</v>
      </c>
      <c r="BP8" s="515">
        <v>0</v>
      </c>
      <c r="BQ8" s="515">
        <v>0</v>
      </c>
      <c r="BR8" s="515">
        <v>0</v>
      </c>
      <c r="BS8" s="515">
        <v>0</v>
      </c>
      <c r="BT8" s="516">
        <v>0</v>
      </c>
      <c r="BU8" s="515">
        <v>0</v>
      </c>
      <c r="BV8" s="515">
        <v>0</v>
      </c>
      <c r="BW8" s="515">
        <v>0</v>
      </c>
      <c r="BX8" s="515">
        <v>0</v>
      </c>
      <c r="BY8" s="515">
        <v>0</v>
      </c>
      <c r="BZ8" s="515">
        <v>0</v>
      </c>
      <c r="CA8" s="515">
        <v>0</v>
      </c>
      <c r="CB8" s="515">
        <v>0</v>
      </c>
      <c r="CC8" s="515">
        <v>0</v>
      </c>
      <c r="CD8" s="515">
        <v>0</v>
      </c>
      <c r="CE8" s="515">
        <v>0</v>
      </c>
      <c r="CF8" s="515">
        <v>0</v>
      </c>
    </row>
    <row r="9" spans="1:84" s="367" customFormat="1" ht="12">
      <c r="A9" s="513">
        <v>2</v>
      </c>
      <c r="B9" s="363" t="s">
        <v>85</v>
      </c>
      <c r="C9" s="387">
        <v>86</v>
      </c>
      <c r="D9" s="387">
        <v>0</v>
      </c>
      <c r="E9" s="387"/>
      <c r="F9" s="387">
        <v>1</v>
      </c>
      <c r="G9" s="387"/>
      <c r="H9" s="387">
        <v>1</v>
      </c>
      <c r="I9" s="395">
        <v>56</v>
      </c>
      <c r="J9" s="387"/>
      <c r="K9" s="387">
        <v>4</v>
      </c>
      <c r="L9" s="387">
        <v>52</v>
      </c>
      <c r="M9" s="387"/>
      <c r="N9" s="387">
        <v>1</v>
      </c>
      <c r="O9" s="387">
        <v>3</v>
      </c>
      <c r="P9" s="387"/>
      <c r="Q9" s="387">
        <v>3</v>
      </c>
      <c r="R9" s="387"/>
      <c r="S9" s="387">
        <v>2</v>
      </c>
      <c r="T9" s="387">
        <v>1</v>
      </c>
      <c r="U9" s="387">
        <v>8</v>
      </c>
      <c r="V9" s="387">
        <v>5</v>
      </c>
      <c r="W9" s="388">
        <v>5</v>
      </c>
      <c r="X9" s="514">
        <v>57</v>
      </c>
      <c r="Y9" s="387"/>
      <c r="Z9" s="387"/>
      <c r="AA9" s="387"/>
      <c r="AB9" s="387"/>
      <c r="AC9" s="387"/>
      <c r="AD9" s="395">
        <v>43</v>
      </c>
      <c r="AE9" s="387"/>
      <c r="AF9" s="387">
        <v>4</v>
      </c>
      <c r="AG9" s="387">
        <v>39</v>
      </c>
      <c r="AH9" s="387"/>
      <c r="AI9" s="387">
        <v>1</v>
      </c>
      <c r="AJ9" s="387">
        <v>3</v>
      </c>
      <c r="AK9" s="387"/>
      <c r="AL9" s="387">
        <v>2</v>
      </c>
      <c r="AM9" s="387"/>
      <c r="AN9" s="387"/>
      <c r="AO9" s="387">
        <v>1</v>
      </c>
      <c r="AP9" s="387"/>
      <c r="AQ9" s="387">
        <v>5</v>
      </c>
      <c r="AR9" s="388">
        <v>2</v>
      </c>
      <c r="AS9" s="515">
        <v>0</v>
      </c>
      <c r="AT9" s="515">
        <v>0</v>
      </c>
      <c r="AU9" s="515">
        <v>0</v>
      </c>
      <c r="AV9" s="515">
        <v>0</v>
      </c>
      <c r="AW9" s="515">
        <v>0</v>
      </c>
      <c r="AX9" s="515">
        <v>0</v>
      </c>
      <c r="AY9" s="516">
        <v>0</v>
      </c>
      <c r="AZ9" s="515">
        <v>0</v>
      </c>
      <c r="BA9" s="515">
        <v>0</v>
      </c>
      <c r="BB9" s="515">
        <v>0</v>
      </c>
      <c r="BC9" s="515">
        <v>0</v>
      </c>
      <c r="BD9" s="515">
        <v>0</v>
      </c>
      <c r="BE9" s="515">
        <v>0</v>
      </c>
      <c r="BF9" s="515">
        <v>0</v>
      </c>
      <c r="BG9" s="515">
        <v>0</v>
      </c>
      <c r="BH9" s="515">
        <v>0</v>
      </c>
      <c r="BI9" s="515">
        <v>0</v>
      </c>
      <c r="BJ9" s="515">
        <v>0</v>
      </c>
      <c r="BK9" s="515">
        <v>0</v>
      </c>
      <c r="BL9" s="515">
        <v>0</v>
      </c>
      <c r="BM9" s="515">
        <v>0</v>
      </c>
      <c r="BN9" s="515">
        <v>5</v>
      </c>
      <c r="BO9" s="515">
        <v>0</v>
      </c>
      <c r="BP9" s="515">
        <v>0</v>
      </c>
      <c r="BQ9" s="515">
        <v>0</v>
      </c>
      <c r="BR9" s="515">
        <v>0</v>
      </c>
      <c r="BS9" s="515">
        <v>0</v>
      </c>
      <c r="BT9" s="516">
        <v>5</v>
      </c>
      <c r="BU9" s="515">
        <v>0</v>
      </c>
      <c r="BV9" s="515">
        <v>0</v>
      </c>
      <c r="BW9" s="515">
        <v>5</v>
      </c>
      <c r="BX9" s="515">
        <v>0</v>
      </c>
      <c r="BY9" s="515">
        <v>0</v>
      </c>
      <c r="BZ9" s="515">
        <v>0</v>
      </c>
      <c r="CA9" s="515">
        <v>0</v>
      </c>
      <c r="CB9" s="515">
        <v>0</v>
      </c>
      <c r="CC9" s="515">
        <v>0</v>
      </c>
      <c r="CD9" s="515">
        <v>0</v>
      </c>
      <c r="CE9" s="515">
        <v>0</v>
      </c>
      <c r="CF9" s="515">
        <v>0</v>
      </c>
    </row>
    <row r="10" spans="1:84" s="367" customFormat="1" ht="12" customHeight="1">
      <c r="A10" s="513">
        <v>3</v>
      </c>
      <c r="B10" s="363" t="s">
        <v>86</v>
      </c>
      <c r="C10" s="387">
        <f>SUM(C11:C12)</f>
        <v>114</v>
      </c>
      <c r="D10" s="387">
        <f aca="true" t="shared" si="1" ref="D10:AR10">SUM(D11:D12)</f>
        <v>1</v>
      </c>
      <c r="E10" s="387">
        <f t="shared" si="1"/>
        <v>0</v>
      </c>
      <c r="F10" s="387">
        <f t="shared" si="1"/>
        <v>1</v>
      </c>
      <c r="G10" s="387">
        <f t="shared" si="1"/>
        <v>0</v>
      </c>
      <c r="H10" s="387">
        <f t="shared" si="1"/>
        <v>2</v>
      </c>
      <c r="I10" s="387">
        <f t="shared" si="1"/>
        <v>63</v>
      </c>
      <c r="J10" s="387">
        <f t="shared" si="1"/>
        <v>0</v>
      </c>
      <c r="K10" s="387">
        <f t="shared" si="1"/>
        <v>8</v>
      </c>
      <c r="L10" s="387">
        <f t="shared" si="1"/>
        <v>55</v>
      </c>
      <c r="M10" s="387">
        <f t="shared" si="1"/>
        <v>0</v>
      </c>
      <c r="N10" s="387">
        <f t="shared" si="1"/>
        <v>2</v>
      </c>
      <c r="O10" s="387">
        <f t="shared" si="1"/>
        <v>2</v>
      </c>
      <c r="P10" s="387">
        <f t="shared" si="1"/>
        <v>2</v>
      </c>
      <c r="Q10" s="387">
        <f t="shared" si="1"/>
        <v>1</v>
      </c>
      <c r="R10" s="387">
        <f t="shared" si="1"/>
        <v>0</v>
      </c>
      <c r="S10" s="387">
        <f t="shared" si="1"/>
        <v>4</v>
      </c>
      <c r="T10" s="387">
        <f t="shared" si="1"/>
        <v>2</v>
      </c>
      <c r="U10" s="387">
        <f t="shared" si="1"/>
        <v>11</v>
      </c>
      <c r="V10" s="387">
        <f t="shared" si="1"/>
        <v>11</v>
      </c>
      <c r="W10" s="387">
        <f t="shared" si="1"/>
        <v>12</v>
      </c>
      <c r="X10" s="387">
        <f t="shared" si="1"/>
        <v>83</v>
      </c>
      <c r="Y10" s="387">
        <f t="shared" si="1"/>
        <v>1</v>
      </c>
      <c r="Z10" s="387">
        <f t="shared" si="1"/>
        <v>0</v>
      </c>
      <c r="AA10" s="387">
        <f t="shared" si="1"/>
        <v>1</v>
      </c>
      <c r="AB10" s="387">
        <f t="shared" si="1"/>
        <v>0</v>
      </c>
      <c r="AC10" s="387">
        <f t="shared" si="1"/>
        <v>2</v>
      </c>
      <c r="AD10" s="387">
        <f t="shared" si="1"/>
        <v>41</v>
      </c>
      <c r="AE10" s="387">
        <f t="shared" si="1"/>
        <v>0</v>
      </c>
      <c r="AF10" s="387">
        <f t="shared" si="1"/>
        <v>6</v>
      </c>
      <c r="AG10" s="387">
        <f t="shared" si="1"/>
        <v>35</v>
      </c>
      <c r="AH10" s="387">
        <f t="shared" si="1"/>
        <v>0</v>
      </c>
      <c r="AI10" s="387">
        <f t="shared" si="1"/>
        <v>2</v>
      </c>
      <c r="AJ10" s="387">
        <f t="shared" si="1"/>
        <v>2</v>
      </c>
      <c r="AK10" s="387">
        <f t="shared" si="1"/>
        <v>2</v>
      </c>
      <c r="AL10" s="387">
        <f t="shared" si="1"/>
        <v>1</v>
      </c>
      <c r="AM10" s="387">
        <f t="shared" si="1"/>
        <v>0</v>
      </c>
      <c r="AN10" s="387">
        <f t="shared" si="1"/>
        <v>4</v>
      </c>
      <c r="AO10" s="387">
        <f t="shared" si="1"/>
        <v>1</v>
      </c>
      <c r="AP10" s="387">
        <f t="shared" si="1"/>
        <v>7</v>
      </c>
      <c r="AQ10" s="387">
        <f t="shared" si="1"/>
        <v>11</v>
      </c>
      <c r="AR10" s="387">
        <f t="shared" si="1"/>
        <v>8</v>
      </c>
      <c r="AS10" s="515">
        <v>68</v>
      </c>
      <c r="AT10" s="515">
        <v>0</v>
      </c>
      <c r="AU10" s="515">
        <v>0</v>
      </c>
      <c r="AV10" s="515">
        <v>1</v>
      </c>
      <c r="AW10" s="515">
        <v>1</v>
      </c>
      <c r="AX10" s="515">
        <v>1</v>
      </c>
      <c r="AY10" s="516">
        <v>27</v>
      </c>
      <c r="AZ10" s="515">
        <v>0</v>
      </c>
      <c r="BA10" s="515">
        <v>5</v>
      </c>
      <c r="BB10" s="515">
        <v>22</v>
      </c>
      <c r="BC10" s="515">
        <v>0</v>
      </c>
      <c r="BD10" s="515">
        <v>1</v>
      </c>
      <c r="BE10" s="515">
        <v>3</v>
      </c>
      <c r="BF10" s="515">
        <v>1</v>
      </c>
      <c r="BG10" s="515">
        <v>2</v>
      </c>
      <c r="BH10" s="515">
        <v>0</v>
      </c>
      <c r="BI10" s="515">
        <v>4</v>
      </c>
      <c r="BJ10" s="515">
        <v>1</v>
      </c>
      <c r="BK10" s="515">
        <v>9</v>
      </c>
      <c r="BL10" s="515">
        <v>2</v>
      </c>
      <c r="BM10" s="515">
        <v>15</v>
      </c>
      <c r="BN10" s="515">
        <v>0</v>
      </c>
      <c r="BO10" s="515">
        <v>0</v>
      </c>
      <c r="BP10" s="515">
        <v>0</v>
      </c>
      <c r="BQ10" s="515">
        <v>0</v>
      </c>
      <c r="BR10" s="515">
        <v>0</v>
      </c>
      <c r="BS10" s="515">
        <v>0</v>
      </c>
      <c r="BT10" s="516">
        <v>0</v>
      </c>
      <c r="BU10" s="515">
        <v>0</v>
      </c>
      <c r="BV10" s="515">
        <v>0</v>
      </c>
      <c r="BW10" s="515">
        <v>0</v>
      </c>
      <c r="BX10" s="515">
        <v>0</v>
      </c>
      <c r="BY10" s="515">
        <v>0</v>
      </c>
      <c r="BZ10" s="515">
        <v>0</v>
      </c>
      <c r="CA10" s="515">
        <v>0</v>
      </c>
      <c r="CB10" s="515">
        <v>0</v>
      </c>
      <c r="CC10" s="515">
        <v>0</v>
      </c>
      <c r="CD10" s="515">
        <v>0</v>
      </c>
      <c r="CE10" s="515">
        <v>0</v>
      </c>
      <c r="CF10" s="515">
        <v>0</v>
      </c>
    </row>
    <row r="11" spans="1:84" s="367" customFormat="1" ht="12" hidden="1">
      <c r="A11" s="513"/>
      <c r="B11" s="423" t="s">
        <v>608</v>
      </c>
      <c r="C11" s="387">
        <v>55</v>
      </c>
      <c r="D11" s="387">
        <v>0</v>
      </c>
      <c r="E11" s="387"/>
      <c r="F11" s="387">
        <v>1</v>
      </c>
      <c r="G11" s="387"/>
      <c r="H11" s="387">
        <v>1</v>
      </c>
      <c r="I11" s="395">
        <v>25</v>
      </c>
      <c r="J11" s="387"/>
      <c r="K11" s="387">
        <v>5</v>
      </c>
      <c r="L11" s="387">
        <v>20</v>
      </c>
      <c r="M11" s="387"/>
      <c r="N11" s="387">
        <v>1</v>
      </c>
      <c r="O11" s="387">
        <v>1</v>
      </c>
      <c r="P11" s="387">
        <v>1</v>
      </c>
      <c r="Q11" s="387">
        <v>1</v>
      </c>
      <c r="R11" s="387"/>
      <c r="S11" s="387">
        <v>1</v>
      </c>
      <c r="T11" s="387">
        <v>1</v>
      </c>
      <c r="U11" s="387">
        <v>6</v>
      </c>
      <c r="V11" s="387">
        <v>6</v>
      </c>
      <c r="W11" s="388">
        <v>10</v>
      </c>
      <c r="X11" s="514">
        <v>38</v>
      </c>
      <c r="Y11" s="387"/>
      <c r="Z11" s="387"/>
      <c r="AA11" s="387">
        <v>1</v>
      </c>
      <c r="AB11" s="387"/>
      <c r="AC11" s="387">
        <v>1</v>
      </c>
      <c r="AD11" s="395">
        <v>16</v>
      </c>
      <c r="AE11" s="387"/>
      <c r="AF11" s="387">
        <v>3</v>
      </c>
      <c r="AG11" s="387">
        <v>13</v>
      </c>
      <c r="AH11" s="387"/>
      <c r="AI11" s="387">
        <v>1</v>
      </c>
      <c r="AJ11" s="387">
        <v>1</v>
      </c>
      <c r="AK11" s="387">
        <v>1</v>
      </c>
      <c r="AL11" s="387">
        <v>1</v>
      </c>
      <c r="AM11" s="387"/>
      <c r="AN11" s="387">
        <v>1</v>
      </c>
      <c r="AO11" s="387"/>
      <c r="AP11" s="387">
        <v>2</v>
      </c>
      <c r="AQ11" s="387">
        <v>6</v>
      </c>
      <c r="AR11" s="388">
        <v>7</v>
      </c>
      <c r="AS11" s="515"/>
      <c r="AT11" s="515"/>
      <c r="AU11" s="515"/>
      <c r="AV11" s="515"/>
      <c r="AW11" s="515"/>
      <c r="AX11" s="515"/>
      <c r="AY11" s="516"/>
      <c r="AZ11" s="515"/>
      <c r="BA11" s="515"/>
      <c r="BB11" s="515"/>
      <c r="BC11" s="515"/>
      <c r="BD11" s="515"/>
      <c r="BE11" s="515"/>
      <c r="BF11" s="515"/>
      <c r="BG11" s="515"/>
      <c r="BH11" s="515"/>
      <c r="BI11" s="515"/>
      <c r="BJ11" s="515"/>
      <c r="BK11" s="515"/>
      <c r="BL11" s="515"/>
      <c r="BM11" s="515"/>
      <c r="BN11" s="515"/>
      <c r="BO11" s="515"/>
      <c r="BP11" s="515"/>
      <c r="BQ11" s="515"/>
      <c r="BR11" s="515"/>
      <c r="BS11" s="515"/>
      <c r="BT11" s="516"/>
      <c r="BU11" s="515"/>
      <c r="BV11" s="515"/>
      <c r="BW11" s="515"/>
      <c r="BX11" s="515"/>
      <c r="BY11" s="515"/>
      <c r="BZ11" s="515"/>
      <c r="CA11" s="515"/>
      <c r="CB11" s="515"/>
      <c r="CC11" s="515"/>
      <c r="CD11" s="515"/>
      <c r="CE11" s="515"/>
      <c r="CF11" s="515"/>
    </row>
    <row r="12" spans="1:84" s="367" customFormat="1" ht="12" hidden="1">
      <c r="A12" s="513"/>
      <c r="B12" s="423" t="s">
        <v>609</v>
      </c>
      <c r="C12" s="387">
        <v>59</v>
      </c>
      <c r="D12" s="387">
        <v>1</v>
      </c>
      <c r="E12" s="387"/>
      <c r="F12" s="387"/>
      <c r="G12" s="387"/>
      <c r="H12" s="387">
        <v>1</v>
      </c>
      <c r="I12" s="395">
        <v>38</v>
      </c>
      <c r="J12" s="387"/>
      <c r="K12" s="387">
        <v>3</v>
      </c>
      <c r="L12" s="387">
        <v>35</v>
      </c>
      <c r="M12" s="387"/>
      <c r="N12" s="387">
        <v>1</v>
      </c>
      <c r="O12" s="387">
        <v>1</v>
      </c>
      <c r="P12" s="387">
        <v>1</v>
      </c>
      <c r="Q12" s="387"/>
      <c r="R12" s="387"/>
      <c r="S12" s="387">
        <v>3</v>
      </c>
      <c r="T12" s="387">
        <v>1</v>
      </c>
      <c r="U12" s="387">
        <v>5</v>
      </c>
      <c r="V12" s="387">
        <v>5</v>
      </c>
      <c r="W12" s="388">
        <v>2</v>
      </c>
      <c r="X12" s="514">
        <v>45</v>
      </c>
      <c r="Y12" s="387">
        <v>1</v>
      </c>
      <c r="Z12" s="387"/>
      <c r="AA12" s="387"/>
      <c r="AB12" s="387"/>
      <c r="AC12" s="387">
        <v>1</v>
      </c>
      <c r="AD12" s="395">
        <v>25</v>
      </c>
      <c r="AE12" s="387"/>
      <c r="AF12" s="387">
        <v>3</v>
      </c>
      <c r="AG12" s="387">
        <v>22</v>
      </c>
      <c r="AH12" s="387"/>
      <c r="AI12" s="387">
        <v>1</v>
      </c>
      <c r="AJ12" s="387">
        <v>1</v>
      </c>
      <c r="AK12" s="387">
        <v>1</v>
      </c>
      <c r="AL12" s="387"/>
      <c r="AM12" s="387"/>
      <c r="AN12" s="387">
        <v>3</v>
      </c>
      <c r="AO12" s="387">
        <v>1</v>
      </c>
      <c r="AP12" s="387">
        <v>5</v>
      </c>
      <c r="AQ12" s="387">
        <v>5</v>
      </c>
      <c r="AR12" s="388">
        <v>1</v>
      </c>
      <c r="AS12" s="515"/>
      <c r="AT12" s="515"/>
      <c r="AU12" s="515"/>
      <c r="AV12" s="515"/>
      <c r="AW12" s="515"/>
      <c r="AX12" s="515"/>
      <c r="AY12" s="516"/>
      <c r="AZ12" s="515"/>
      <c r="BA12" s="515"/>
      <c r="BB12" s="515"/>
      <c r="BC12" s="515"/>
      <c r="BD12" s="515"/>
      <c r="BE12" s="515"/>
      <c r="BF12" s="515"/>
      <c r="BG12" s="515"/>
      <c r="BH12" s="515"/>
      <c r="BI12" s="515"/>
      <c r="BJ12" s="515"/>
      <c r="BK12" s="515"/>
      <c r="BL12" s="515"/>
      <c r="BM12" s="515"/>
      <c r="BN12" s="515"/>
      <c r="BO12" s="515"/>
      <c r="BP12" s="515"/>
      <c r="BQ12" s="515"/>
      <c r="BR12" s="515"/>
      <c r="BS12" s="515"/>
      <c r="BT12" s="516"/>
      <c r="BU12" s="515"/>
      <c r="BV12" s="515"/>
      <c r="BW12" s="515"/>
      <c r="BX12" s="515"/>
      <c r="BY12" s="515"/>
      <c r="BZ12" s="515"/>
      <c r="CA12" s="515"/>
      <c r="CB12" s="515"/>
      <c r="CC12" s="515"/>
      <c r="CD12" s="515"/>
      <c r="CE12" s="515"/>
      <c r="CF12" s="515"/>
    </row>
    <row r="13" spans="1:84" s="367" customFormat="1" ht="12">
      <c r="A13" s="513">
        <v>4</v>
      </c>
      <c r="B13" s="363" t="s">
        <v>87</v>
      </c>
      <c r="C13" s="387">
        <v>24</v>
      </c>
      <c r="D13" s="387"/>
      <c r="E13" s="387"/>
      <c r="F13" s="387">
        <v>1</v>
      </c>
      <c r="G13" s="387"/>
      <c r="H13" s="387">
        <v>1</v>
      </c>
      <c r="I13" s="395">
        <v>16</v>
      </c>
      <c r="J13" s="387"/>
      <c r="K13" s="387">
        <v>3</v>
      </c>
      <c r="L13" s="387">
        <v>13</v>
      </c>
      <c r="M13" s="387"/>
      <c r="N13" s="387">
        <v>1</v>
      </c>
      <c r="O13" s="387">
        <v>1</v>
      </c>
      <c r="P13" s="387"/>
      <c r="Q13" s="387"/>
      <c r="R13" s="387"/>
      <c r="S13" s="387">
        <v>1</v>
      </c>
      <c r="T13" s="387">
        <v>1</v>
      </c>
      <c r="U13" s="387">
        <v>1</v>
      </c>
      <c r="V13" s="387">
        <v>1</v>
      </c>
      <c r="W13" s="388"/>
      <c r="X13" s="514">
        <v>16</v>
      </c>
      <c r="Y13" s="387"/>
      <c r="Z13" s="387"/>
      <c r="AA13" s="387">
        <v>1</v>
      </c>
      <c r="AB13" s="387"/>
      <c r="AC13" s="387">
        <v>1</v>
      </c>
      <c r="AD13" s="395">
        <v>9</v>
      </c>
      <c r="AE13" s="387"/>
      <c r="AF13" s="387">
        <v>3</v>
      </c>
      <c r="AG13" s="387">
        <v>6</v>
      </c>
      <c r="AH13" s="387"/>
      <c r="AI13" s="387">
        <v>1</v>
      </c>
      <c r="AJ13" s="387">
        <v>1</v>
      </c>
      <c r="AK13" s="387"/>
      <c r="AL13" s="387"/>
      <c r="AM13" s="387"/>
      <c r="AN13" s="387">
        <v>1</v>
      </c>
      <c r="AO13" s="387">
        <v>1</v>
      </c>
      <c r="AP13" s="387"/>
      <c r="AQ13" s="387">
        <v>1</v>
      </c>
      <c r="AR13" s="388"/>
      <c r="AS13" s="515">
        <v>0</v>
      </c>
      <c r="AT13" s="515">
        <v>0</v>
      </c>
      <c r="AU13" s="515">
        <v>0</v>
      </c>
      <c r="AV13" s="515">
        <v>0</v>
      </c>
      <c r="AW13" s="515">
        <v>0</v>
      </c>
      <c r="AX13" s="515">
        <v>0</v>
      </c>
      <c r="AY13" s="516">
        <v>0</v>
      </c>
      <c r="AZ13" s="515">
        <v>0</v>
      </c>
      <c r="BA13" s="515">
        <v>0</v>
      </c>
      <c r="BB13" s="515">
        <v>0</v>
      </c>
      <c r="BC13" s="515">
        <v>0</v>
      </c>
      <c r="BD13" s="515">
        <v>0</v>
      </c>
      <c r="BE13" s="515">
        <v>0</v>
      </c>
      <c r="BF13" s="515">
        <v>0</v>
      </c>
      <c r="BG13" s="515">
        <v>0</v>
      </c>
      <c r="BH13" s="515">
        <v>0</v>
      </c>
      <c r="BI13" s="515">
        <v>0</v>
      </c>
      <c r="BJ13" s="515">
        <v>0</v>
      </c>
      <c r="BK13" s="515">
        <v>0</v>
      </c>
      <c r="BL13" s="515">
        <v>0</v>
      </c>
      <c r="BM13" s="515">
        <v>0</v>
      </c>
      <c r="BN13" s="515">
        <v>0</v>
      </c>
      <c r="BO13" s="515">
        <v>0</v>
      </c>
      <c r="BP13" s="515">
        <v>0</v>
      </c>
      <c r="BQ13" s="515">
        <v>0</v>
      </c>
      <c r="BR13" s="515">
        <v>0</v>
      </c>
      <c r="BS13" s="515">
        <v>0</v>
      </c>
      <c r="BT13" s="516">
        <v>0</v>
      </c>
      <c r="BU13" s="515">
        <v>0</v>
      </c>
      <c r="BV13" s="515">
        <v>0</v>
      </c>
      <c r="BW13" s="515">
        <v>0</v>
      </c>
      <c r="BX13" s="515">
        <v>0</v>
      </c>
      <c r="BY13" s="515">
        <v>0</v>
      </c>
      <c r="BZ13" s="515">
        <v>0</v>
      </c>
      <c r="CA13" s="515">
        <v>0</v>
      </c>
      <c r="CB13" s="515">
        <v>0</v>
      </c>
      <c r="CC13" s="515">
        <v>0</v>
      </c>
      <c r="CD13" s="515">
        <v>0</v>
      </c>
      <c r="CE13" s="515">
        <v>0</v>
      </c>
      <c r="CF13" s="515">
        <v>0</v>
      </c>
    </row>
    <row r="14" spans="1:84" s="367" customFormat="1" ht="12">
      <c r="A14" s="513">
        <v>5</v>
      </c>
      <c r="B14" s="363" t="s">
        <v>88</v>
      </c>
      <c r="C14" s="387">
        <v>200</v>
      </c>
      <c r="D14" s="387">
        <v>1</v>
      </c>
      <c r="E14" s="387">
        <v>4</v>
      </c>
      <c r="F14" s="387">
        <v>3</v>
      </c>
      <c r="G14" s="387"/>
      <c r="H14" s="387"/>
      <c r="I14" s="395">
        <v>129</v>
      </c>
      <c r="J14" s="387"/>
      <c r="K14" s="387">
        <v>12</v>
      </c>
      <c r="L14" s="387">
        <v>117</v>
      </c>
      <c r="M14" s="387"/>
      <c r="N14" s="387">
        <v>2</v>
      </c>
      <c r="O14" s="387">
        <v>9</v>
      </c>
      <c r="P14" s="387">
        <v>1</v>
      </c>
      <c r="Q14" s="387">
        <v>12</v>
      </c>
      <c r="R14" s="387"/>
      <c r="S14" s="387">
        <v>4</v>
      </c>
      <c r="T14" s="387"/>
      <c r="U14" s="387">
        <v>3</v>
      </c>
      <c r="V14" s="387">
        <v>16</v>
      </c>
      <c r="W14" s="388">
        <v>16</v>
      </c>
      <c r="X14" s="514">
        <v>131</v>
      </c>
      <c r="Y14" s="387">
        <v>0</v>
      </c>
      <c r="Z14" s="387">
        <v>2</v>
      </c>
      <c r="AA14" s="387">
        <v>2</v>
      </c>
      <c r="AB14" s="387"/>
      <c r="AC14" s="387"/>
      <c r="AD14" s="395">
        <v>74</v>
      </c>
      <c r="AE14" s="387"/>
      <c r="AF14" s="387">
        <v>8</v>
      </c>
      <c r="AG14" s="387">
        <v>66</v>
      </c>
      <c r="AH14" s="387"/>
      <c r="AI14" s="387">
        <v>2</v>
      </c>
      <c r="AJ14" s="387">
        <v>9</v>
      </c>
      <c r="AK14" s="387">
        <v>1</v>
      </c>
      <c r="AL14" s="387">
        <v>10</v>
      </c>
      <c r="AM14" s="387"/>
      <c r="AN14" s="387">
        <v>1</v>
      </c>
      <c r="AO14" s="387"/>
      <c r="AP14" s="387"/>
      <c r="AQ14" s="387">
        <v>16</v>
      </c>
      <c r="AR14" s="388">
        <v>14</v>
      </c>
      <c r="AS14" s="515">
        <v>0</v>
      </c>
      <c r="AT14" s="515">
        <v>0</v>
      </c>
      <c r="AU14" s="515">
        <v>0</v>
      </c>
      <c r="AV14" s="515">
        <v>0</v>
      </c>
      <c r="AW14" s="515">
        <v>0</v>
      </c>
      <c r="AX14" s="515">
        <v>0</v>
      </c>
      <c r="AY14" s="516">
        <v>0</v>
      </c>
      <c r="AZ14" s="515">
        <v>0</v>
      </c>
      <c r="BA14" s="515">
        <v>0</v>
      </c>
      <c r="BB14" s="515">
        <v>0</v>
      </c>
      <c r="BC14" s="515">
        <v>0</v>
      </c>
      <c r="BD14" s="515">
        <v>0</v>
      </c>
      <c r="BE14" s="515">
        <v>0</v>
      </c>
      <c r="BF14" s="515">
        <v>0</v>
      </c>
      <c r="BG14" s="515">
        <v>0</v>
      </c>
      <c r="BH14" s="515">
        <v>0</v>
      </c>
      <c r="BI14" s="515">
        <v>0</v>
      </c>
      <c r="BJ14" s="515">
        <v>0</v>
      </c>
      <c r="BK14" s="515">
        <v>0</v>
      </c>
      <c r="BL14" s="515">
        <v>0</v>
      </c>
      <c r="BM14" s="515">
        <v>0</v>
      </c>
      <c r="BN14" s="515">
        <v>3</v>
      </c>
      <c r="BO14" s="515">
        <v>0</v>
      </c>
      <c r="BP14" s="515">
        <v>0</v>
      </c>
      <c r="BQ14" s="515">
        <v>0</v>
      </c>
      <c r="BR14" s="515">
        <v>0</v>
      </c>
      <c r="BS14" s="515">
        <v>0</v>
      </c>
      <c r="BT14" s="516">
        <v>3</v>
      </c>
      <c r="BU14" s="515">
        <v>0</v>
      </c>
      <c r="BV14" s="515">
        <v>0</v>
      </c>
      <c r="BW14" s="515">
        <v>3</v>
      </c>
      <c r="BX14" s="515">
        <v>0</v>
      </c>
      <c r="BY14" s="515">
        <v>0</v>
      </c>
      <c r="BZ14" s="515">
        <v>0</v>
      </c>
      <c r="CA14" s="515">
        <v>0</v>
      </c>
      <c r="CB14" s="515">
        <v>0</v>
      </c>
      <c r="CC14" s="515">
        <v>0</v>
      </c>
      <c r="CD14" s="515">
        <v>0</v>
      </c>
      <c r="CE14" s="515">
        <v>0</v>
      </c>
      <c r="CF14" s="515">
        <v>0</v>
      </c>
    </row>
    <row r="15" spans="1:84" s="367" customFormat="1" ht="12">
      <c r="A15" s="713" t="s">
        <v>89</v>
      </c>
      <c r="B15" s="714"/>
      <c r="C15" s="440">
        <f>+C16+C19+C22+C27</f>
        <v>407</v>
      </c>
      <c r="D15" s="440">
        <f aca="true" t="shared" si="2" ref="D15:AR15">+D16+D19+D22+D27</f>
        <v>4</v>
      </c>
      <c r="E15" s="440">
        <f t="shared" si="2"/>
        <v>2</v>
      </c>
      <c r="F15" s="440">
        <f t="shared" si="2"/>
        <v>5</v>
      </c>
      <c r="G15" s="440">
        <f t="shared" si="2"/>
        <v>2</v>
      </c>
      <c r="H15" s="440">
        <f t="shared" si="2"/>
        <v>6</v>
      </c>
      <c r="I15" s="440">
        <f t="shared" si="2"/>
        <v>190</v>
      </c>
      <c r="J15" s="440">
        <f t="shared" si="2"/>
        <v>0</v>
      </c>
      <c r="K15" s="440">
        <f t="shared" si="2"/>
        <v>16</v>
      </c>
      <c r="L15" s="440">
        <f t="shared" si="2"/>
        <v>304</v>
      </c>
      <c r="M15" s="440">
        <f t="shared" si="2"/>
        <v>1</v>
      </c>
      <c r="N15" s="440">
        <f t="shared" si="2"/>
        <v>6</v>
      </c>
      <c r="O15" s="440">
        <f t="shared" si="2"/>
        <v>10</v>
      </c>
      <c r="P15" s="440">
        <f t="shared" si="2"/>
        <v>4</v>
      </c>
      <c r="Q15" s="440">
        <f t="shared" si="2"/>
        <v>4</v>
      </c>
      <c r="R15" s="440">
        <f t="shared" si="2"/>
        <v>114</v>
      </c>
      <c r="S15" s="440">
        <f t="shared" si="2"/>
        <v>6</v>
      </c>
      <c r="T15" s="440">
        <f t="shared" si="2"/>
        <v>10</v>
      </c>
      <c r="U15" s="440">
        <f t="shared" si="2"/>
        <v>127</v>
      </c>
      <c r="V15" s="440">
        <f t="shared" si="2"/>
        <v>15</v>
      </c>
      <c r="W15" s="440">
        <f t="shared" si="2"/>
        <v>10</v>
      </c>
      <c r="X15" s="440">
        <f t="shared" si="2"/>
        <v>105</v>
      </c>
      <c r="Y15" s="440">
        <f t="shared" si="2"/>
        <v>3</v>
      </c>
      <c r="Z15" s="440">
        <f t="shared" si="2"/>
        <v>4</v>
      </c>
      <c r="AA15" s="440">
        <f t="shared" si="2"/>
        <v>0</v>
      </c>
      <c r="AB15" s="440">
        <f t="shared" si="2"/>
        <v>3</v>
      </c>
      <c r="AC15" s="440">
        <f t="shared" si="2"/>
        <v>5</v>
      </c>
      <c r="AD15" s="440">
        <f t="shared" si="2"/>
        <v>72</v>
      </c>
      <c r="AE15" s="440">
        <f t="shared" si="2"/>
        <v>19</v>
      </c>
      <c r="AF15" s="440">
        <f t="shared" si="2"/>
        <v>58</v>
      </c>
      <c r="AG15" s="440">
        <f t="shared" si="2"/>
        <v>213</v>
      </c>
      <c r="AH15" s="440">
        <f t="shared" si="2"/>
        <v>0</v>
      </c>
      <c r="AI15" s="440">
        <f t="shared" si="2"/>
        <v>3</v>
      </c>
      <c r="AJ15" s="440">
        <f t="shared" si="2"/>
        <v>10</v>
      </c>
      <c r="AK15" s="440">
        <f t="shared" si="2"/>
        <v>3</v>
      </c>
      <c r="AL15" s="440">
        <f t="shared" si="2"/>
        <v>4</v>
      </c>
      <c r="AM15" s="440">
        <f t="shared" si="2"/>
        <v>79</v>
      </c>
      <c r="AN15" s="440">
        <f t="shared" si="2"/>
        <v>2</v>
      </c>
      <c r="AO15" s="440">
        <f t="shared" si="2"/>
        <v>8</v>
      </c>
      <c r="AP15" s="440">
        <f t="shared" si="2"/>
        <v>81</v>
      </c>
      <c r="AQ15" s="440">
        <f t="shared" si="2"/>
        <v>13</v>
      </c>
      <c r="AR15" s="440">
        <f t="shared" si="2"/>
        <v>3</v>
      </c>
      <c r="AS15" s="511">
        <v>0</v>
      </c>
      <c r="AT15" s="511">
        <v>0</v>
      </c>
      <c r="AU15" s="511">
        <v>0</v>
      </c>
      <c r="AV15" s="511">
        <v>0</v>
      </c>
      <c r="AW15" s="511">
        <v>0</v>
      </c>
      <c r="AX15" s="511">
        <v>0</v>
      </c>
      <c r="AY15" s="512">
        <v>0</v>
      </c>
      <c r="AZ15" s="511">
        <v>0</v>
      </c>
      <c r="BA15" s="511">
        <v>0</v>
      </c>
      <c r="BB15" s="511">
        <v>0</v>
      </c>
      <c r="BC15" s="511">
        <v>0</v>
      </c>
      <c r="BD15" s="511">
        <v>0</v>
      </c>
      <c r="BE15" s="511">
        <v>0</v>
      </c>
      <c r="BF15" s="511">
        <v>0</v>
      </c>
      <c r="BG15" s="511">
        <v>0</v>
      </c>
      <c r="BH15" s="511">
        <v>0</v>
      </c>
      <c r="BI15" s="511">
        <v>0</v>
      </c>
      <c r="BJ15" s="511">
        <v>0</v>
      </c>
      <c r="BK15" s="511">
        <v>0</v>
      </c>
      <c r="BL15" s="511">
        <v>0</v>
      </c>
      <c r="BM15" s="511">
        <v>0</v>
      </c>
      <c r="BN15" s="511">
        <v>5</v>
      </c>
      <c r="BO15" s="511">
        <v>0</v>
      </c>
      <c r="BP15" s="511">
        <v>1</v>
      </c>
      <c r="BQ15" s="511">
        <v>0</v>
      </c>
      <c r="BR15" s="511">
        <v>0</v>
      </c>
      <c r="BS15" s="511">
        <v>0</v>
      </c>
      <c r="BT15" s="512">
        <v>3</v>
      </c>
      <c r="BU15" s="511">
        <v>0</v>
      </c>
      <c r="BV15" s="511">
        <v>0</v>
      </c>
      <c r="BW15" s="511">
        <v>3</v>
      </c>
      <c r="BX15" s="511">
        <v>0</v>
      </c>
      <c r="BY15" s="511">
        <v>0</v>
      </c>
      <c r="BZ15" s="511">
        <v>0</v>
      </c>
      <c r="CA15" s="511">
        <v>0</v>
      </c>
      <c r="CB15" s="511">
        <v>0</v>
      </c>
      <c r="CC15" s="511">
        <v>0</v>
      </c>
      <c r="CD15" s="511">
        <v>1</v>
      </c>
      <c r="CE15" s="511">
        <v>0</v>
      </c>
      <c r="CF15" s="511">
        <v>0</v>
      </c>
    </row>
    <row r="16" spans="1:84" s="367" customFormat="1" ht="12">
      <c r="A16" s="513">
        <v>6</v>
      </c>
      <c r="B16" s="363" t="s">
        <v>90</v>
      </c>
      <c r="C16" s="387">
        <f>SUM(C17:C18)</f>
        <v>81</v>
      </c>
      <c r="D16" s="387">
        <f aca="true" t="shared" si="3" ref="D16:AR16">SUM(D17:D18)</f>
        <v>1</v>
      </c>
      <c r="E16" s="387">
        <f t="shared" si="3"/>
        <v>0</v>
      </c>
      <c r="F16" s="387">
        <f t="shared" si="3"/>
        <v>1</v>
      </c>
      <c r="G16" s="387">
        <f t="shared" si="3"/>
        <v>0</v>
      </c>
      <c r="H16" s="387">
        <f t="shared" si="3"/>
        <v>2</v>
      </c>
      <c r="I16" s="387">
        <f t="shared" si="3"/>
        <v>41</v>
      </c>
      <c r="J16" s="387">
        <f t="shared" si="3"/>
        <v>0</v>
      </c>
      <c r="K16" s="387">
        <f t="shared" si="3"/>
        <v>6</v>
      </c>
      <c r="L16" s="387">
        <f t="shared" si="3"/>
        <v>35</v>
      </c>
      <c r="M16" s="387">
        <f t="shared" si="3"/>
        <v>0</v>
      </c>
      <c r="N16" s="387">
        <f t="shared" si="3"/>
        <v>2</v>
      </c>
      <c r="O16" s="387">
        <f t="shared" si="3"/>
        <v>5</v>
      </c>
      <c r="P16" s="387">
        <f t="shared" si="3"/>
        <v>1</v>
      </c>
      <c r="Q16" s="387">
        <f t="shared" si="3"/>
        <v>1</v>
      </c>
      <c r="R16" s="387">
        <f t="shared" si="3"/>
        <v>0</v>
      </c>
      <c r="S16" s="387">
        <f t="shared" si="3"/>
        <v>3</v>
      </c>
      <c r="T16" s="387">
        <f t="shared" si="3"/>
        <v>2</v>
      </c>
      <c r="U16" s="387">
        <f t="shared" si="3"/>
        <v>12</v>
      </c>
      <c r="V16" s="387">
        <f t="shared" si="3"/>
        <v>6</v>
      </c>
      <c r="W16" s="387">
        <f t="shared" si="3"/>
        <v>4</v>
      </c>
      <c r="X16" s="387">
        <f t="shared" si="3"/>
        <v>54</v>
      </c>
      <c r="Y16" s="387">
        <f t="shared" si="3"/>
        <v>0</v>
      </c>
      <c r="Z16" s="387">
        <f t="shared" si="3"/>
        <v>0</v>
      </c>
      <c r="AA16" s="387">
        <f t="shared" si="3"/>
        <v>0</v>
      </c>
      <c r="AB16" s="387">
        <f t="shared" si="3"/>
        <v>0</v>
      </c>
      <c r="AC16" s="387">
        <f t="shared" si="3"/>
        <v>1</v>
      </c>
      <c r="AD16" s="387">
        <f t="shared" si="3"/>
        <v>28</v>
      </c>
      <c r="AE16" s="387">
        <f t="shared" si="3"/>
        <v>0</v>
      </c>
      <c r="AF16" s="387">
        <f t="shared" si="3"/>
        <v>5</v>
      </c>
      <c r="AG16" s="387">
        <f t="shared" si="3"/>
        <v>23</v>
      </c>
      <c r="AH16" s="387">
        <f t="shared" si="3"/>
        <v>0</v>
      </c>
      <c r="AI16" s="387">
        <f t="shared" si="3"/>
        <v>2</v>
      </c>
      <c r="AJ16" s="387">
        <f t="shared" si="3"/>
        <v>5</v>
      </c>
      <c r="AK16" s="387">
        <f t="shared" si="3"/>
        <v>1</v>
      </c>
      <c r="AL16" s="387">
        <f t="shared" si="3"/>
        <v>1</v>
      </c>
      <c r="AM16" s="387">
        <f t="shared" si="3"/>
        <v>0</v>
      </c>
      <c r="AN16" s="387">
        <f t="shared" si="3"/>
        <v>2</v>
      </c>
      <c r="AO16" s="387">
        <f t="shared" si="3"/>
        <v>2</v>
      </c>
      <c r="AP16" s="387">
        <f t="shared" si="3"/>
        <v>6</v>
      </c>
      <c r="AQ16" s="387">
        <f t="shared" si="3"/>
        <v>6</v>
      </c>
      <c r="AR16" s="387">
        <f t="shared" si="3"/>
        <v>0</v>
      </c>
      <c r="AS16" s="515">
        <v>0</v>
      </c>
      <c r="AT16" s="515">
        <v>0</v>
      </c>
      <c r="AU16" s="515">
        <v>0</v>
      </c>
      <c r="AV16" s="515">
        <v>0</v>
      </c>
      <c r="AW16" s="515">
        <v>0</v>
      </c>
      <c r="AX16" s="515">
        <v>0</v>
      </c>
      <c r="AY16" s="516">
        <v>0</v>
      </c>
      <c r="AZ16" s="515">
        <v>0</v>
      </c>
      <c r="BA16" s="515">
        <v>0</v>
      </c>
      <c r="BB16" s="515">
        <v>0</v>
      </c>
      <c r="BC16" s="515">
        <v>0</v>
      </c>
      <c r="BD16" s="515">
        <v>0</v>
      </c>
      <c r="BE16" s="515">
        <v>0</v>
      </c>
      <c r="BF16" s="515">
        <v>0</v>
      </c>
      <c r="BG16" s="515">
        <v>0</v>
      </c>
      <c r="BH16" s="515">
        <v>0</v>
      </c>
      <c r="BI16" s="515">
        <v>0</v>
      </c>
      <c r="BJ16" s="515">
        <v>0</v>
      </c>
      <c r="BK16" s="515">
        <v>0</v>
      </c>
      <c r="BL16" s="515">
        <v>0</v>
      </c>
      <c r="BM16" s="515">
        <v>0</v>
      </c>
      <c r="BN16" s="515">
        <v>1</v>
      </c>
      <c r="BO16" s="515">
        <v>0</v>
      </c>
      <c r="BP16" s="515">
        <v>0</v>
      </c>
      <c r="BQ16" s="515">
        <v>0</v>
      </c>
      <c r="BR16" s="515">
        <v>0</v>
      </c>
      <c r="BS16" s="515">
        <v>0</v>
      </c>
      <c r="BT16" s="516">
        <v>1</v>
      </c>
      <c r="BU16" s="515">
        <v>0</v>
      </c>
      <c r="BV16" s="515">
        <v>0</v>
      </c>
      <c r="BW16" s="515">
        <v>1</v>
      </c>
      <c r="BX16" s="515">
        <v>0</v>
      </c>
      <c r="BY16" s="515">
        <v>0</v>
      </c>
      <c r="BZ16" s="515">
        <v>0</v>
      </c>
      <c r="CA16" s="515">
        <v>0</v>
      </c>
      <c r="CB16" s="515">
        <v>0</v>
      </c>
      <c r="CC16" s="515">
        <v>0</v>
      </c>
      <c r="CD16" s="515">
        <v>0</v>
      </c>
      <c r="CE16" s="515">
        <v>0</v>
      </c>
      <c r="CF16" s="515">
        <v>0</v>
      </c>
    </row>
    <row r="17" spans="1:84" s="367" customFormat="1" ht="12">
      <c r="A17" s="513"/>
      <c r="B17" s="435" t="s">
        <v>610</v>
      </c>
      <c r="C17" s="387">
        <v>19</v>
      </c>
      <c r="D17" s="387">
        <v>1</v>
      </c>
      <c r="E17" s="387"/>
      <c r="F17" s="387"/>
      <c r="G17" s="387"/>
      <c r="H17" s="387">
        <v>1</v>
      </c>
      <c r="I17" s="395">
        <v>11</v>
      </c>
      <c r="J17" s="387"/>
      <c r="K17" s="387">
        <v>2</v>
      </c>
      <c r="L17" s="387">
        <v>9</v>
      </c>
      <c r="M17" s="387"/>
      <c r="N17" s="387">
        <v>1</v>
      </c>
      <c r="O17" s="387">
        <v>1</v>
      </c>
      <c r="P17" s="387"/>
      <c r="Q17" s="387"/>
      <c r="R17" s="387"/>
      <c r="S17" s="387"/>
      <c r="T17" s="387"/>
      <c r="U17" s="387">
        <v>3</v>
      </c>
      <c r="V17" s="387">
        <v>1</v>
      </c>
      <c r="W17" s="388"/>
      <c r="X17" s="514">
        <v>13</v>
      </c>
      <c r="Y17" s="387"/>
      <c r="Z17" s="387"/>
      <c r="AA17" s="387"/>
      <c r="AB17" s="387"/>
      <c r="AC17" s="387">
        <v>1</v>
      </c>
      <c r="AD17" s="395">
        <v>9</v>
      </c>
      <c r="AE17" s="387"/>
      <c r="AF17" s="387">
        <v>2</v>
      </c>
      <c r="AG17" s="387">
        <v>7</v>
      </c>
      <c r="AH17" s="387"/>
      <c r="AI17" s="387">
        <v>1</v>
      </c>
      <c r="AJ17" s="387">
        <v>1</v>
      </c>
      <c r="AK17" s="387"/>
      <c r="AL17" s="387"/>
      <c r="AM17" s="387"/>
      <c r="AN17" s="387"/>
      <c r="AO17" s="387"/>
      <c r="AP17" s="387"/>
      <c r="AQ17" s="387">
        <v>1</v>
      </c>
      <c r="AR17" s="388"/>
      <c r="AS17" s="515">
        <v>1</v>
      </c>
      <c r="AT17" s="515"/>
      <c r="AU17" s="515"/>
      <c r="AV17" s="515"/>
      <c r="AW17" s="515"/>
      <c r="AX17" s="515"/>
      <c r="AY17" s="516"/>
      <c r="AZ17" s="515">
        <v>1</v>
      </c>
      <c r="BA17" s="515"/>
      <c r="BB17" s="515"/>
      <c r="BC17" s="515"/>
      <c r="BD17" s="515"/>
      <c r="BE17" s="515"/>
      <c r="BF17" s="515"/>
      <c r="BG17" s="515"/>
      <c r="BH17" s="515"/>
      <c r="BI17" s="515"/>
      <c r="BJ17" s="515"/>
      <c r="BK17" s="515"/>
      <c r="BL17" s="515"/>
      <c r="BM17" s="515"/>
      <c r="BN17" s="515"/>
      <c r="BO17" s="515"/>
      <c r="BP17" s="515"/>
      <c r="BQ17" s="515"/>
      <c r="BR17" s="515"/>
      <c r="BS17" s="515"/>
      <c r="BT17" s="516"/>
      <c r="BU17" s="515"/>
      <c r="BV17" s="515"/>
      <c r="BW17" s="515"/>
      <c r="BX17" s="515"/>
      <c r="BY17" s="515"/>
      <c r="BZ17" s="515"/>
      <c r="CA17" s="515"/>
      <c r="CB17" s="515"/>
      <c r="CC17" s="515"/>
      <c r="CD17" s="515"/>
      <c r="CE17" s="515"/>
      <c r="CF17" s="515"/>
    </row>
    <row r="18" spans="1:84" s="367" customFormat="1" ht="12">
      <c r="A18" s="513"/>
      <c r="B18" s="435" t="s">
        <v>611</v>
      </c>
      <c r="C18" s="387">
        <v>62</v>
      </c>
      <c r="D18" s="387">
        <v>0</v>
      </c>
      <c r="E18" s="387"/>
      <c r="F18" s="387">
        <v>1</v>
      </c>
      <c r="G18" s="387"/>
      <c r="H18" s="387">
        <v>1</v>
      </c>
      <c r="I18" s="395">
        <v>30</v>
      </c>
      <c r="J18" s="387"/>
      <c r="K18" s="387">
        <v>4</v>
      </c>
      <c r="L18" s="387">
        <v>26</v>
      </c>
      <c r="M18" s="387"/>
      <c r="N18" s="387">
        <v>1</v>
      </c>
      <c r="O18" s="387">
        <v>4</v>
      </c>
      <c r="P18" s="387">
        <v>1</v>
      </c>
      <c r="Q18" s="387">
        <v>1</v>
      </c>
      <c r="R18" s="387"/>
      <c r="S18" s="387">
        <v>3</v>
      </c>
      <c r="T18" s="387">
        <v>2</v>
      </c>
      <c r="U18" s="387">
        <v>9</v>
      </c>
      <c r="V18" s="387">
        <v>5</v>
      </c>
      <c r="W18" s="388">
        <v>4</v>
      </c>
      <c r="X18" s="514">
        <v>41</v>
      </c>
      <c r="Y18" s="387"/>
      <c r="Z18" s="387"/>
      <c r="AA18" s="387"/>
      <c r="AB18" s="387"/>
      <c r="AC18" s="387"/>
      <c r="AD18" s="395">
        <v>19</v>
      </c>
      <c r="AE18" s="387"/>
      <c r="AF18" s="387">
        <v>3</v>
      </c>
      <c r="AG18" s="387">
        <v>16</v>
      </c>
      <c r="AH18" s="387"/>
      <c r="AI18" s="387">
        <v>1</v>
      </c>
      <c r="AJ18" s="387">
        <v>4</v>
      </c>
      <c r="AK18" s="387">
        <v>1</v>
      </c>
      <c r="AL18" s="387">
        <v>1</v>
      </c>
      <c r="AM18" s="387"/>
      <c r="AN18" s="387">
        <v>2</v>
      </c>
      <c r="AO18" s="387">
        <v>2</v>
      </c>
      <c r="AP18" s="387">
        <v>6</v>
      </c>
      <c r="AQ18" s="387">
        <v>5</v>
      </c>
      <c r="AR18" s="388">
        <v>0</v>
      </c>
      <c r="AS18" s="515">
        <v>6</v>
      </c>
      <c r="AT18" s="515">
        <v>1</v>
      </c>
      <c r="AU18" s="515">
        <v>3</v>
      </c>
      <c r="AV18" s="515"/>
      <c r="AW18" s="515">
        <v>1</v>
      </c>
      <c r="AX18" s="515">
        <v>1</v>
      </c>
      <c r="AY18" s="516">
        <v>3</v>
      </c>
      <c r="AZ18" s="515">
        <v>10</v>
      </c>
      <c r="BA18" s="515">
        <v>3</v>
      </c>
      <c r="BB18" s="515"/>
      <c r="BC18" s="515"/>
      <c r="BD18" s="515"/>
      <c r="BE18" s="515"/>
      <c r="BF18" s="515"/>
      <c r="BG18" s="515"/>
      <c r="BH18" s="515"/>
      <c r="BI18" s="515"/>
      <c r="BJ18" s="515"/>
      <c r="BK18" s="515"/>
      <c r="BL18" s="515"/>
      <c r="BM18" s="515"/>
      <c r="BN18" s="515"/>
      <c r="BO18" s="515"/>
      <c r="BP18" s="515"/>
      <c r="BQ18" s="515"/>
      <c r="BR18" s="515"/>
      <c r="BS18" s="515"/>
      <c r="BT18" s="516"/>
      <c r="BU18" s="515"/>
      <c r="BV18" s="515"/>
      <c r="BW18" s="515"/>
      <c r="BX18" s="515"/>
      <c r="BY18" s="515"/>
      <c r="BZ18" s="515"/>
      <c r="CA18" s="515"/>
      <c r="CB18" s="515"/>
      <c r="CC18" s="515"/>
      <c r="CD18" s="515"/>
      <c r="CE18" s="515"/>
      <c r="CF18" s="515"/>
    </row>
    <row r="19" spans="1:84" s="367" customFormat="1" ht="12">
      <c r="A19" s="513">
        <v>7</v>
      </c>
      <c r="B19" s="363" t="s">
        <v>91</v>
      </c>
      <c r="C19" s="387">
        <f>SUM(C20:C21)</f>
        <v>26</v>
      </c>
      <c r="D19" s="387">
        <f aca="true" t="shared" si="4" ref="D19:AR19">SUM(D20:D21)</f>
        <v>1</v>
      </c>
      <c r="E19" s="387">
        <f t="shared" si="4"/>
        <v>0</v>
      </c>
      <c r="F19" s="387">
        <f t="shared" si="4"/>
        <v>1</v>
      </c>
      <c r="G19" s="387">
        <f t="shared" si="4"/>
        <v>0</v>
      </c>
      <c r="H19" s="387">
        <f t="shared" si="4"/>
        <v>2</v>
      </c>
      <c r="I19" s="387">
        <f t="shared" si="4"/>
        <v>8</v>
      </c>
      <c r="J19" s="387">
        <f t="shared" si="4"/>
        <v>0</v>
      </c>
      <c r="K19" s="387">
        <f t="shared" si="4"/>
        <v>0</v>
      </c>
      <c r="L19" s="387">
        <f t="shared" si="4"/>
        <v>8</v>
      </c>
      <c r="M19" s="387">
        <f t="shared" si="4"/>
        <v>0</v>
      </c>
      <c r="N19" s="387">
        <f t="shared" si="4"/>
        <v>2</v>
      </c>
      <c r="O19" s="387">
        <f t="shared" si="4"/>
        <v>2</v>
      </c>
      <c r="P19" s="387">
        <f t="shared" si="4"/>
        <v>0</v>
      </c>
      <c r="Q19" s="387">
        <f t="shared" si="4"/>
        <v>0</v>
      </c>
      <c r="R19" s="387">
        <f t="shared" si="4"/>
        <v>0</v>
      </c>
      <c r="S19" s="387">
        <f t="shared" si="4"/>
        <v>2</v>
      </c>
      <c r="T19" s="387">
        <f t="shared" si="4"/>
        <v>1</v>
      </c>
      <c r="U19" s="387">
        <f t="shared" si="4"/>
        <v>4</v>
      </c>
      <c r="V19" s="387">
        <f t="shared" si="4"/>
        <v>1</v>
      </c>
      <c r="W19" s="387">
        <f t="shared" si="4"/>
        <v>2</v>
      </c>
      <c r="X19" s="387">
        <f t="shared" si="4"/>
        <v>14</v>
      </c>
      <c r="Y19" s="387">
        <f t="shared" si="4"/>
        <v>1</v>
      </c>
      <c r="Z19" s="387">
        <f t="shared" si="4"/>
        <v>0</v>
      </c>
      <c r="AA19" s="387">
        <f t="shared" si="4"/>
        <v>0</v>
      </c>
      <c r="AB19" s="387">
        <f t="shared" si="4"/>
        <v>0</v>
      </c>
      <c r="AC19" s="387">
        <f t="shared" si="4"/>
        <v>1</v>
      </c>
      <c r="AD19" s="387">
        <f t="shared" si="4"/>
        <v>7</v>
      </c>
      <c r="AE19" s="387">
        <f t="shared" si="4"/>
        <v>0</v>
      </c>
      <c r="AF19" s="387">
        <f t="shared" si="4"/>
        <v>0</v>
      </c>
      <c r="AG19" s="387">
        <f t="shared" si="4"/>
        <v>7</v>
      </c>
      <c r="AH19" s="387">
        <f t="shared" si="4"/>
        <v>0</v>
      </c>
      <c r="AI19" s="387">
        <f t="shared" si="4"/>
        <v>0</v>
      </c>
      <c r="AJ19" s="387">
        <f t="shared" si="4"/>
        <v>2</v>
      </c>
      <c r="AK19" s="387">
        <f t="shared" si="4"/>
        <v>1</v>
      </c>
      <c r="AL19" s="387">
        <f t="shared" si="4"/>
        <v>0</v>
      </c>
      <c r="AM19" s="387">
        <f t="shared" si="4"/>
        <v>0</v>
      </c>
      <c r="AN19" s="387">
        <f t="shared" si="4"/>
        <v>0</v>
      </c>
      <c r="AO19" s="387">
        <f t="shared" si="4"/>
        <v>1</v>
      </c>
      <c r="AP19" s="387">
        <f t="shared" si="4"/>
        <v>0</v>
      </c>
      <c r="AQ19" s="387">
        <f t="shared" si="4"/>
        <v>1</v>
      </c>
      <c r="AR19" s="387">
        <f t="shared" si="4"/>
        <v>0</v>
      </c>
      <c r="AS19" s="515">
        <v>1</v>
      </c>
      <c r="AT19" s="515"/>
      <c r="AU19" s="515"/>
      <c r="AV19" s="515"/>
      <c r="AW19" s="515"/>
      <c r="AX19" s="515">
        <v>1</v>
      </c>
      <c r="AY19" s="516"/>
      <c r="AZ19" s="515">
        <v>2</v>
      </c>
      <c r="BA19" s="515"/>
      <c r="BB19" s="515">
        <v>0</v>
      </c>
      <c r="BC19" s="515">
        <v>0</v>
      </c>
      <c r="BD19" s="515">
        <v>0</v>
      </c>
      <c r="BE19" s="515">
        <v>0</v>
      </c>
      <c r="BF19" s="515">
        <v>0</v>
      </c>
      <c r="BG19" s="515">
        <v>0</v>
      </c>
      <c r="BH19" s="515">
        <v>0</v>
      </c>
      <c r="BI19" s="515">
        <v>0</v>
      </c>
      <c r="BJ19" s="515">
        <v>0</v>
      </c>
      <c r="BK19" s="515">
        <v>0</v>
      </c>
      <c r="BL19" s="515">
        <v>0</v>
      </c>
      <c r="BM19" s="515">
        <v>0</v>
      </c>
      <c r="BN19" s="515">
        <v>0</v>
      </c>
      <c r="BO19" s="515">
        <v>0</v>
      </c>
      <c r="BP19" s="515">
        <v>0</v>
      </c>
      <c r="BQ19" s="515">
        <v>0</v>
      </c>
      <c r="BR19" s="515">
        <v>0</v>
      </c>
      <c r="BS19" s="515">
        <v>0</v>
      </c>
      <c r="BT19" s="516">
        <v>0</v>
      </c>
      <c r="BU19" s="515">
        <v>0</v>
      </c>
      <c r="BV19" s="515">
        <v>0</v>
      </c>
      <c r="BW19" s="515">
        <v>0</v>
      </c>
      <c r="BX19" s="515">
        <v>0</v>
      </c>
      <c r="BY19" s="515">
        <v>0</v>
      </c>
      <c r="BZ19" s="515">
        <v>0</v>
      </c>
      <c r="CA19" s="515">
        <v>0</v>
      </c>
      <c r="CB19" s="515">
        <v>0</v>
      </c>
      <c r="CC19" s="515">
        <v>0</v>
      </c>
      <c r="CD19" s="515">
        <v>0</v>
      </c>
      <c r="CE19" s="515">
        <v>0</v>
      </c>
      <c r="CF19" s="515">
        <v>0</v>
      </c>
    </row>
    <row r="20" spans="1:84" s="367" customFormat="1" ht="48" hidden="1">
      <c r="A20" s="513"/>
      <c r="B20" s="437" t="s">
        <v>469</v>
      </c>
      <c r="C20" s="387">
        <v>16</v>
      </c>
      <c r="D20" s="387">
        <v>1</v>
      </c>
      <c r="E20" s="387"/>
      <c r="F20" s="387"/>
      <c r="G20" s="387"/>
      <c r="H20" s="387">
        <v>1</v>
      </c>
      <c r="I20" s="395">
        <v>5</v>
      </c>
      <c r="J20" s="387"/>
      <c r="K20" s="387"/>
      <c r="L20" s="387">
        <v>5</v>
      </c>
      <c r="M20" s="387"/>
      <c r="N20" s="387">
        <v>1</v>
      </c>
      <c r="O20" s="387">
        <v>1</v>
      </c>
      <c r="P20" s="387"/>
      <c r="Q20" s="387"/>
      <c r="R20" s="387"/>
      <c r="S20" s="387">
        <v>1</v>
      </c>
      <c r="T20" s="387">
        <v>1</v>
      </c>
      <c r="U20" s="387">
        <v>4</v>
      </c>
      <c r="V20" s="387">
        <v>1</v>
      </c>
      <c r="W20" s="517"/>
      <c r="X20" s="518">
        <v>9</v>
      </c>
      <c r="Y20" s="387">
        <v>1</v>
      </c>
      <c r="Z20" s="387"/>
      <c r="AA20" s="387"/>
      <c r="AB20" s="387"/>
      <c r="AC20" s="387"/>
      <c r="AD20" s="395">
        <v>4</v>
      </c>
      <c r="AE20" s="387"/>
      <c r="AF20" s="387"/>
      <c r="AG20" s="387">
        <v>4</v>
      </c>
      <c r="AH20" s="387"/>
      <c r="AI20" s="387"/>
      <c r="AJ20" s="387">
        <v>1</v>
      </c>
      <c r="AK20" s="387">
        <v>1</v>
      </c>
      <c r="AL20" s="387"/>
      <c r="AM20" s="387"/>
      <c r="AN20" s="387"/>
      <c r="AO20" s="387">
        <v>1</v>
      </c>
      <c r="AP20" s="387"/>
      <c r="AQ20" s="387">
        <v>1</v>
      </c>
      <c r="AR20" s="517"/>
      <c r="AS20" s="480"/>
      <c r="AT20" s="480"/>
      <c r="AU20" s="480"/>
      <c r="AV20" s="480"/>
      <c r="AW20" s="480"/>
      <c r="AX20" s="480"/>
      <c r="AY20" s="519"/>
      <c r="AZ20" s="480"/>
      <c r="BA20" s="480"/>
      <c r="BB20" s="480"/>
      <c r="BC20" s="480"/>
      <c r="BD20" s="480"/>
      <c r="BE20" s="480"/>
      <c r="BF20" s="480"/>
      <c r="BG20" s="480"/>
      <c r="BH20" s="480"/>
      <c r="BI20" s="480"/>
      <c r="BJ20" s="480"/>
      <c r="BK20" s="480"/>
      <c r="BL20" s="480"/>
      <c r="BM20" s="480"/>
      <c r="BN20" s="480"/>
      <c r="BO20" s="480"/>
      <c r="BP20" s="480"/>
      <c r="BQ20" s="480"/>
      <c r="BR20" s="480"/>
      <c r="BS20" s="480"/>
      <c r="BT20" s="519"/>
      <c r="BU20" s="480"/>
      <c r="BV20" s="480"/>
      <c r="BW20" s="480"/>
      <c r="BX20" s="480"/>
      <c r="BY20" s="480"/>
      <c r="BZ20" s="480"/>
      <c r="CA20" s="480"/>
      <c r="CB20" s="480"/>
      <c r="CC20" s="480"/>
      <c r="CD20" s="480"/>
      <c r="CE20" s="480"/>
      <c r="CF20" s="480"/>
    </row>
    <row r="21" spans="1:84" s="367" customFormat="1" ht="60" hidden="1">
      <c r="A21" s="513"/>
      <c r="B21" s="438" t="s">
        <v>662</v>
      </c>
      <c r="C21" s="387">
        <v>10</v>
      </c>
      <c r="D21" s="387"/>
      <c r="E21" s="387"/>
      <c r="F21" s="387">
        <v>1</v>
      </c>
      <c r="G21" s="387">
        <v>0</v>
      </c>
      <c r="H21" s="387">
        <v>1</v>
      </c>
      <c r="I21" s="395">
        <v>3</v>
      </c>
      <c r="J21" s="387"/>
      <c r="K21" s="387"/>
      <c r="L21" s="387">
        <v>3</v>
      </c>
      <c r="M21" s="387"/>
      <c r="N21" s="387">
        <v>1</v>
      </c>
      <c r="O21" s="387">
        <v>1</v>
      </c>
      <c r="P21" s="387">
        <v>0</v>
      </c>
      <c r="Q21" s="387"/>
      <c r="R21" s="387"/>
      <c r="S21" s="387">
        <v>1</v>
      </c>
      <c r="T21" s="387"/>
      <c r="U21" s="387"/>
      <c r="V21" s="387"/>
      <c r="W21" s="517">
        <v>2</v>
      </c>
      <c r="X21" s="518">
        <v>5</v>
      </c>
      <c r="Y21" s="387">
        <v>0</v>
      </c>
      <c r="Z21" s="387"/>
      <c r="AA21" s="387">
        <v>0</v>
      </c>
      <c r="AB21" s="387"/>
      <c r="AC21" s="387">
        <v>1</v>
      </c>
      <c r="AD21" s="395">
        <v>3</v>
      </c>
      <c r="AE21" s="387"/>
      <c r="AF21" s="387"/>
      <c r="AG21" s="387">
        <v>3</v>
      </c>
      <c r="AH21" s="387"/>
      <c r="AI21" s="387"/>
      <c r="AJ21" s="387">
        <v>1</v>
      </c>
      <c r="AK21" s="387"/>
      <c r="AL21" s="387"/>
      <c r="AM21" s="387"/>
      <c r="AN21" s="387"/>
      <c r="AO21" s="387"/>
      <c r="AP21" s="387"/>
      <c r="AQ21" s="387"/>
      <c r="AR21" s="517"/>
      <c r="AS21" s="480"/>
      <c r="AT21" s="480"/>
      <c r="AU21" s="480"/>
      <c r="AV21" s="480"/>
      <c r="AW21" s="480"/>
      <c r="AX21" s="480"/>
      <c r="AY21" s="519"/>
      <c r="AZ21" s="480"/>
      <c r="BA21" s="480"/>
      <c r="BB21" s="480"/>
      <c r="BC21" s="480"/>
      <c r="BD21" s="480"/>
      <c r="BE21" s="480"/>
      <c r="BF21" s="480"/>
      <c r="BG21" s="480"/>
      <c r="BH21" s="480"/>
      <c r="BI21" s="480"/>
      <c r="BJ21" s="480"/>
      <c r="BK21" s="480"/>
      <c r="BL21" s="480"/>
      <c r="BM21" s="480"/>
      <c r="BN21" s="480"/>
      <c r="BO21" s="480"/>
      <c r="BP21" s="480"/>
      <c r="BQ21" s="480"/>
      <c r="BR21" s="480"/>
      <c r="BS21" s="480"/>
      <c r="BT21" s="519"/>
      <c r="BU21" s="480"/>
      <c r="BV21" s="480"/>
      <c r="BW21" s="480"/>
      <c r="BX21" s="480"/>
      <c r="BY21" s="480"/>
      <c r="BZ21" s="480"/>
      <c r="CA21" s="480"/>
      <c r="CB21" s="480"/>
      <c r="CC21" s="480"/>
      <c r="CD21" s="480"/>
      <c r="CE21" s="480"/>
      <c r="CF21" s="480"/>
    </row>
    <row r="22" spans="1:84" s="367" customFormat="1" ht="12">
      <c r="A22" s="513">
        <v>8</v>
      </c>
      <c r="B22" s="363" t="s">
        <v>392</v>
      </c>
      <c r="C22" s="387">
        <f>SUM(C23:C26)</f>
        <v>261</v>
      </c>
      <c r="D22" s="387">
        <f aca="true" t="shared" si="5" ref="D22:AR22">SUM(D23:D26)</f>
        <v>1</v>
      </c>
      <c r="E22" s="387">
        <f t="shared" si="5"/>
        <v>1</v>
      </c>
      <c r="F22" s="387">
        <f t="shared" si="5"/>
        <v>3</v>
      </c>
      <c r="G22" s="387">
        <f t="shared" si="5"/>
        <v>2</v>
      </c>
      <c r="H22" s="387">
        <f t="shared" si="5"/>
        <v>2</v>
      </c>
      <c r="I22" s="387">
        <f t="shared" si="5"/>
        <v>117</v>
      </c>
      <c r="J22" s="387">
        <f t="shared" si="5"/>
        <v>0</v>
      </c>
      <c r="K22" s="387">
        <f t="shared" si="5"/>
        <v>6</v>
      </c>
      <c r="L22" s="387">
        <f t="shared" si="5"/>
        <v>241</v>
      </c>
      <c r="M22" s="387">
        <f t="shared" si="5"/>
        <v>1</v>
      </c>
      <c r="N22" s="387">
        <f t="shared" si="5"/>
        <v>1</v>
      </c>
      <c r="O22" s="387">
        <f t="shared" si="5"/>
        <v>2</v>
      </c>
      <c r="P22" s="387">
        <f t="shared" si="5"/>
        <v>2</v>
      </c>
      <c r="Q22" s="387">
        <f t="shared" si="5"/>
        <v>2</v>
      </c>
      <c r="R22" s="387">
        <f t="shared" si="5"/>
        <v>114</v>
      </c>
      <c r="S22" s="387">
        <f t="shared" si="5"/>
        <v>0</v>
      </c>
      <c r="T22" s="387">
        <f t="shared" si="5"/>
        <v>6</v>
      </c>
      <c r="U22" s="387">
        <f t="shared" si="5"/>
        <v>108</v>
      </c>
      <c r="V22" s="387">
        <f t="shared" si="5"/>
        <v>4</v>
      </c>
      <c r="W22" s="387">
        <f t="shared" si="5"/>
        <v>4</v>
      </c>
      <c r="X22" s="387">
        <f t="shared" si="5"/>
        <v>13</v>
      </c>
      <c r="Y22" s="387">
        <f t="shared" si="5"/>
        <v>1</v>
      </c>
      <c r="Z22" s="387">
        <f t="shared" si="5"/>
        <v>3</v>
      </c>
      <c r="AA22" s="387">
        <f t="shared" si="5"/>
        <v>0</v>
      </c>
      <c r="AB22" s="387">
        <f t="shared" si="5"/>
        <v>3</v>
      </c>
      <c r="AC22" s="387">
        <f t="shared" si="5"/>
        <v>3</v>
      </c>
      <c r="AD22" s="387">
        <f t="shared" si="5"/>
        <v>23</v>
      </c>
      <c r="AE22" s="387">
        <f t="shared" si="5"/>
        <v>19</v>
      </c>
      <c r="AF22" s="387">
        <f t="shared" si="5"/>
        <v>52</v>
      </c>
      <c r="AG22" s="387">
        <f t="shared" si="5"/>
        <v>170</v>
      </c>
      <c r="AH22" s="387">
        <f t="shared" si="5"/>
        <v>0</v>
      </c>
      <c r="AI22" s="387">
        <f t="shared" si="5"/>
        <v>1</v>
      </c>
      <c r="AJ22" s="387">
        <f t="shared" si="5"/>
        <v>2</v>
      </c>
      <c r="AK22" s="387">
        <f t="shared" si="5"/>
        <v>0</v>
      </c>
      <c r="AL22" s="387">
        <f t="shared" si="5"/>
        <v>2</v>
      </c>
      <c r="AM22" s="387">
        <f t="shared" si="5"/>
        <v>79</v>
      </c>
      <c r="AN22" s="387">
        <f t="shared" si="5"/>
        <v>0</v>
      </c>
      <c r="AO22" s="387">
        <f t="shared" si="5"/>
        <v>4</v>
      </c>
      <c r="AP22" s="387">
        <f t="shared" si="5"/>
        <v>75</v>
      </c>
      <c r="AQ22" s="387">
        <f t="shared" si="5"/>
        <v>2</v>
      </c>
      <c r="AR22" s="387">
        <f t="shared" si="5"/>
        <v>3</v>
      </c>
      <c r="AS22" s="387">
        <f aca="true" t="shared" si="6" ref="AS22:BX22">SUM(AS23:AS25)</f>
        <v>7</v>
      </c>
      <c r="AT22" s="387">
        <f t="shared" si="6"/>
        <v>1</v>
      </c>
      <c r="AU22" s="387">
        <f t="shared" si="6"/>
        <v>4</v>
      </c>
      <c r="AV22" s="387">
        <f t="shared" si="6"/>
        <v>0</v>
      </c>
      <c r="AW22" s="387">
        <f t="shared" si="6"/>
        <v>3</v>
      </c>
      <c r="AX22" s="387">
        <f t="shared" si="6"/>
        <v>3</v>
      </c>
      <c r="AY22" s="387">
        <f t="shared" si="6"/>
        <v>7</v>
      </c>
      <c r="AZ22" s="387">
        <f t="shared" si="6"/>
        <v>18</v>
      </c>
      <c r="BA22" s="387">
        <f t="shared" si="6"/>
        <v>32</v>
      </c>
      <c r="BB22" s="387">
        <f t="shared" si="6"/>
        <v>0</v>
      </c>
      <c r="BC22" s="387">
        <f t="shared" si="6"/>
        <v>0</v>
      </c>
      <c r="BD22" s="387">
        <f t="shared" si="6"/>
        <v>0</v>
      </c>
      <c r="BE22" s="387">
        <f t="shared" si="6"/>
        <v>0</v>
      </c>
      <c r="BF22" s="387">
        <f t="shared" si="6"/>
        <v>0</v>
      </c>
      <c r="BG22" s="387">
        <f t="shared" si="6"/>
        <v>0</v>
      </c>
      <c r="BH22" s="387">
        <f t="shared" si="6"/>
        <v>0</v>
      </c>
      <c r="BI22" s="387">
        <f t="shared" si="6"/>
        <v>0</v>
      </c>
      <c r="BJ22" s="387">
        <f t="shared" si="6"/>
        <v>0</v>
      </c>
      <c r="BK22" s="387">
        <f t="shared" si="6"/>
        <v>0</v>
      </c>
      <c r="BL22" s="387">
        <f t="shared" si="6"/>
        <v>0</v>
      </c>
      <c r="BM22" s="387">
        <f t="shared" si="6"/>
        <v>0</v>
      </c>
      <c r="BN22" s="387">
        <f t="shared" si="6"/>
        <v>0</v>
      </c>
      <c r="BO22" s="387">
        <f t="shared" si="6"/>
        <v>0</v>
      </c>
      <c r="BP22" s="387">
        <f t="shared" si="6"/>
        <v>0</v>
      </c>
      <c r="BQ22" s="387">
        <f t="shared" si="6"/>
        <v>0</v>
      </c>
      <c r="BR22" s="387">
        <f t="shared" si="6"/>
        <v>0</v>
      </c>
      <c r="BS22" s="387">
        <f t="shared" si="6"/>
        <v>0</v>
      </c>
      <c r="BT22" s="387">
        <f t="shared" si="6"/>
        <v>0</v>
      </c>
      <c r="BU22" s="387">
        <f t="shared" si="6"/>
        <v>0</v>
      </c>
      <c r="BV22" s="387">
        <f t="shared" si="6"/>
        <v>0</v>
      </c>
      <c r="BW22" s="387">
        <f t="shared" si="6"/>
        <v>0</v>
      </c>
      <c r="BX22" s="387">
        <f t="shared" si="6"/>
        <v>0</v>
      </c>
      <c r="BY22" s="387">
        <f aca="true" t="shared" si="7" ref="BY22:CF22">SUM(BY23:BY25)</f>
        <v>0</v>
      </c>
      <c r="BZ22" s="387">
        <f t="shared" si="7"/>
        <v>0</v>
      </c>
      <c r="CA22" s="387">
        <f t="shared" si="7"/>
        <v>0</v>
      </c>
      <c r="CB22" s="387">
        <f t="shared" si="7"/>
        <v>0</v>
      </c>
      <c r="CC22" s="387">
        <f t="shared" si="7"/>
        <v>0</v>
      </c>
      <c r="CD22" s="387">
        <f t="shared" si="7"/>
        <v>0</v>
      </c>
      <c r="CE22" s="387">
        <f t="shared" si="7"/>
        <v>0</v>
      </c>
      <c r="CF22" s="387">
        <f t="shared" si="7"/>
        <v>0</v>
      </c>
    </row>
    <row r="23" spans="1:84" s="367" customFormat="1" ht="12" hidden="1">
      <c r="A23" s="513"/>
      <c r="B23" s="423" t="s">
        <v>612</v>
      </c>
      <c r="C23" s="387">
        <v>40</v>
      </c>
      <c r="D23" s="387">
        <v>1</v>
      </c>
      <c r="E23" s="387">
        <v>1</v>
      </c>
      <c r="F23" s="387"/>
      <c r="G23" s="387"/>
      <c r="H23" s="387">
        <v>1</v>
      </c>
      <c r="I23" s="395">
        <v>26</v>
      </c>
      <c r="J23" s="387"/>
      <c r="K23" s="387">
        <v>2</v>
      </c>
      <c r="L23" s="387">
        <v>46</v>
      </c>
      <c r="M23" s="387">
        <v>1</v>
      </c>
      <c r="N23" s="387">
        <v>1</v>
      </c>
      <c r="O23" s="387"/>
      <c r="P23" s="387"/>
      <c r="Q23" s="387">
        <v>1</v>
      </c>
      <c r="R23" s="387">
        <v>29</v>
      </c>
      <c r="S23" s="387"/>
      <c r="T23" s="387">
        <v>2</v>
      </c>
      <c r="U23" s="387">
        <v>27</v>
      </c>
      <c r="V23" s="387">
        <v>2</v>
      </c>
      <c r="W23" s="388">
        <v>1</v>
      </c>
      <c r="X23" s="514">
        <v>1</v>
      </c>
      <c r="Y23" s="387">
        <v>1</v>
      </c>
      <c r="Z23" s="387">
        <v>0</v>
      </c>
      <c r="AA23" s="387">
        <v>0</v>
      </c>
      <c r="AB23" s="387">
        <v>1</v>
      </c>
      <c r="AC23" s="387">
        <v>1</v>
      </c>
      <c r="AD23" s="395">
        <v>4</v>
      </c>
      <c r="AE23" s="387">
        <v>3</v>
      </c>
      <c r="AF23" s="387">
        <v>0</v>
      </c>
      <c r="AG23" s="387">
        <v>29</v>
      </c>
      <c r="AH23" s="387"/>
      <c r="AI23" s="387">
        <v>1</v>
      </c>
      <c r="AJ23" s="387"/>
      <c r="AK23" s="387"/>
      <c r="AL23" s="387">
        <v>1</v>
      </c>
      <c r="AM23" s="387">
        <v>18</v>
      </c>
      <c r="AN23" s="387"/>
      <c r="AO23" s="387">
        <v>2</v>
      </c>
      <c r="AP23" s="387">
        <v>16</v>
      </c>
      <c r="AQ23" s="387">
        <v>0</v>
      </c>
      <c r="AR23" s="388">
        <v>1</v>
      </c>
      <c r="AS23" s="515">
        <v>1</v>
      </c>
      <c r="AT23" s="515">
        <v>1</v>
      </c>
      <c r="AU23" s="515">
        <v>1</v>
      </c>
      <c r="AV23" s="515">
        <v>0</v>
      </c>
      <c r="AW23" s="515">
        <v>1</v>
      </c>
      <c r="AX23" s="515">
        <v>1</v>
      </c>
      <c r="AY23" s="516">
        <v>0</v>
      </c>
      <c r="AZ23" s="515">
        <v>3</v>
      </c>
      <c r="BA23" s="515">
        <v>0</v>
      </c>
      <c r="BB23" s="515">
        <v>0</v>
      </c>
      <c r="BC23" s="515">
        <v>0</v>
      </c>
      <c r="BD23" s="515">
        <v>0</v>
      </c>
      <c r="BE23" s="515">
        <v>0</v>
      </c>
      <c r="BF23" s="515">
        <v>0</v>
      </c>
      <c r="BG23" s="515">
        <v>0</v>
      </c>
      <c r="BH23" s="515">
        <v>0</v>
      </c>
      <c r="BI23" s="515">
        <v>0</v>
      </c>
      <c r="BJ23" s="515">
        <v>0</v>
      </c>
      <c r="BK23" s="515">
        <v>0</v>
      </c>
      <c r="BL23" s="515">
        <v>0</v>
      </c>
      <c r="BM23" s="515">
        <v>0</v>
      </c>
      <c r="BN23" s="515">
        <v>0</v>
      </c>
      <c r="BO23" s="515">
        <v>0</v>
      </c>
      <c r="BP23" s="515">
        <v>0</v>
      </c>
      <c r="BQ23" s="515">
        <v>0</v>
      </c>
      <c r="BR23" s="515">
        <v>0</v>
      </c>
      <c r="BS23" s="515">
        <v>0</v>
      </c>
      <c r="BT23" s="516">
        <v>0</v>
      </c>
      <c r="BU23" s="515">
        <v>0</v>
      </c>
      <c r="BV23" s="515">
        <v>0</v>
      </c>
      <c r="BW23" s="515">
        <v>0</v>
      </c>
      <c r="BX23" s="515">
        <v>0</v>
      </c>
      <c r="BY23" s="515">
        <v>0</v>
      </c>
      <c r="BZ23" s="515">
        <v>0</v>
      </c>
      <c r="CA23" s="515">
        <v>0</v>
      </c>
      <c r="CB23" s="515">
        <v>0</v>
      </c>
      <c r="CC23" s="515">
        <v>0</v>
      </c>
      <c r="CD23" s="515">
        <v>0</v>
      </c>
      <c r="CE23" s="515">
        <v>0</v>
      </c>
      <c r="CF23" s="515">
        <v>0</v>
      </c>
    </row>
    <row r="24" spans="1:84" s="367" customFormat="1" ht="12" hidden="1">
      <c r="A24" s="513"/>
      <c r="B24" s="423" t="s">
        <v>613</v>
      </c>
      <c r="C24" s="387">
        <v>113</v>
      </c>
      <c r="D24" s="387">
        <v>0</v>
      </c>
      <c r="E24" s="387"/>
      <c r="F24" s="387">
        <v>1</v>
      </c>
      <c r="G24" s="387"/>
      <c r="H24" s="387">
        <v>1</v>
      </c>
      <c r="I24" s="395">
        <v>49</v>
      </c>
      <c r="J24" s="387"/>
      <c r="K24" s="387"/>
      <c r="L24" s="387">
        <v>93</v>
      </c>
      <c r="M24" s="387">
        <v>0</v>
      </c>
      <c r="N24" s="387"/>
      <c r="O24" s="387">
        <v>1</v>
      </c>
      <c r="P24" s="387"/>
      <c r="Q24" s="387">
        <v>1</v>
      </c>
      <c r="R24" s="387">
        <v>49</v>
      </c>
      <c r="S24" s="387"/>
      <c r="T24" s="387"/>
      <c r="U24" s="387">
        <v>49</v>
      </c>
      <c r="V24" s="387">
        <v>2</v>
      </c>
      <c r="W24" s="388">
        <v>2</v>
      </c>
      <c r="X24" s="514">
        <v>3</v>
      </c>
      <c r="Y24" s="387"/>
      <c r="Z24" s="387">
        <v>3</v>
      </c>
      <c r="AA24" s="387"/>
      <c r="AB24" s="387">
        <v>1</v>
      </c>
      <c r="AC24" s="387">
        <v>1</v>
      </c>
      <c r="AD24" s="395">
        <v>8</v>
      </c>
      <c r="AE24" s="387">
        <v>8</v>
      </c>
      <c r="AF24" s="387">
        <v>14</v>
      </c>
      <c r="AG24" s="387">
        <v>74</v>
      </c>
      <c r="AH24" s="387"/>
      <c r="AI24" s="387"/>
      <c r="AJ24" s="387">
        <v>1</v>
      </c>
      <c r="AK24" s="387"/>
      <c r="AL24" s="387">
        <v>1</v>
      </c>
      <c r="AM24" s="387">
        <v>41</v>
      </c>
      <c r="AN24" s="387"/>
      <c r="AO24" s="387"/>
      <c r="AP24" s="387">
        <v>41</v>
      </c>
      <c r="AQ24" s="387">
        <v>2</v>
      </c>
      <c r="AR24" s="388">
        <v>1</v>
      </c>
      <c r="AS24" s="515">
        <v>3</v>
      </c>
      <c r="AT24" s="515"/>
      <c r="AU24" s="515">
        <v>3</v>
      </c>
      <c r="AV24" s="515"/>
      <c r="AW24" s="515">
        <v>1</v>
      </c>
      <c r="AX24" s="515">
        <v>1</v>
      </c>
      <c r="AY24" s="516">
        <v>4</v>
      </c>
      <c r="AZ24" s="515">
        <v>8</v>
      </c>
      <c r="BA24" s="515">
        <v>8</v>
      </c>
      <c r="BB24" s="515"/>
      <c r="BC24" s="515"/>
      <c r="BD24" s="515"/>
      <c r="BE24" s="515"/>
      <c r="BF24" s="515"/>
      <c r="BG24" s="515"/>
      <c r="BH24" s="515"/>
      <c r="BI24" s="515"/>
      <c r="BJ24" s="515"/>
      <c r="BK24" s="515"/>
      <c r="BL24" s="515"/>
      <c r="BM24" s="515"/>
      <c r="BN24" s="515"/>
      <c r="BO24" s="515"/>
      <c r="BP24" s="515"/>
      <c r="BQ24" s="515"/>
      <c r="BR24" s="515"/>
      <c r="BS24" s="515"/>
      <c r="BT24" s="516"/>
      <c r="BU24" s="515"/>
      <c r="BV24" s="515"/>
      <c r="BW24" s="515"/>
      <c r="BX24" s="515"/>
      <c r="BY24" s="515"/>
      <c r="BZ24" s="515"/>
      <c r="CA24" s="515"/>
      <c r="CB24" s="515"/>
      <c r="CC24" s="515"/>
      <c r="CD24" s="515"/>
      <c r="CE24" s="515"/>
      <c r="CF24" s="515"/>
    </row>
    <row r="25" spans="1:84" s="367" customFormat="1" ht="12" hidden="1">
      <c r="A25" s="513"/>
      <c r="B25" s="423" t="s">
        <v>614</v>
      </c>
      <c r="C25" s="387">
        <v>101</v>
      </c>
      <c r="D25" s="387">
        <v>0</v>
      </c>
      <c r="E25" s="387">
        <v>0</v>
      </c>
      <c r="F25" s="387">
        <v>1</v>
      </c>
      <c r="G25" s="387">
        <v>2</v>
      </c>
      <c r="H25" s="387"/>
      <c r="I25" s="395">
        <v>36</v>
      </c>
      <c r="J25" s="387"/>
      <c r="K25" s="387">
        <v>4</v>
      </c>
      <c r="L25" s="387">
        <v>96</v>
      </c>
      <c r="M25" s="387">
        <v>0</v>
      </c>
      <c r="N25" s="387">
        <v>0</v>
      </c>
      <c r="O25" s="387">
        <v>1</v>
      </c>
      <c r="P25" s="387">
        <v>2</v>
      </c>
      <c r="Q25" s="387"/>
      <c r="R25" s="387">
        <v>36</v>
      </c>
      <c r="S25" s="387"/>
      <c r="T25" s="387">
        <v>4</v>
      </c>
      <c r="U25" s="387">
        <v>32</v>
      </c>
      <c r="V25" s="387"/>
      <c r="W25" s="388">
        <v>1</v>
      </c>
      <c r="X25" s="514">
        <v>3</v>
      </c>
      <c r="Y25" s="387"/>
      <c r="Z25" s="387"/>
      <c r="AA25" s="387"/>
      <c r="AB25" s="387">
        <v>1</v>
      </c>
      <c r="AC25" s="387">
        <v>1</v>
      </c>
      <c r="AD25" s="395">
        <v>5</v>
      </c>
      <c r="AE25" s="387">
        <v>8</v>
      </c>
      <c r="AF25" s="387">
        <v>38</v>
      </c>
      <c r="AG25" s="387">
        <v>61</v>
      </c>
      <c r="AH25" s="387"/>
      <c r="AI25" s="387"/>
      <c r="AJ25" s="387">
        <v>1</v>
      </c>
      <c r="AK25" s="387"/>
      <c r="AL25" s="387"/>
      <c r="AM25" s="387">
        <v>20</v>
      </c>
      <c r="AN25" s="387"/>
      <c r="AO25" s="387">
        <v>2</v>
      </c>
      <c r="AP25" s="387">
        <v>18</v>
      </c>
      <c r="AQ25" s="387"/>
      <c r="AR25" s="388">
        <v>1</v>
      </c>
      <c r="AS25" s="515">
        <v>3</v>
      </c>
      <c r="AT25" s="515"/>
      <c r="AU25" s="515"/>
      <c r="AV25" s="515"/>
      <c r="AW25" s="515">
        <v>1</v>
      </c>
      <c r="AX25" s="515">
        <v>1</v>
      </c>
      <c r="AY25" s="516">
        <v>3</v>
      </c>
      <c r="AZ25" s="515">
        <v>7</v>
      </c>
      <c r="BA25" s="515">
        <v>24</v>
      </c>
      <c r="BB25" s="515"/>
      <c r="BC25" s="515"/>
      <c r="BD25" s="515"/>
      <c r="BE25" s="515"/>
      <c r="BF25" s="515"/>
      <c r="BG25" s="515"/>
      <c r="BH25" s="515"/>
      <c r="BI25" s="515"/>
      <c r="BJ25" s="515"/>
      <c r="BK25" s="515"/>
      <c r="BL25" s="515"/>
      <c r="BM25" s="515"/>
      <c r="BN25" s="515"/>
      <c r="BO25" s="515"/>
      <c r="BP25" s="515"/>
      <c r="BQ25" s="515"/>
      <c r="BR25" s="515"/>
      <c r="BS25" s="515"/>
      <c r="BT25" s="516"/>
      <c r="BU25" s="515"/>
      <c r="BV25" s="515"/>
      <c r="BW25" s="515"/>
      <c r="BX25" s="515"/>
      <c r="BY25" s="515"/>
      <c r="BZ25" s="515"/>
      <c r="CA25" s="515"/>
      <c r="CB25" s="515"/>
      <c r="CC25" s="515"/>
      <c r="CD25" s="515"/>
      <c r="CE25" s="515"/>
      <c r="CF25" s="515"/>
    </row>
    <row r="26" spans="1:84" s="367" customFormat="1" ht="12" hidden="1">
      <c r="A26" s="513"/>
      <c r="B26" s="423" t="s">
        <v>628</v>
      </c>
      <c r="C26" s="387">
        <v>7</v>
      </c>
      <c r="D26" s="387"/>
      <c r="E26" s="387"/>
      <c r="F26" s="387">
        <v>1</v>
      </c>
      <c r="G26" s="387"/>
      <c r="H26" s="387">
        <v>0</v>
      </c>
      <c r="I26" s="395">
        <v>6</v>
      </c>
      <c r="J26" s="387"/>
      <c r="K26" s="387"/>
      <c r="L26" s="387">
        <v>6</v>
      </c>
      <c r="M26" s="387"/>
      <c r="N26" s="387"/>
      <c r="O26" s="387"/>
      <c r="P26" s="387"/>
      <c r="Q26" s="387"/>
      <c r="R26" s="387"/>
      <c r="S26" s="387"/>
      <c r="T26" s="387"/>
      <c r="U26" s="387"/>
      <c r="V26" s="387"/>
      <c r="W26" s="388"/>
      <c r="X26" s="514">
        <v>6</v>
      </c>
      <c r="Y26" s="387"/>
      <c r="Z26" s="387"/>
      <c r="AA26" s="387"/>
      <c r="AB26" s="387"/>
      <c r="AC26" s="387">
        <v>0</v>
      </c>
      <c r="AD26" s="395">
        <v>6</v>
      </c>
      <c r="AE26" s="387"/>
      <c r="AF26" s="387"/>
      <c r="AG26" s="387">
        <v>6</v>
      </c>
      <c r="AH26" s="387"/>
      <c r="AI26" s="387"/>
      <c r="AJ26" s="387"/>
      <c r="AK26" s="387"/>
      <c r="AL26" s="387"/>
      <c r="AM26" s="387"/>
      <c r="AN26" s="387"/>
      <c r="AO26" s="387"/>
      <c r="AP26" s="387"/>
      <c r="AQ26" s="387"/>
      <c r="AR26" s="388"/>
      <c r="AS26" s="515"/>
      <c r="AT26" s="515"/>
      <c r="AU26" s="515"/>
      <c r="AV26" s="515"/>
      <c r="AW26" s="515"/>
      <c r="AX26" s="515"/>
      <c r="AY26" s="516"/>
      <c r="AZ26" s="515"/>
      <c r="BA26" s="515"/>
      <c r="BB26" s="515"/>
      <c r="BC26" s="515"/>
      <c r="BD26" s="515"/>
      <c r="BE26" s="515"/>
      <c r="BF26" s="515"/>
      <c r="BG26" s="515"/>
      <c r="BH26" s="515"/>
      <c r="BI26" s="515"/>
      <c r="BJ26" s="515"/>
      <c r="BK26" s="515"/>
      <c r="BL26" s="515"/>
      <c r="BM26" s="515"/>
      <c r="BN26" s="515"/>
      <c r="BO26" s="515"/>
      <c r="BP26" s="515"/>
      <c r="BQ26" s="515"/>
      <c r="BR26" s="515"/>
      <c r="BS26" s="515"/>
      <c r="BT26" s="516"/>
      <c r="BU26" s="515"/>
      <c r="BV26" s="515"/>
      <c r="BW26" s="515"/>
      <c r="BX26" s="515"/>
      <c r="BY26" s="515"/>
      <c r="BZ26" s="515"/>
      <c r="CA26" s="515"/>
      <c r="CB26" s="515"/>
      <c r="CC26" s="515"/>
      <c r="CD26" s="515"/>
      <c r="CE26" s="515"/>
      <c r="CF26" s="515"/>
    </row>
    <row r="27" spans="1:84" s="367" customFormat="1" ht="12">
      <c r="A27" s="513">
        <v>9</v>
      </c>
      <c r="B27" s="363" t="s">
        <v>93</v>
      </c>
      <c r="C27" s="387">
        <v>39</v>
      </c>
      <c r="D27" s="387">
        <v>1</v>
      </c>
      <c r="E27" s="387">
        <v>1</v>
      </c>
      <c r="F27" s="387"/>
      <c r="G27" s="387"/>
      <c r="H27" s="387"/>
      <c r="I27" s="395">
        <v>24</v>
      </c>
      <c r="J27" s="387"/>
      <c r="K27" s="387">
        <v>4</v>
      </c>
      <c r="L27" s="387">
        <v>20</v>
      </c>
      <c r="M27" s="387"/>
      <c r="N27" s="387">
        <v>1</v>
      </c>
      <c r="O27" s="387">
        <v>1</v>
      </c>
      <c r="P27" s="387">
        <v>1</v>
      </c>
      <c r="Q27" s="387">
        <v>1</v>
      </c>
      <c r="R27" s="387"/>
      <c r="S27" s="387">
        <v>1</v>
      </c>
      <c r="T27" s="387">
        <v>1</v>
      </c>
      <c r="U27" s="387">
        <v>3</v>
      </c>
      <c r="V27" s="387">
        <v>4</v>
      </c>
      <c r="W27" s="388"/>
      <c r="X27" s="514">
        <v>24</v>
      </c>
      <c r="Y27" s="387">
        <v>1</v>
      </c>
      <c r="Z27" s="387">
        <v>1</v>
      </c>
      <c r="AA27" s="387"/>
      <c r="AB27" s="387"/>
      <c r="AC27" s="387"/>
      <c r="AD27" s="395">
        <v>14</v>
      </c>
      <c r="AE27" s="387"/>
      <c r="AF27" s="387">
        <v>1</v>
      </c>
      <c r="AG27" s="387">
        <v>13</v>
      </c>
      <c r="AH27" s="387"/>
      <c r="AI27" s="387"/>
      <c r="AJ27" s="387">
        <v>1</v>
      </c>
      <c r="AK27" s="387">
        <v>1</v>
      </c>
      <c r="AL27" s="387">
        <v>1</v>
      </c>
      <c r="AM27" s="387"/>
      <c r="AN27" s="387"/>
      <c r="AO27" s="387">
        <v>1</v>
      </c>
      <c r="AP27" s="387"/>
      <c r="AQ27" s="387">
        <v>4</v>
      </c>
      <c r="AR27" s="388"/>
      <c r="AS27" s="515">
        <v>0</v>
      </c>
      <c r="AT27" s="515">
        <v>0</v>
      </c>
      <c r="AU27" s="515">
        <v>0</v>
      </c>
      <c r="AV27" s="515">
        <v>0</v>
      </c>
      <c r="AW27" s="515">
        <v>0</v>
      </c>
      <c r="AX27" s="515">
        <v>0</v>
      </c>
      <c r="AY27" s="516">
        <v>0</v>
      </c>
      <c r="AZ27" s="515">
        <v>0</v>
      </c>
      <c r="BA27" s="515">
        <v>0</v>
      </c>
      <c r="BB27" s="515">
        <v>0</v>
      </c>
      <c r="BC27" s="515">
        <v>0</v>
      </c>
      <c r="BD27" s="515">
        <v>0</v>
      </c>
      <c r="BE27" s="515">
        <v>0</v>
      </c>
      <c r="BF27" s="515">
        <v>0</v>
      </c>
      <c r="BG27" s="515">
        <v>0</v>
      </c>
      <c r="BH27" s="515">
        <v>0</v>
      </c>
      <c r="BI27" s="515">
        <v>0</v>
      </c>
      <c r="BJ27" s="515">
        <v>0</v>
      </c>
      <c r="BK27" s="515">
        <v>0</v>
      </c>
      <c r="BL27" s="515">
        <v>0</v>
      </c>
      <c r="BM27" s="515">
        <v>0</v>
      </c>
      <c r="BN27" s="515">
        <v>0</v>
      </c>
      <c r="BO27" s="515">
        <v>0</v>
      </c>
      <c r="BP27" s="515">
        <v>0</v>
      </c>
      <c r="BQ27" s="515">
        <v>0</v>
      </c>
      <c r="BR27" s="515">
        <v>0</v>
      </c>
      <c r="BS27" s="515">
        <v>0</v>
      </c>
      <c r="BT27" s="516">
        <v>0</v>
      </c>
      <c r="BU27" s="515">
        <v>0</v>
      </c>
      <c r="BV27" s="515">
        <v>0</v>
      </c>
      <c r="BW27" s="515">
        <v>0</v>
      </c>
      <c r="BX27" s="515">
        <v>0</v>
      </c>
      <c r="BY27" s="515">
        <v>0</v>
      </c>
      <c r="BZ27" s="515">
        <v>0</v>
      </c>
      <c r="CA27" s="515">
        <v>0</v>
      </c>
      <c r="CB27" s="515">
        <v>0</v>
      </c>
      <c r="CC27" s="515">
        <v>0</v>
      </c>
      <c r="CD27" s="515">
        <v>0</v>
      </c>
      <c r="CE27" s="515">
        <v>0</v>
      </c>
      <c r="CF27" s="515">
        <v>0</v>
      </c>
    </row>
    <row r="28" spans="1:84" s="367" customFormat="1" ht="12">
      <c r="A28" s="713" t="s">
        <v>94</v>
      </c>
      <c r="B28" s="714"/>
      <c r="C28" s="440">
        <f>+C29+C37</f>
        <v>516</v>
      </c>
      <c r="D28" s="440">
        <f aca="true" t="shared" si="8" ref="D28:AR28">+D29+D37</f>
        <v>2</v>
      </c>
      <c r="E28" s="440">
        <f t="shared" si="8"/>
        <v>1</v>
      </c>
      <c r="F28" s="440">
        <f t="shared" si="8"/>
        <v>5</v>
      </c>
      <c r="G28" s="440">
        <f t="shared" si="8"/>
        <v>1</v>
      </c>
      <c r="H28" s="440">
        <f t="shared" si="8"/>
        <v>5</v>
      </c>
      <c r="I28" s="440">
        <f t="shared" si="8"/>
        <v>281</v>
      </c>
      <c r="J28" s="440">
        <f t="shared" si="8"/>
        <v>0</v>
      </c>
      <c r="K28" s="440">
        <f t="shared" si="8"/>
        <v>25</v>
      </c>
      <c r="L28" s="440">
        <f t="shared" si="8"/>
        <v>256</v>
      </c>
      <c r="M28" s="440">
        <f t="shared" si="8"/>
        <v>0</v>
      </c>
      <c r="N28" s="440">
        <f t="shared" si="8"/>
        <v>9</v>
      </c>
      <c r="O28" s="440">
        <f t="shared" si="8"/>
        <v>17</v>
      </c>
      <c r="P28" s="440">
        <f t="shared" si="8"/>
        <v>3</v>
      </c>
      <c r="Q28" s="440">
        <f t="shared" si="8"/>
        <v>20</v>
      </c>
      <c r="R28" s="440">
        <f t="shared" si="8"/>
        <v>1</v>
      </c>
      <c r="S28" s="440">
        <f t="shared" si="8"/>
        <v>11</v>
      </c>
      <c r="T28" s="440">
        <f t="shared" si="8"/>
        <v>4</v>
      </c>
      <c r="U28" s="440">
        <f t="shared" si="8"/>
        <v>29</v>
      </c>
      <c r="V28" s="440">
        <f t="shared" si="8"/>
        <v>35</v>
      </c>
      <c r="W28" s="440">
        <f t="shared" si="8"/>
        <v>92</v>
      </c>
      <c r="X28" s="440">
        <f t="shared" si="8"/>
        <v>355</v>
      </c>
      <c r="Y28" s="440">
        <f t="shared" si="8"/>
        <v>0</v>
      </c>
      <c r="Z28" s="440">
        <f t="shared" si="8"/>
        <v>0</v>
      </c>
      <c r="AA28" s="440">
        <f t="shared" si="8"/>
        <v>1</v>
      </c>
      <c r="AB28" s="440">
        <f t="shared" si="8"/>
        <v>1</v>
      </c>
      <c r="AC28" s="440">
        <f t="shared" si="8"/>
        <v>4</v>
      </c>
      <c r="AD28" s="440">
        <f t="shared" si="8"/>
        <v>210</v>
      </c>
      <c r="AE28" s="440">
        <f t="shared" si="8"/>
        <v>0</v>
      </c>
      <c r="AF28" s="440">
        <f t="shared" si="8"/>
        <v>19</v>
      </c>
      <c r="AG28" s="440">
        <f t="shared" si="8"/>
        <v>191</v>
      </c>
      <c r="AH28" s="440">
        <f t="shared" si="8"/>
        <v>0</v>
      </c>
      <c r="AI28" s="440">
        <f t="shared" si="8"/>
        <v>7</v>
      </c>
      <c r="AJ28" s="440">
        <f t="shared" si="8"/>
        <v>15</v>
      </c>
      <c r="AK28" s="440">
        <f t="shared" si="8"/>
        <v>3</v>
      </c>
      <c r="AL28" s="440">
        <f t="shared" si="8"/>
        <v>14</v>
      </c>
      <c r="AM28" s="440">
        <f t="shared" si="8"/>
        <v>1</v>
      </c>
      <c r="AN28" s="440">
        <f t="shared" si="8"/>
        <v>10</v>
      </c>
      <c r="AO28" s="440">
        <f t="shared" si="8"/>
        <v>4</v>
      </c>
      <c r="AP28" s="440">
        <f t="shared" si="8"/>
        <v>9</v>
      </c>
      <c r="AQ28" s="440">
        <f t="shared" si="8"/>
        <v>36</v>
      </c>
      <c r="AR28" s="440">
        <f t="shared" si="8"/>
        <v>40</v>
      </c>
      <c r="AS28" s="511">
        <v>0</v>
      </c>
      <c r="AT28" s="511">
        <v>0</v>
      </c>
      <c r="AU28" s="511">
        <v>0</v>
      </c>
      <c r="AV28" s="511">
        <v>0</v>
      </c>
      <c r="AW28" s="511">
        <v>0</v>
      </c>
      <c r="AX28" s="511">
        <v>0</v>
      </c>
      <c r="AY28" s="512">
        <v>0</v>
      </c>
      <c r="AZ28" s="511">
        <v>0</v>
      </c>
      <c r="BA28" s="511">
        <v>0</v>
      </c>
      <c r="BB28" s="511">
        <v>0</v>
      </c>
      <c r="BC28" s="511">
        <v>0</v>
      </c>
      <c r="BD28" s="511">
        <v>0</v>
      </c>
      <c r="BE28" s="511">
        <v>0</v>
      </c>
      <c r="BF28" s="511">
        <v>0</v>
      </c>
      <c r="BG28" s="511">
        <v>0</v>
      </c>
      <c r="BH28" s="511">
        <v>0</v>
      </c>
      <c r="BI28" s="511">
        <v>0</v>
      </c>
      <c r="BJ28" s="511">
        <v>0</v>
      </c>
      <c r="BK28" s="511">
        <v>0</v>
      </c>
      <c r="BL28" s="511">
        <v>0</v>
      </c>
      <c r="BM28" s="511">
        <v>0</v>
      </c>
      <c r="BN28" s="511">
        <v>16</v>
      </c>
      <c r="BO28" s="511">
        <v>1</v>
      </c>
      <c r="BP28" s="511">
        <v>0</v>
      </c>
      <c r="BQ28" s="511">
        <v>0</v>
      </c>
      <c r="BR28" s="511">
        <v>0</v>
      </c>
      <c r="BS28" s="511">
        <v>2</v>
      </c>
      <c r="BT28" s="512">
        <v>13</v>
      </c>
      <c r="BU28" s="511">
        <v>0</v>
      </c>
      <c r="BV28" s="511">
        <v>0</v>
      </c>
      <c r="BW28" s="511">
        <v>13</v>
      </c>
      <c r="BX28" s="511">
        <v>0</v>
      </c>
      <c r="BY28" s="511">
        <v>0</v>
      </c>
      <c r="BZ28" s="511">
        <v>0</v>
      </c>
      <c r="CA28" s="511">
        <v>0</v>
      </c>
      <c r="CB28" s="511">
        <v>0</v>
      </c>
      <c r="CC28" s="511">
        <v>0</v>
      </c>
      <c r="CD28" s="511">
        <v>0</v>
      </c>
      <c r="CE28" s="511">
        <v>0</v>
      </c>
      <c r="CF28" s="511">
        <v>0</v>
      </c>
    </row>
    <row r="29" spans="1:84" s="367" customFormat="1" ht="12">
      <c r="A29" s="513">
        <v>10</v>
      </c>
      <c r="B29" s="363" t="s">
        <v>95</v>
      </c>
      <c r="C29" s="387">
        <f>SUM(C30:C36)</f>
        <v>417</v>
      </c>
      <c r="D29" s="387">
        <f aca="true" t="shared" si="9" ref="D29:AR29">SUM(D30:D36)</f>
        <v>2</v>
      </c>
      <c r="E29" s="387">
        <f t="shared" si="9"/>
        <v>1</v>
      </c>
      <c r="F29" s="387">
        <f t="shared" si="9"/>
        <v>4</v>
      </c>
      <c r="G29" s="387">
        <f t="shared" si="9"/>
        <v>1</v>
      </c>
      <c r="H29" s="387">
        <f t="shared" si="9"/>
        <v>4</v>
      </c>
      <c r="I29" s="387">
        <f t="shared" si="9"/>
        <v>226</v>
      </c>
      <c r="J29" s="387">
        <f t="shared" si="9"/>
        <v>0</v>
      </c>
      <c r="K29" s="387">
        <f t="shared" si="9"/>
        <v>19</v>
      </c>
      <c r="L29" s="387">
        <f t="shared" si="9"/>
        <v>207</v>
      </c>
      <c r="M29" s="387">
        <f t="shared" si="9"/>
        <v>0</v>
      </c>
      <c r="N29" s="387">
        <f t="shared" si="9"/>
        <v>8</v>
      </c>
      <c r="O29" s="387">
        <f t="shared" si="9"/>
        <v>14</v>
      </c>
      <c r="P29" s="387">
        <f t="shared" si="9"/>
        <v>3</v>
      </c>
      <c r="Q29" s="387">
        <f t="shared" si="9"/>
        <v>19</v>
      </c>
      <c r="R29" s="387">
        <f t="shared" si="9"/>
        <v>1</v>
      </c>
      <c r="S29" s="387">
        <f t="shared" si="9"/>
        <v>9</v>
      </c>
      <c r="T29" s="387">
        <f t="shared" si="9"/>
        <v>3</v>
      </c>
      <c r="U29" s="387">
        <f t="shared" si="9"/>
        <v>20</v>
      </c>
      <c r="V29" s="387">
        <f t="shared" si="9"/>
        <v>27</v>
      </c>
      <c r="W29" s="387">
        <f t="shared" si="9"/>
        <v>75</v>
      </c>
      <c r="X29" s="387">
        <f t="shared" si="9"/>
        <v>277</v>
      </c>
      <c r="Y29" s="387">
        <f t="shared" si="9"/>
        <v>0</v>
      </c>
      <c r="Z29" s="387">
        <f t="shared" si="9"/>
        <v>0</v>
      </c>
      <c r="AA29" s="387">
        <f t="shared" si="9"/>
        <v>1</v>
      </c>
      <c r="AB29" s="387">
        <f t="shared" si="9"/>
        <v>1</v>
      </c>
      <c r="AC29" s="387">
        <f t="shared" si="9"/>
        <v>3</v>
      </c>
      <c r="AD29" s="387">
        <f t="shared" si="9"/>
        <v>163</v>
      </c>
      <c r="AE29" s="387">
        <f t="shared" si="9"/>
        <v>0</v>
      </c>
      <c r="AF29" s="387">
        <f t="shared" si="9"/>
        <v>14</v>
      </c>
      <c r="AG29" s="387">
        <f t="shared" si="9"/>
        <v>149</v>
      </c>
      <c r="AH29" s="387">
        <f t="shared" si="9"/>
        <v>0</v>
      </c>
      <c r="AI29" s="387">
        <f t="shared" si="9"/>
        <v>6</v>
      </c>
      <c r="AJ29" s="387">
        <f t="shared" si="9"/>
        <v>12</v>
      </c>
      <c r="AK29" s="387">
        <f t="shared" si="9"/>
        <v>3</v>
      </c>
      <c r="AL29" s="387">
        <f t="shared" si="9"/>
        <v>13</v>
      </c>
      <c r="AM29" s="387">
        <f t="shared" si="9"/>
        <v>1</v>
      </c>
      <c r="AN29" s="387">
        <f t="shared" si="9"/>
        <v>8</v>
      </c>
      <c r="AO29" s="387">
        <f t="shared" si="9"/>
        <v>3</v>
      </c>
      <c r="AP29" s="387">
        <f t="shared" si="9"/>
        <v>5</v>
      </c>
      <c r="AQ29" s="387">
        <f t="shared" si="9"/>
        <v>28</v>
      </c>
      <c r="AR29" s="387">
        <f t="shared" si="9"/>
        <v>30</v>
      </c>
      <c r="AS29" s="515">
        <v>0</v>
      </c>
      <c r="AT29" s="515">
        <v>0</v>
      </c>
      <c r="AU29" s="515">
        <v>0</v>
      </c>
      <c r="AV29" s="515">
        <v>0</v>
      </c>
      <c r="AW29" s="515">
        <v>0</v>
      </c>
      <c r="AX29" s="515">
        <v>0</v>
      </c>
      <c r="AY29" s="516">
        <v>0</v>
      </c>
      <c r="AZ29" s="515">
        <v>0</v>
      </c>
      <c r="BA29" s="515">
        <v>0</v>
      </c>
      <c r="BB29" s="515">
        <v>0</v>
      </c>
      <c r="BC29" s="515">
        <v>0</v>
      </c>
      <c r="BD29" s="515">
        <v>0</v>
      </c>
      <c r="BE29" s="515">
        <v>0</v>
      </c>
      <c r="BF29" s="515">
        <v>0</v>
      </c>
      <c r="BG29" s="515">
        <v>0</v>
      </c>
      <c r="BH29" s="515">
        <v>0</v>
      </c>
      <c r="BI29" s="515">
        <v>0</v>
      </c>
      <c r="BJ29" s="515">
        <v>0</v>
      </c>
      <c r="BK29" s="515">
        <v>0</v>
      </c>
      <c r="BL29" s="515">
        <v>0</v>
      </c>
      <c r="BM29" s="515">
        <v>0</v>
      </c>
      <c r="BN29" s="515">
        <v>12</v>
      </c>
      <c r="BO29" s="515">
        <v>1</v>
      </c>
      <c r="BP29" s="515">
        <v>0</v>
      </c>
      <c r="BQ29" s="515">
        <v>0</v>
      </c>
      <c r="BR29" s="515">
        <v>0</v>
      </c>
      <c r="BS29" s="515">
        <v>2</v>
      </c>
      <c r="BT29" s="516">
        <v>9</v>
      </c>
      <c r="BU29" s="515">
        <v>0</v>
      </c>
      <c r="BV29" s="515">
        <v>0</v>
      </c>
      <c r="BW29" s="515">
        <v>9</v>
      </c>
      <c r="BX29" s="515">
        <v>0</v>
      </c>
      <c r="BY29" s="515">
        <v>0</v>
      </c>
      <c r="BZ29" s="515">
        <v>0</v>
      </c>
      <c r="CA29" s="515">
        <v>0</v>
      </c>
      <c r="CB29" s="515">
        <v>0</v>
      </c>
      <c r="CC29" s="515">
        <v>0</v>
      </c>
      <c r="CD29" s="515">
        <v>0</v>
      </c>
      <c r="CE29" s="515">
        <v>0</v>
      </c>
      <c r="CF29" s="515">
        <v>0</v>
      </c>
    </row>
    <row r="30" spans="1:84" s="367" customFormat="1" ht="12" hidden="1">
      <c r="A30" s="513"/>
      <c r="B30" s="423" t="s">
        <v>615</v>
      </c>
      <c r="C30" s="387">
        <v>95</v>
      </c>
      <c r="D30" s="387">
        <v>1</v>
      </c>
      <c r="E30" s="387"/>
      <c r="F30" s="387"/>
      <c r="G30" s="387"/>
      <c r="H30" s="387"/>
      <c r="I30" s="395">
        <v>51</v>
      </c>
      <c r="J30" s="387"/>
      <c r="K30" s="387">
        <v>5</v>
      </c>
      <c r="L30" s="387">
        <v>46</v>
      </c>
      <c r="M30" s="387"/>
      <c r="N30" s="387">
        <v>1</v>
      </c>
      <c r="O30" s="387">
        <v>3</v>
      </c>
      <c r="P30" s="387">
        <v>1</v>
      </c>
      <c r="Q30" s="387">
        <v>2</v>
      </c>
      <c r="R30" s="387"/>
      <c r="S30" s="387">
        <v>2</v>
      </c>
      <c r="T30" s="387">
        <v>1</v>
      </c>
      <c r="U30" s="387">
        <v>5</v>
      </c>
      <c r="V30" s="387">
        <v>7</v>
      </c>
      <c r="W30" s="388">
        <v>21</v>
      </c>
      <c r="X30" s="514">
        <v>66</v>
      </c>
      <c r="Y30" s="387"/>
      <c r="Z30" s="387"/>
      <c r="AA30" s="387"/>
      <c r="AB30" s="387"/>
      <c r="AC30" s="387"/>
      <c r="AD30" s="395">
        <v>38</v>
      </c>
      <c r="AE30" s="387"/>
      <c r="AF30" s="387">
        <v>3</v>
      </c>
      <c r="AG30" s="387">
        <v>35</v>
      </c>
      <c r="AH30" s="387"/>
      <c r="AI30" s="387">
        <v>1</v>
      </c>
      <c r="AJ30" s="387">
        <v>2</v>
      </c>
      <c r="AK30" s="387">
        <v>1</v>
      </c>
      <c r="AL30" s="387">
        <v>2</v>
      </c>
      <c r="AM30" s="387"/>
      <c r="AN30" s="387">
        <v>2</v>
      </c>
      <c r="AO30" s="387">
        <v>1</v>
      </c>
      <c r="AP30" s="387">
        <v>2</v>
      </c>
      <c r="AQ30" s="387">
        <v>7</v>
      </c>
      <c r="AR30" s="388">
        <v>10</v>
      </c>
      <c r="AS30" s="515"/>
      <c r="AT30" s="515"/>
      <c r="AU30" s="515"/>
      <c r="AV30" s="515"/>
      <c r="AW30" s="515"/>
      <c r="AX30" s="515"/>
      <c r="AY30" s="516"/>
      <c r="AZ30" s="515"/>
      <c r="BA30" s="515"/>
      <c r="BB30" s="515"/>
      <c r="BC30" s="515"/>
      <c r="BD30" s="515"/>
      <c r="BE30" s="515"/>
      <c r="BF30" s="515"/>
      <c r="BG30" s="515"/>
      <c r="BH30" s="515"/>
      <c r="BI30" s="515"/>
      <c r="BJ30" s="515"/>
      <c r="BK30" s="515"/>
      <c r="BL30" s="515"/>
      <c r="BM30" s="515"/>
      <c r="BN30" s="515"/>
      <c r="BO30" s="515"/>
      <c r="BP30" s="515"/>
      <c r="BQ30" s="515"/>
      <c r="BR30" s="515"/>
      <c r="BS30" s="515"/>
      <c r="BT30" s="516"/>
      <c r="BU30" s="515"/>
      <c r="BV30" s="515"/>
      <c r="BW30" s="515"/>
      <c r="BX30" s="515"/>
      <c r="BY30" s="515"/>
      <c r="BZ30" s="515"/>
      <c r="CA30" s="515"/>
      <c r="CB30" s="515"/>
      <c r="CC30" s="515"/>
      <c r="CD30" s="515"/>
      <c r="CE30" s="515"/>
      <c r="CF30" s="515"/>
    </row>
    <row r="31" spans="1:84" s="367" customFormat="1" ht="12" hidden="1">
      <c r="A31" s="513"/>
      <c r="B31" s="423" t="s">
        <v>616</v>
      </c>
      <c r="C31" s="387">
        <v>46</v>
      </c>
      <c r="D31" s="387">
        <v>1</v>
      </c>
      <c r="E31" s="387">
        <v>1</v>
      </c>
      <c r="F31" s="387"/>
      <c r="G31" s="387"/>
      <c r="H31" s="387"/>
      <c r="I31" s="395">
        <v>20</v>
      </c>
      <c r="J31" s="387"/>
      <c r="K31" s="387">
        <v>3</v>
      </c>
      <c r="L31" s="387">
        <v>17</v>
      </c>
      <c r="M31" s="387"/>
      <c r="N31" s="387">
        <v>1</v>
      </c>
      <c r="O31" s="387">
        <v>1</v>
      </c>
      <c r="P31" s="387">
        <v>0</v>
      </c>
      <c r="Q31" s="387">
        <v>3</v>
      </c>
      <c r="R31" s="387"/>
      <c r="S31" s="387">
        <v>1</v>
      </c>
      <c r="T31" s="387">
        <v>1</v>
      </c>
      <c r="U31" s="387">
        <v>3</v>
      </c>
      <c r="V31" s="387">
        <v>3</v>
      </c>
      <c r="W31" s="388">
        <v>11</v>
      </c>
      <c r="X31" s="514">
        <v>21</v>
      </c>
      <c r="Y31" s="387">
        <v>0</v>
      </c>
      <c r="Z31" s="387">
        <v>0</v>
      </c>
      <c r="AA31" s="387"/>
      <c r="AB31" s="387"/>
      <c r="AC31" s="387"/>
      <c r="AD31" s="395">
        <v>14</v>
      </c>
      <c r="AE31" s="387"/>
      <c r="AF31" s="387">
        <v>1</v>
      </c>
      <c r="AG31" s="387">
        <v>13</v>
      </c>
      <c r="AH31" s="387"/>
      <c r="AI31" s="387"/>
      <c r="AJ31" s="387">
        <v>0</v>
      </c>
      <c r="AK31" s="387">
        <v>0</v>
      </c>
      <c r="AL31" s="387">
        <v>1</v>
      </c>
      <c r="AM31" s="387"/>
      <c r="AN31" s="387">
        <v>1</v>
      </c>
      <c r="AO31" s="387">
        <v>1</v>
      </c>
      <c r="AP31" s="387"/>
      <c r="AQ31" s="387">
        <v>4</v>
      </c>
      <c r="AR31" s="388"/>
      <c r="AS31" s="515"/>
      <c r="AT31" s="515"/>
      <c r="AU31" s="515"/>
      <c r="AV31" s="515"/>
      <c r="AW31" s="515"/>
      <c r="AX31" s="515"/>
      <c r="AY31" s="516"/>
      <c r="AZ31" s="515"/>
      <c r="BA31" s="515"/>
      <c r="BB31" s="515"/>
      <c r="BC31" s="515"/>
      <c r="BD31" s="515"/>
      <c r="BE31" s="515"/>
      <c r="BF31" s="515"/>
      <c r="BG31" s="515"/>
      <c r="BH31" s="515"/>
      <c r="BI31" s="515"/>
      <c r="BJ31" s="515"/>
      <c r="BK31" s="515"/>
      <c r="BL31" s="515"/>
      <c r="BM31" s="515"/>
      <c r="BN31" s="515"/>
      <c r="BO31" s="515"/>
      <c r="BP31" s="515"/>
      <c r="BQ31" s="515"/>
      <c r="BR31" s="515"/>
      <c r="BS31" s="515"/>
      <c r="BT31" s="516"/>
      <c r="BU31" s="515"/>
      <c r="BV31" s="515"/>
      <c r="BW31" s="515"/>
      <c r="BX31" s="515"/>
      <c r="BY31" s="515"/>
      <c r="BZ31" s="515"/>
      <c r="CA31" s="515"/>
      <c r="CB31" s="515"/>
      <c r="CC31" s="515"/>
      <c r="CD31" s="515"/>
      <c r="CE31" s="515"/>
      <c r="CF31" s="515"/>
    </row>
    <row r="32" spans="1:84" s="367" customFormat="1" ht="12" hidden="1">
      <c r="A32" s="513"/>
      <c r="B32" s="423" t="s">
        <v>617</v>
      </c>
      <c r="C32" s="387">
        <v>85</v>
      </c>
      <c r="D32" s="387"/>
      <c r="E32" s="387"/>
      <c r="F32" s="387">
        <v>1</v>
      </c>
      <c r="G32" s="387">
        <v>1</v>
      </c>
      <c r="H32" s="387">
        <v>1</v>
      </c>
      <c r="I32" s="395">
        <v>42</v>
      </c>
      <c r="J32" s="387"/>
      <c r="K32" s="387">
        <v>5</v>
      </c>
      <c r="L32" s="387">
        <v>37</v>
      </c>
      <c r="M32" s="387"/>
      <c r="N32" s="387">
        <v>2</v>
      </c>
      <c r="O32" s="387">
        <v>3</v>
      </c>
      <c r="P32" s="387"/>
      <c r="Q32" s="387">
        <v>1</v>
      </c>
      <c r="R32" s="387"/>
      <c r="S32" s="387">
        <v>2</v>
      </c>
      <c r="T32" s="387">
        <v>1</v>
      </c>
      <c r="U32" s="387">
        <v>4</v>
      </c>
      <c r="V32" s="387">
        <v>6</v>
      </c>
      <c r="W32" s="388">
        <v>21</v>
      </c>
      <c r="X32" s="514">
        <v>62</v>
      </c>
      <c r="Y32" s="387"/>
      <c r="Z32" s="387"/>
      <c r="AA32" s="387"/>
      <c r="AB32" s="387">
        <v>1</v>
      </c>
      <c r="AC32" s="387">
        <v>0</v>
      </c>
      <c r="AD32" s="395">
        <v>37</v>
      </c>
      <c r="AE32" s="387"/>
      <c r="AF32" s="387">
        <v>5</v>
      </c>
      <c r="AG32" s="387">
        <v>32</v>
      </c>
      <c r="AH32" s="387"/>
      <c r="AI32" s="387">
        <v>2</v>
      </c>
      <c r="AJ32" s="387">
        <v>3</v>
      </c>
      <c r="AK32" s="387"/>
      <c r="AL32" s="387">
        <v>1</v>
      </c>
      <c r="AM32" s="387"/>
      <c r="AN32" s="387">
        <v>2</v>
      </c>
      <c r="AO32" s="387">
        <v>1</v>
      </c>
      <c r="AP32" s="387">
        <v>2</v>
      </c>
      <c r="AQ32" s="387">
        <v>6</v>
      </c>
      <c r="AR32" s="388">
        <v>7</v>
      </c>
      <c r="AS32" s="515"/>
      <c r="AT32" s="515"/>
      <c r="AU32" s="515"/>
      <c r="AV32" s="515"/>
      <c r="AW32" s="515"/>
      <c r="AX32" s="515"/>
      <c r="AY32" s="516"/>
      <c r="AZ32" s="515"/>
      <c r="BA32" s="515"/>
      <c r="BB32" s="515"/>
      <c r="BC32" s="515"/>
      <c r="BD32" s="515"/>
      <c r="BE32" s="515"/>
      <c r="BF32" s="515"/>
      <c r="BG32" s="515"/>
      <c r="BH32" s="515"/>
      <c r="BI32" s="515"/>
      <c r="BJ32" s="515"/>
      <c r="BK32" s="515"/>
      <c r="BL32" s="515"/>
      <c r="BM32" s="515"/>
      <c r="BN32" s="515"/>
      <c r="BO32" s="515"/>
      <c r="BP32" s="515"/>
      <c r="BQ32" s="515"/>
      <c r="BR32" s="515"/>
      <c r="BS32" s="515"/>
      <c r="BT32" s="516"/>
      <c r="BU32" s="515"/>
      <c r="BV32" s="515"/>
      <c r="BW32" s="515"/>
      <c r="BX32" s="515"/>
      <c r="BY32" s="515"/>
      <c r="BZ32" s="515"/>
      <c r="CA32" s="515"/>
      <c r="CB32" s="515"/>
      <c r="CC32" s="515"/>
      <c r="CD32" s="515"/>
      <c r="CE32" s="515"/>
      <c r="CF32" s="515"/>
    </row>
    <row r="33" spans="1:84" s="367" customFormat="1" ht="12" hidden="1">
      <c r="A33" s="513"/>
      <c r="B33" s="423" t="s">
        <v>618</v>
      </c>
      <c r="C33" s="387">
        <v>139</v>
      </c>
      <c r="D33" s="387"/>
      <c r="E33" s="387"/>
      <c r="F33" s="387">
        <v>1</v>
      </c>
      <c r="G33" s="387"/>
      <c r="H33" s="387"/>
      <c r="I33" s="395">
        <v>83</v>
      </c>
      <c r="J33" s="387"/>
      <c r="K33" s="387">
        <v>3</v>
      </c>
      <c r="L33" s="387">
        <v>80</v>
      </c>
      <c r="M33" s="387"/>
      <c r="N33" s="387">
        <v>2</v>
      </c>
      <c r="O33" s="387">
        <v>5</v>
      </c>
      <c r="P33" s="387">
        <v>1</v>
      </c>
      <c r="Q33" s="387">
        <v>13</v>
      </c>
      <c r="R33" s="387">
        <v>1</v>
      </c>
      <c r="S33" s="387">
        <v>2</v>
      </c>
      <c r="T33" s="387"/>
      <c r="U33" s="387">
        <v>4</v>
      </c>
      <c r="V33" s="387">
        <v>9</v>
      </c>
      <c r="W33" s="388">
        <v>18</v>
      </c>
      <c r="X33" s="514">
        <v>87</v>
      </c>
      <c r="Y33" s="387"/>
      <c r="Z33" s="387"/>
      <c r="AA33" s="387"/>
      <c r="AB33" s="387"/>
      <c r="AC33" s="387"/>
      <c r="AD33" s="395">
        <v>49</v>
      </c>
      <c r="AE33" s="387"/>
      <c r="AF33" s="387">
        <v>2</v>
      </c>
      <c r="AG33" s="387">
        <v>47</v>
      </c>
      <c r="AH33" s="387"/>
      <c r="AI33" s="387">
        <v>1</v>
      </c>
      <c r="AJ33" s="387">
        <v>5</v>
      </c>
      <c r="AK33" s="387">
        <v>1</v>
      </c>
      <c r="AL33" s="387">
        <v>9</v>
      </c>
      <c r="AM33" s="387">
        <v>1</v>
      </c>
      <c r="AN33" s="387">
        <v>1</v>
      </c>
      <c r="AO33" s="387"/>
      <c r="AP33" s="387"/>
      <c r="AQ33" s="387">
        <v>9</v>
      </c>
      <c r="AR33" s="388">
        <v>11</v>
      </c>
      <c r="AS33" s="515"/>
      <c r="AT33" s="515"/>
      <c r="AU33" s="515"/>
      <c r="AV33" s="515"/>
      <c r="AW33" s="515"/>
      <c r="AX33" s="515"/>
      <c r="AY33" s="516"/>
      <c r="AZ33" s="515"/>
      <c r="BA33" s="515"/>
      <c r="BB33" s="515"/>
      <c r="BC33" s="515"/>
      <c r="BD33" s="515"/>
      <c r="BE33" s="515"/>
      <c r="BF33" s="515"/>
      <c r="BG33" s="515"/>
      <c r="BH33" s="515"/>
      <c r="BI33" s="515"/>
      <c r="BJ33" s="515"/>
      <c r="BK33" s="515"/>
      <c r="BL33" s="515"/>
      <c r="BM33" s="515"/>
      <c r="BN33" s="515"/>
      <c r="BO33" s="515"/>
      <c r="BP33" s="515"/>
      <c r="BQ33" s="515"/>
      <c r="BR33" s="515"/>
      <c r="BS33" s="515"/>
      <c r="BT33" s="516"/>
      <c r="BU33" s="515"/>
      <c r="BV33" s="515"/>
      <c r="BW33" s="515"/>
      <c r="BX33" s="515"/>
      <c r="BY33" s="515"/>
      <c r="BZ33" s="515"/>
      <c r="CA33" s="515"/>
      <c r="CB33" s="515"/>
      <c r="CC33" s="515"/>
      <c r="CD33" s="515"/>
      <c r="CE33" s="515"/>
      <c r="CF33" s="515"/>
    </row>
    <row r="34" spans="1:84" s="367" customFormat="1" ht="12" hidden="1">
      <c r="A34" s="513"/>
      <c r="B34" s="423" t="s">
        <v>619</v>
      </c>
      <c r="C34" s="387">
        <v>28</v>
      </c>
      <c r="D34" s="387"/>
      <c r="E34" s="387"/>
      <c r="F34" s="387">
        <v>1</v>
      </c>
      <c r="G34" s="387"/>
      <c r="H34" s="387">
        <v>1</v>
      </c>
      <c r="I34" s="395">
        <v>17</v>
      </c>
      <c r="J34" s="387"/>
      <c r="K34" s="387">
        <v>2</v>
      </c>
      <c r="L34" s="387">
        <v>15</v>
      </c>
      <c r="M34" s="387"/>
      <c r="N34" s="387">
        <v>1</v>
      </c>
      <c r="O34" s="387">
        <v>1</v>
      </c>
      <c r="P34" s="387">
        <v>1</v>
      </c>
      <c r="Q34" s="387"/>
      <c r="R34" s="387"/>
      <c r="S34" s="387">
        <v>1</v>
      </c>
      <c r="T34" s="387"/>
      <c r="U34" s="387">
        <v>2</v>
      </c>
      <c r="V34" s="387">
        <v>1</v>
      </c>
      <c r="W34" s="388">
        <v>2</v>
      </c>
      <c r="X34" s="514">
        <v>23</v>
      </c>
      <c r="Y34" s="387"/>
      <c r="Z34" s="387"/>
      <c r="AA34" s="387">
        <v>1</v>
      </c>
      <c r="AB34" s="387"/>
      <c r="AC34" s="387">
        <v>1</v>
      </c>
      <c r="AD34" s="395">
        <v>13</v>
      </c>
      <c r="AE34" s="387"/>
      <c r="AF34" s="387">
        <v>2</v>
      </c>
      <c r="AG34" s="387">
        <v>11</v>
      </c>
      <c r="AH34" s="387"/>
      <c r="AI34" s="387">
        <v>1</v>
      </c>
      <c r="AJ34" s="387">
        <v>1</v>
      </c>
      <c r="AK34" s="387">
        <v>1</v>
      </c>
      <c r="AL34" s="387"/>
      <c r="AM34" s="387"/>
      <c r="AN34" s="387">
        <v>1</v>
      </c>
      <c r="AO34" s="387"/>
      <c r="AP34" s="387">
        <v>1</v>
      </c>
      <c r="AQ34" s="387">
        <v>1</v>
      </c>
      <c r="AR34" s="388">
        <v>2</v>
      </c>
      <c r="AS34" s="515"/>
      <c r="AT34" s="515"/>
      <c r="AU34" s="515"/>
      <c r="AV34" s="515"/>
      <c r="AW34" s="515"/>
      <c r="AX34" s="515"/>
      <c r="AY34" s="516"/>
      <c r="AZ34" s="515"/>
      <c r="BA34" s="515"/>
      <c r="BB34" s="515"/>
      <c r="BC34" s="515"/>
      <c r="BD34" s="515"/>
      <c r="BE34" s="515"/>
      <c r="BF34" s="515"/>
      <c r="BG34" s="515"/>
      <c r="BH34" s="515"/>
      <c r="BI34" s="515"/>
      <c r="BJ34" s="515"/>
      <c r="BK34" s="515"/>
      <c r="BL34" s="515"/>
      <c r="BM34" s="515"/>
      <c r="BN34" s="515"/>
      <c r="BO34" s="515"/>
      <c r="BP34" s="515"/>
      <c r="BQ34" s="515"/>
      <c r="BR34" s="515"/>
      <c r="BS34" s="515"/>
      <c r="BT34" s="516"/>
      <c r="BU34" s="515"/>
      <c r="BV34" s="515"/>
      <c r="BW34" s="515"/>
      <c r="BX34" s="515"/>
      <c r="BY34" s="515"/>
      <c r="BZ34" s="515"/>
      <c r="CA34" s="515"/>
      <c r="CB34" s="515"/>
      <c r="CC34" s="515"/>
      <c r="CD34" s="515"/>
      <c r="CE34" s="515"/>
      <c r="CF34" s="515"/>
    </row>
    <row r="35" spans="1:84" s="367" customFormat="1" ht="12" hidden="1">
      <c r="A35" s="513"/>
      <c r="B35" s="423" t="s">
        <v>620</v>
      </c>
      <c r="C35" s="387">
        <v>4</v>
      </c>
      <c r="D35" s="387"/>
      <c r="E35" s="387"/>
      <c r="F35" s="387">
        <v>0</v>
      </c>
      <c r="G35" s="387"/>
      <c r="H35" s="387">
        <v>1</v>
      </c>
      <c r="I35" s="395">
        <v>3</v>
      </c>
      <c r="J35" s="387"/>
      <c r="K35" s="387">
        <v>0</v>
      </c>
      <c r="L35" s="387">
        <v>3</v>
      </c>
      <c r="M35" s="387"/>
      <c r="N35" s="387">
        <v>0</v>
      </c>
      <c r="O35" s="387"/>
      <c r="P35" s="387"/>
      <c r="Q35" s="387">
        <v>0</v>
      </c>
      <c r="R35" s="387"/>
      <c r="S35" s="387"/>
      <c r="T35" s="387"/>
      <c r="U35" s="387"/>
      <c r="V35" s="387"/>
      <c r="W35" s="388"/>
      <c r="X35" s="514">
        <v>4</v>
      </c>
      <c r="Y35" s="387"/>
      <c r="Z35" s="387"/>
      <c r="AA35" s="387">
        <v>0</v>
      </c>
      <c r="AB35" s="387"/>
      <c r="AC35" s="387">
        <v>1</v>
      </c>
      <c r="AD35" s="395">
        <v>3</v>
      </c>
      <c r="AE35" s="387"/>
      <c r="AF35" s="387">
        <v>0</v>
      </c>
      <c r="AG35" s="387">
        <v>3</v>
      </c>
      <c r="AH35" s="387"/>
      <c r="AI35" s="387">
        <v>0</v>
      </c>
      <c r="AJ35" s="387"/>
      <c r="AK35" s="387"/>
      <c r="AL35" s="387">
        <v>0</v>
      </c>
      <c r="AM35" s="387"/>
      <c r="AN35" s="387"/>
      <c r="AO35" s="387"/>
      <c r="AP35" s="387"/>
      <c r="AQ35" s="387"/>
      <c r="AR35" s="388"/>
      <c r="AS35" s="515"/>
      <c r="AT35" s="515"/>
      <c r="AU35" s="515"/>
      <c r="AV35" s="515"/>
      <c r="AW35" s="515"/>
      <c r="AX35" s="515"/>
      <c r="AY35" s="516"/>
      <c r="AZ35" s="515"/>
      <c r="BA35" s="515"/>
      <c r="BB35" s="515"/>
      <c r="BC35" s="515"/>
      <c r="BD35" s="515"/>
      <c r="BE35" s="515"/>
      <c r="BF35" s="515"/>
      <c r="BG35" s="515"/>
      <c r="BH35" s="515"/>
      <c r="BI35" s="515"/>
      <c r="BJ35" s="515"/>
      <c r="BK35" s="515"/>
      <c r="BL35" s="515"/>
      <c r="BM35" s="515"/>
      <c r="BN35" s="515"/>
      <c r="BO35" s="515"/>
      <c r="BP35" s="515"/>
      <c r="BQ35" s="515"/>
      <c r="BR35" s="515"/>
      <c r="BS35" s="515"/>
      <c r="BT35" s="516"/>
      <c r="BU35" s="515"/>
      <c r="BV35" s="515"/>
      <c r="BW35" s="515"/>
      <c r="BX35" s="515"/>
      <c r="BY35" s="515"/>
      <c r="BZ35" s="515"/>
      <c r="CA35" s="515"/>
      <c r="CB35" s="515"/>
      <c r="CC35" s="515"/>
      <c r="CD35" s="515"/>
      <c r="CE35" s="515"/>
      <c r="CF35" s="515"/>
    </row>
    <row r="36" spans="1:84" s="367" customFormat="1" ht="12" hidden="1">
      <c r="A36" s="513"/>
      <c r="B36" s="423" t="s">
        <v>694</v>
      </c>
      <c r="C36" s="387">
        <v>20</v>
      </c>
      <c r="D36" s="387">
        <v>0</v>
      </c>
      <c r="E36" s="387"/>
      <c r="F36" s="387">
        <v>1</v>
      </c>
      <c r="G36" s="387"/>
      <c r="H36" s="387">
        <v>1</v>
      </c>
      <c r="I36" s="395">
        <v>10</v>
      </c>
      <c r="J36" s="387"/>
      <c r="K36" s="387">
        <v>1</v>
      </c>
      <c r="L36" s="387">
        <v>9</v>
      </c>
      <c r="M36" s="387"/>
      <c r="N36" s="387">
        <v>1</v>
      </c>
      <c r="O36" s="387">
        <v>1</v>
      </c>
      <c r="P36" s="387"/>
      <c r="Q36" s="387"/>
      <c r="R36" s="387"/>
      <c r="S36" s="387">
        <v>1</v>
      </c>
      <c r="T36" s="387"/>
      <c r="U36" s="387">
        <v>2</v>
      </c>
      <c r="V36" s="387">
        <v>1</v>
      </c>
      <c r="W36" s="388">
        <v>2</v>
      </c>
      <c r="X36" s="514">
        <v>14</v>
      </c>
      <c r="Y36" s="387"/>
      <c r="Z36" s="387"/>
      <c r="AA36" s="387"/>
      <c r="AB36" s="387"/>
      <c r="AC36" s="387">
        <v>1</v>
      </c>
      <c r="AD36" s="395">
        <v>9</v>
      </c>
      <c r="AE36" s="387"/>
      <c r="AF36" s="387">
        <v>1</v>
      </c>
      <c r="AG36" s="387">
        <v>8</v>
      </c>
      <c r="AH36" s="387"/>
      <c r="AI36" s="387">
        <v>1</v>
      </c>
      <c r="AJ36" s="387">
        <v>1</v>
      </c>
      <c r="AK36" s="387"/>
      <c r="AL36" s="387"/>
      <c r="AM36" s="387"/>
      <c r="AN36" s="387">
        <v>1</v>
      </c>
      <c r="AO36" s="387"/>
      <c r="AP36" s="387"/>
      <c r="AQ36" s="387">
        <v>1</v>
      </c>
      <c r="AR36" s="388"/>
      <c r="AS36" s="515"/>
      <c r="AT36" s="515"/>
      <c r="AU36" s="515"/>
      <c r="AV36" s="515"/>
      <c r="AW36" s="515"/>
      <c r="AX36" s="515"/>
      <c r="AY36" s="516"/>
      <c r="AZ36" s="515"/>
      <c r="BA36" s="515"/>
      <c r="BB36" s="515"/>
      <c r="BC36" s="515"/>
      <c r="BD36" s="515"/>
      <c r="BE36" s="515"/>
      <c r="BF36" s="515"/>
      <c r="BG36" s="515"/>
      <c r="BH36" s="515"/>
      <c r="BI36" s="515"/>
      <c r="BJ36" s="515"/>
      <c r="BK36" s="515"/>
      <c r="BL36" s="515"/>
      <c r="BM36" s="515"/>
      <c r="BN36" s="515"/>
      <c r="BO36" s="515"/>
      <c r="BP36" s="515"/>
      <c r="BQ36" s="515"/>
      <c r="BR36" s="515"/>
      <c r="BS36" s="515"/>
      <c r="BT36" s="516"/>
      <c r="BU36" s="515"/>
      <c r="BV36" s="515"/>
      <c r="BW36" s="515"/>
      <c r="BX36" s="515"/>
      <c r="BY36" s="515"/>
      <c r="BZ36" s="515"/>
      <c r="CA36" s="515"/>
      <c r="CB36" s="515"/>
      <c r="CC36" s="515"/>
      <c r="CD36" s="515"/>
      <c r="CE36" s="515"/>
      <c r="CF36" s="515"/>
    </row>
    <row r="37" spans="1:84" s="367" customFormat="1" ht="12">
      <c r="A37" s="513">
        <v>11</v>
      </c>
      <c r="B37" s="363" t="s">
        <v>96</v>
      </c>
      <c r="C37" s="387">
        <v>99</v>
      </c>
      <c r="D37" s="387"/>
      <c r="E37" s="387"/>
      <c r="F37" s="387">
        <v>1</v>
      </c>
      <c r="G37" s="387">
        <v>0</v>
      </c>
      <c r="H37" s="387">
        <v>1</v>
      </c>
      <c r="I37" s="395">
        <v>55</v>
      </c>
      <c r="J37" s="387"/>
      <c r="K37" s="387">
        <v>6</v>
      </c>
      <c r="L37" s="387">
        <v>49</v>
      </c>
      <c r="M37" s="387"/>
      <c r="N37" s="387">
        <v>1</v>
      </c>
      <c r="O37" s="387">
        <v>3</v>
      </c>
      <c r="P37" s="387"/>
      <c r="Q37" s="387">
        <v>1</v>
      </c>
      <c r="R37" s="387"/>
      <c r="S37" s="387">
        <v>2</v>
      </c>
      <c r="T37" s="387">
        <v>1</v>
      </c>
      <c r="U37" s="387">
        <v>9</v>
      </c>
      <c r="V37" s="387">
        <v>8</v>
      </c>
      <c r="W37" s="388">
        <v>17</v>
      </c>
      <c r="X37" s="514">
        <v>78</v>
      </c>
      <c r="Y37" s="387"/>
      <c r="Z37" s="387"/>
      <c r="AA37" s="387"/>
      <c r="AB37" s="387">
        <v>0</v>
      </c>
      <c r="AC37" s="387">
        <v>1</v>
      </c>
      <c r="AD37" s="395">
        <v>47</v>
      </c>
      <c r="AE37" s="387"/>
      <c r="AF37" s="387">
        <v>5</v>
      </c>
      <c r="AG37" s="387">
        <v>42</v>
      </c>
      <c r="AH37" s="387"/>
      <c r="AI37" s="387">
        <v>1</v>
      </c>
      <c r="AJ37" s="387">
        <v>3</v>
      </c>
      <c r="AK37" s="387"/>
      <c r="AL37" s="387">
        <v>1</v>
      </c>
      <c r="AM37" s="387"/>
      <c r="AN37" s="387">
        <v>2</v>
      </c>
      <c r="AO37" s="387">
        <v>1</v>
      </c>
      <c r="AP37" s="387">
        <v>4</v>
      </c>
      <c r="AQ37" s="387">
        <v>8</v>
      </c>
      <c r="AR37" s="388">
        <v>10</v>
      </c>
      <c r="AS37" s="515">
        <v>0</v>
      </c>
      <c r="AT37" s="515">
        <v>0</v>
      </c>
      <c r="AU37" s="515">
        <v>0</v>
      </c>
      <c r="AV37" s="515">
        <v>0</v>
      </c>
      <c r="AW37" s="515">
        <v>0</v>
      </c>
      <c r="AX37" s="515">
        <v>0</v>
      </c>
      <c r="AY37" s="516">
        <v>0</v>
      </c>
      <c r="AZ37" s="515">
        <v>0</v>
      </c>
      <c r="BA37" s="515">
        <v>0</v>
      </c>
      <c r="BB37" s="515">
        <v>0</v>
      </c>
      <c r="BC37" s="515">
        <v>0</v>
      </c>
      <c r="BD37" s="515">
        <v>0</v>
      </c>
      <c r="BE37" s="515">
        <v>0</v>
      </c>
      <c r="BF37" s="515">
        <v>0</v>
      </c>
      <c r="BG37" s="515">
        <v>0</v>
      </c>
      <c r="BH37" s="515">
        <v>0</v>
      </c>
      <c r="BI37" s="515">
        <v>0</v>
      </c>
      <c r="BJ37" s="515">
        <v>0</v>
      </c>
      <c r="BK37" s="515">
        <v>0</v>
      </c>
      <c r="BL37" s="515">
        <v>0</v>
      </c>
      <c r="BM37" s="515">
        <v>0</v>
      </c>
      <c r="BN37" s="515">
        <v>4</v>
      </c>
      <c r="BO37" s="515">
        <v>0</v>
      </c>
      <c r="BP37" s="515">
        <v>0</v>
      </c>
      <c r="BQ37" s="515">
        <v>0</v>
      </c>
      <c r="BR37" s="515">
        <v>0</v>
      </c>
      <c r="BS37" s="515">
        <v>0</v>
      </c>
      <c r="BT37" s="516">
        <v>4</v>
      </c>
      <c r="BU37" s="515">
        <v>0</v>
      </c>
      <c r="BV37" s="515">
        <v>0</v>
      </c>
      <c r="BW37" s="515">
        <v>4</v>
      </c>
      <c r="BX37" s="515">
        <v>0</v>
      </c>
      <c r="BY37" s="515">
        <v>0</v>
      </c>
      <c r="BZ37" s="515">
        <v>0</v>
      </c>
      <c r="CA37" s="515">
        <v>0</v>
      </c>
      <c r="CB37" s="515">
        <v>0</v>
      </c>
      <c r="CC37" s="515">
        <v>0</v>
      </c>
      <c r="CD37" s="515">
        <v>0</v>
      </c>
      <c r="CE37" s="515">
        <v>0</v>
      </c>
      <c r="CF37" s="515">
        <v>0</v>
      </c>
    </row>
    <row r="38" spans="1:84" s="367" customFormat="1" ht="12">
      <c r="A38" s="713" t="s">
        <v>97</v>
      </c>
      <c r="B38" s="714"/>
      <c r="C38" s="440">
        <f>+C39</f>
        <v>77</v>
      </c>
      <c r="D38" s="440">
        <f aca="true" t="shared" si="10" ref="D38:AR38">+D39</f>
        <v>1</v>
      </c>
      <c r="E38" s="440">
        <f t="shared" si="10"/>
        <v>3</v>
      </c>
      <c r="F38" s="440">
        <f t="shared" si="10"/>
        <v>0</v>
      </c>
      <c r="G38" s="440">
        <f t="shared" si="10"/>
        <v>0</v>
      </c>
      <c r="H38" s="440">
        <f t="shared" si="10"/>
        <v>0</v>
      </c>
      <c r="I38" s="440">
        <f t="shared" si="10"/>
        <v>36</v>
      </c>
      <c r="J38" s="440">
        <f t="shared" si="10"/>
        <v>0</v>
      </c>
      <c r="K38" s="440">
        <f t="shared" si="10"/>
        <v>2</v>
      </c>
      <c r="L38" s="440">
        <f t="shared" si="10"/>
        <v>34</v>
      </c>
      <c r="M38" s="440">
        <f t="shared" si="10"/>
        <v>0</v>
      </c>
      <c r="N38" s="440">
        <f t="shared" si="10"/>
        <v>1</v>
      </c>
      <c r="O38" s="440">
        <f t="shared" si="10"/>
        <v>3</v>
      </c>
      <c r="P38" s="440">
        <f t="shared" si="10"/>
        <v>0</v>
      </c>
      <c r="Q38" s="440">
        <f t="shared" si="10"/>
        <v>0</v>
      </c>
      <c r="R38" s="440">
        <f t="shared" si="10"/>
        <v>0</v>
      </c>
      <c r="S38" s="440">
        <f t="shared" si="10"/>
        <v>1</v>
      </c>
      <c r="T38" s="440">
        <f t="shared" si="10"/>
        <v>1</v>
      </c>
      <c r="U38" s="440">
        <f t="shared" si="10"/>
        <v>8</v>
      </c>
      <c r="V38" s="440">
        <f t="shared" si="10"/>
        <v>7</v>
      </c>
      <c r="W38" s="440">
        <f t="shared" si="10"/>
        <v>16</v>
      </c>
      <c r="X38" s="440">
        <f t="shared" si="10"/>
        <v>60</v>
      </c>
      <c r="Y38" s="440">
        <f t="shared" si="10"/>
        <v>1</v>
      </c>
      <c r="Z38" s="440">
        <f t="shared" si="10"/>
        <v>2</v>
      </c>
      <c r="AA38" s="440">
        <f t="shared" si="10"/>
        <v>0</v>
      </c>
      <c r="AB38" s="440">
        <f t="shared" si="10"/>
        <v>0</v>
      </c>
      <c r="AC38" s="440">
        <f t="shared" si="10"/>
        <v>0</v>
      </c>
      <c r="AD38" s="440">
        <f t="shared" si="10"/>
        <v>26</v>
      </c>
      <c r="AE38" s="440">
        <f t="shared" si="10"/>
        <v>0</v>
      </c>
      <c r="AF38" s="440">
        <f t="shared" si="10"/>
        <v>2</v>
      </c>
      <c r="AG38" s="440">
        <f t="shared" si="10"/>
        <v>24</v>
      </c>
      <c r="AH38" s="440">
        <f t="shared" si="10"/>
        <v>0</v>
      </c>
      <c r="AI38" s="440">
        <f t="shared" si="10"/>
        <v>1</v>
      </c>
      <c r="AJ38" s="440">
        <f t="shared" si="10"/>
        <v>3</v>
      </c>
      <c r="AK38" s="440">
        <f t="shared" si="10"/>
        <v>0</v>
      </c>
      <c r="AL38" s="440">
        <f t="shared" si="10"/>
        <v>1</v>
      </c>
      <c r="AM38" s="440">
        <f t="shared" si="10"/>
        <v>1</v>
      </c>
      <c r="AN38" s="440">
        <f t="shared" si="10"/>
        <v>0</v>
      </c>
      <c r="AO38" s="440">
        <f t="shared" si="10"/>
        <v>0</v>
      </c>
      <c r="AP38" s="440">
        <f t="shared" si="10"/>
        <v>8</v>
      </c>
      <c r="AQ38" s="440">
        <f t="shared" si="10"/>
        <v>7</v>
      </c>
      <c r="AR38" s="440">
        <f t="shared" si="10"/>
        <v>10</v>
      </c>
      <c r="AS38" s="511">
        <v>0</v>
      </c>
      <c r="AT38" s="511">
        <v>0</v>
      </c>
      <c r="AU38" s="511">
        <v>0</v>
      </c>
      <c r="AV38" s="511">
        <v>0</v>
      </c>
      <c r="AW38" s="511">
        <v>0</v>
      </c>
      <c r="AX38" s="511">
        <v>0</v>
      </c>
      <c r="AY38" s="512">
        <v>0</v>
      </c>
      <c r="AZ38" s="511">
        <v>0</v>
      </c>
      <c r="BA38" s="511">
        <v>0</v>
      </c>
      <c r="BB38" s="511">
        <v>0</v>
      </c>
      <c r="BC38" s="511">
        <v>0</v>
      </c>
      <c r="BD38" s="511">
        <v>0</v>
      </c>
      <c r="BE38" s="511">
        <v>0</v>
      </c>
      <c r="BF38" s="511">
        <v>0</v>
      </c>
      <c r="BG38" s="511">
        <v>0</v>
      </c>
      <c r="BH38" s="511">
        <v>0</v>
      </c>
      <c r="BI38" s="511">
        <v>0</v>
      </c>
      <c r="BJ38" s="511">
        <v>0</v>
      </c>
      <c r="BK38" s="511">
        <v>0</v>
      </c>
      <c r="BL38" s="511">
        <v>0</v>
      </c>
      <c r="BM38" s="511">
        <v>0</v>
      </c>
      <c r="BN38" s="511">
        <v>1</v>
      </c>
      <c r="BO38" s="511">
        <v>0</v>
      </c>
      <c r="BP38" s="511">
        <v>0</v>
      </c>
      <c r="BQ38" s="511">
        <v>0</v>
      </c>
      <c r="BR38" s="511">
        <v>0</v>
      </c>
      <c r="BS38" s="511">
        <v>0</v>
      </c>
      <c r="BT38" s="512">
        <v>1</v>
      </c>
      <c r="BU38" s="511">
        <v>0</v>
      </c>
      <c r="BV38" s="511">
        <v>0</v>
      </c>
      <c r="BW38" s="511">
        <v>1</v>
      </c>
      <c r="BX38" s="511">
        <v>0</v>
      </c>
      <c r="BY38" s="511">
        <v>0</v>
      </c>
      <c r="BZ38" s="511">
        <v>0</v>
      </c>
      <c r="CA38" s="511">
        <v>0</v>
      </c>
      <c r="CB38" s="511">
        <v>0</v>
      </c>
      <c r="CC38" s="511">
        <v>0</v>
      </c>
      <c r="CD38" s="511">
        <v>0</v>
      </c>
      <c r="CE38" s="511">
        <v>0</v>
      </c>
      <c r="CF38" s="511">
        <v>0</v>
      </c>
    </row>
    <row r="39" spans="1:84" s="367" customFormat="1" ht="12">
      <c r="A39" s="513">
        <v>13</v>
      </c>
      <c r="B39" s="363" t="s">
        <v>98</v>
      </c>
      <c r="C39" s="387">
        <v>77</v>
      </c>
      <c r="D39" s="387">
        <v>1</v>
      </c>
      <c r="E39" s="387">
        <v>3</v>
      </c>
      <c r="F39" s="387"/>
      <c r="G39" s="387"/>
      <c r="H39" s="387"/>
      <c r="I39" s="395">
        <v>36</v>
      </c>
      <c r="J39" s="387"/>
      <c r="K39" s="387">
        <v>2</v>
      </c>
      <c r="L39" s="387">
        <v>34</v>
      </c>
      <c r="M39" s="387"/>
      <c r="N39" s="387">
        <v>1</v>
      </c>
      <c r="O39" s="387">
        <v>3</v>
      </c>
      <c r="P39" s="387">
        <v>0</v>
      </c>
      <c r="Q39" s="387">
        <v>0</v>
      </c>
      <c r="R39" s="387">
        <v>0</v>
      </c>
      <c r="S39" s="387">
        <v>1</v>
      </c>
      <c r="T39" s="387">
        <v>1</v>
      </c>
      <c r="U39" s="387">
        <v>8</v>
      </c>
      <c r="V39" s="387">
        <v>7</v>
      </c>
      <c r="W39" s="388">
        <v>16</v>
      </c>
      <c r="X39" s="514">
        <v>60</v>
      </c>
      <c r="Y39" s="387">
        <v>1</v>
      </c>
      <c r="Z39" s="387">
        <v>2</v>
      </c>
      <c r="AA39" s="387"/>
      <c r="AB39" s="387"/>
      <c r="AC39" s="387"/>
      <c r="AD39" s="395">
        <v>26</v>
      </c>
      <c r="AE39" s="387"/>
      <c r="AF39" s="387">
        <v>2</v>
      </c>
      <c r="AG39" s="387">
        <v>24</v>
      </c>
      <c r="AH39" s="387"/>
      <c r="AI39" s="387">
        <v>1</v>
      </c>
      <c r="AJ39" s="387">
        <v>3</v>
      </c>
      <c r="AK39" s="387"/>
      <c r="AL39" s="387">
        <v>1</v>
      </c>
      <c r="AM39" s="387">
        <v>1</v>
      </c>
      <c r="AN39" s="387">
        <v>0</v>
      </c>
      <c r="AO39" s="387">
        <v>0</v>
      </c>
      <c r="AP39" s="387">
        <v>8</v>
      </c>
      <c r="AQ39" s="387">
        <v>7</v>
      </c>
      <c r="AR39" s="388">
        <v>10</v>
      </c>
      <c r="AS39" s="515">
        <v>0</v>
      </c>
      <c r="AT39" s="515">
        <v>0</v>
      </c>
      <c r="AU39" s="515">
        <v>0</v>
      </c>
      <c r="AV39" s="515">
        <v>0</v>
      </c>
      <c r="AW39" s="515">
        <v>0</v>
      </c>
      <c r="AX39" s="515">
        <v>0</v>
      </c>
      <c r="AY39" s="516">
        <v>0</v>
      </c>
      <c r="AZ39" s="515">
        <v>0</v>
      </c>
      <c r="BA39" s="515">
        <v>0</v>
      </c>
      <c r="BB39" s="515">
        <v>0</v>
      </c>
      <c r="BC39" s="515">
        <v>0</v>
      </c>
      <c r="BD39" s="515">
        <v>0</v>
      </c>
      <c r="BE39" s="515">
        <v>0</v>
      </c>
      <c r="BF39" s="515">
        <v>0</v>
      </c>
      <c r="BG39" s="515">
        <v>0</v>
      </c>
      <c r="BH39" s="515">
        <v>0</v>
      </c>
      <c r="BI39" s="515">
        <v>0</v>
      </c>
      <c r="BJ39" s="515">
        <v>0</v>
      </c>
      <c r="BK39" s="515">
        <v>0</v>
      </c>
      <c r="BL39" s="515">
        <v>0</v>
      </c>
      <c r="BM39" s="515">
        <v>0</v>
      </c>
      <c r="BN39" s="515">
        <v>1</v>
      </c>
      <c r="BO39" s="515">
        <v>0</v>
      </c>
      <c r="BP39" s="515">
        <v>0</v>
      </c>
      <c r="BQ39" s="515">
        <v>0</v>
      </c>
      <c r="BR39" s="515">
        <v>0</v>
      </c>
      <c r="BS39" s="515">
        <v>0</v>
      </c>
      <c r="BT39" s="516">
        <v>1</v>
      </c>
      <c r="BU39" s="515">
        <v>0</v>
      </c>
      <c r="BV39" s="515">
        <v>0</v>
      </c>
      <c r="BW39" s="515">
        <v>1</v>
      </c>
      <c r="BX39" s="515">
        <v>0</v>
      </c>
      <c r="BY39" s="515">
        <v>0</v>
      </c>
      <c r="BZ39" s="515">
        <v>0</v>
      </c>
      <c r="CA39" s="515">
        <v>0</v>
      </c>
      <c r="CB39" s="515">
        <v>0</v>
      </c>
      <c r="CC39" s="515">
        <v>0</v>
      </c>
      <c r="CD39" s="515">
        <v>0</v>
      </c>
      <c r="CE39" s="515">
        <v>0</v>
      </c>
      <c r="CF39" s="515">
        <v>0</v>
      </c>
    </row>
    <row r="40" spans="1:84" s="367" customFormat="1" ht="12">
      <c r="A40" s="713" t="s">
        <v>99</v>
      </c>
      <c r="B40" s="714"/>
      <c r="C40" s="520">
        <f>+C41</f>
        <v>11165</v>
      </c>
      <c r="D40" s="520">
        <f aca="true" t="shared" si="11" ref="D40:AR40">+D41</f>
        <v>86</v>
      </c>
      <c r="E40" s="520">
        <f t="shared" si="11"/>
        <v>84</v>
      </c>
      <c r="F40" s="520">
        <f t="shared" si="11"/>
        <v>102</v>
      </c>
      <c r="G40" s="520">
        <f t="shared" si="11"/>
        <v>27</v>
      </c>
      <c r="H40" s="520">
        <f t="shared" si="11"/>
        <v>99</v>
      </c>
      <c r="I40" s="520">
        <f t="shared" si="11"/>
        <v>5875</v>
      </c>
      <c r="J40" s="520">
        <f t="shared" si="11"/>
        <v>17</v>
      </c>
      <c r="K40" s="520">
        <f t="shared" si="11"/>
        <v>559</v>
      </c>
      <c r="L40" s="520">
        <f t="shared" si="11"/>
        <v>5169</v>
      </c>
      <c r="M40" s="520">
        <f t="shared" si="11"/>
        <v>124</v>
      </c>
      <c r="N40" s="520">
        <f t="shared" si="11"/>
        <v>210</v>
      </c>
      <c r="O40" s="520">
        <f t="shared" si="11"/>
        <v>313</v>
      </c>
      <c r="P40" s="520">
        <f t="shared" si="11"/>
        <v>52</v>
      </c>
      <c r="Q40" s="520">
        <f t="shared" si="11"/>
        <v>334</v>
      </c>
      <c r="R40" s="520">
        <f t="shared" si="11"/>
        <v>31</v>
      </c>
      <c r="S40" s="520">
        <f t="shared" si="11"/>
        <v>155</v>
      </c>
      <c r="T40" s="520">
        <f t="shared" si="11"/>
        <v>92</v>
      </c>
      <c r="U40" s="520">
        <f t="shared" si="11"/>
        <v>363</v>
      </c>
      <c r="V40" s="520">
        <f t="shared" si="11"/>
        <v>887</v>
      </c>
      <c r="W40" s="520">
        <f t="shared" si="11"/>
        <v>2284</v>
      </c>
      <c r="X40" s="520">
        <f t="shared" si="11"/>
        <v>7074</v>
      </c>
      <c r="Y40" s="520">
        <f t="shared" si="11"/>
        <v>35</v>
      </c>
      <c r="Z40" s="520">
        <f t="shared" si="11"/>
        <v>31</v>
      </c>
      <c r="AA40" s="520">
        <f t="shared" si="11"/>
        <v>38</v>
      </c>
      <c r="AB40" s="520">
        <f t="shared" si="11"/>
        <v>9</v>
      </c>
      <c r="AC40" s="520">
        <f t="shared" si="11"/>
        <v>71</v>
      </c>
      <c r="AD40" s="520">
        <f t="shared" si="11"/>
        <v>3535</v>
      </c>
      <c r="AE40" s="520">
        <f t="shared" si="11"/>
        <v>12</v>
      </c>
      <c r="AF40" s="520">
        <f t="shared" si="11"/>
        <v>253</v>
      </c>
      <c r="AG40" s="520">
        <f t="shared" si="11"/>
        <v>3076</v>
      </c>
      <c r="AH40" s="520">
        <f t="shared" si="11"/>
        <v>51</v>
      </c>
      <c r="AI40" s="520">
        <f t="shared" si="11"/>
        <v>184</v>
      </c>
      <c r="AJ40" s="520">
        <f t="shared" si="11"/>
        <v>297</v>
      </c>
      <c r="AK40" s="520">
        <f t="shared" si="11"/>
        <v>43</v>
      </c>
      <c r="AL40" s="520">
        <f t="shared" si="11"/>
        <v>276</v>
      </c>
      <c r="AM40" s="520">
        <f t="shared" si="11"/>
        <v>20</v>
      </c>
      <c r="AN40" s="520">
        <f t="shared" si="11"/>
        <v>119</v>
      </c>
      <c r="AO40" s="520">
        <f t="shared" si="11"/>
        <v>79</v>
      </c>
      <c r="AP40" s="520">
        <f t="shared" si="11"/>
        <v>74</v>
      </c>
      <c r="AQ40" s="520">
        <f t="shared" si="11"/>
        <v>862</v>
      </c>
      <c r="AR40" s="520">
        <f t="shared" si="11"/>
        <v>1202</v>
      </c>
      <c r="AS40" s="515"/>
      <c r="AT40" s="515"/>
      <c r="AU40" s="515"/>
      <c r="AV40" s="515"/>
      <c r="AW40" s="515"/>
      <c r="AX40" s="515"/>
      <c r="AY40" s="516"/>
      <c r="AZ40" s="515"/>
      <c r="BA40" s="515"/>
      <c r="BB40" s="515"/>
      <c r="BC40" s="515"/>
      <c r="BD40" s="515"/>
      <c r="BE40" s="515"/>
      <c r="BF40" s="515"/>
      <c r="BG40" s="515"/>
      <c r="BH40" s="515"/>
      <c r="BI40" s="515"/>
      <c r="BJ40" s="515"/>
      <c r="BK40" s="515"/>
      <c r="BL40" s="515"/>
      <c r="BM40" s="515"/>
      <c r="BN40" s="515"/>
      <c r="BO40" s="515"/>
      <c r="BP40" s="515"/>
      <c r="BQ40" s="515"/>
      <c r="BR40" s="515"/>
      <c r="BS40" s="515"/>
      <c r="BT40" s="516"/>
      <c r="BU40" s="515"/>
      <c r="BV40" s="515"/>
      <c r="BW40" s="515"/>
      <c r="BX40" s="515"/>
      <c r="BY40" s="515"/>
      <c r="BZ40" s="515"/>
      <c r="CA40" s="515"/>
      <c r="CB40" s="515"/>
      <c r="CC40" s="515"/>
      <c r="CD40" s="515"/>
      <c r="CE40" s="515"/>
      <c r="CF40" s="515"/>
    </row>
    <row r="41" spans="1:84" s="367" customFormat="1" ht="21.75" customHeight="1">
      <c r="A41" s="513">
        <v>14</v>
      </c>
      <c r="B41" s="363" t="s">
        <v>393</v>
      </c>
      <c r="C41" s="387">
        <f>+C44</f>
        <v>11165</v>
      </c>
      <c r="D41" s="387">
        <f aca="true" t="shared" si="12" ref="D41:AR41">+D44</f>
        <v>86</v>
      </c>
      <c r="E41" s="387">
        <f t="shared" si="12"/>
        <v>84</v>
      </c>
      <c r="F41" s="387">
        <f t="shared" si="12"/>
        <v>102</v>
      </c>
      <c r="G41" s="387">
        <f t="shared" si="12"/>
        <v>27</v>
      </c>
      <c r="H41" s="387">
        <f t="shared" si="12"/>
        <v>99</v>
      </c>
      <c r="I41" s="387">
        <f t="shared" si="12"/>
        <v>5875</v>
      </c>
      <c r="J41" s="387">
        <f t="shared" si="12"/>
        <v>17</v>
      </c>
      <c r="K41" s="387">
        <f t="shared" si="12"/>
        <v>559</v>
      </c>
      <c r="L41" s="387">
        <f t="shared" si="12"/>
        <v>5169</v>
      </c>
      <c r="M41" s="387">
        <f t="shared" si="12"/>
        <v>124</v>
      </c>
      <c r="N41" s="387">
        <f t="shared" si="12"/>
        <v>210</v>
      </c>
      <c r="O41" s="387">
        <f t="shared" si="12"/>
        <v>313</v>
      </c>
      <c r="P41" s="387">
        <f t="shared" si="12"/>
        <v>52</v>
      </c>
      <c r="Q41" s="387">
        <f t="shared" si="12"/>
        <v>334</v>
      </c>
      <c r="R41" s="387">
        <v>31</v>
      </c>
      <c r="S41" s="387">
        <f t="shared" si="12"/>
        <v>155</v>
      </c>
      <c r="T41" s="387">
        <f t="shared" si="12"/>
        <v>92</v>
      </c>
      <c r="U41" s="387">
        <f t="shared" si="12"/>
        <v>363</v>
      </c>
      <c r="V41" s="387">
        <f t="shared" si="12"/>
        <v>887</v>
      </c>
      <c r="W41" s="387">
        <f t="shared" si="12"/>
        <v>2284</v>
      </c>
      <c r="X41" s="387">
        <f t="shared" si="12"/>
        <v>7074</v>
      </c>
      <c r="Y41" s="387">
        <f t="shared" si="12"/>
        <v>35</v>
      </c>
      <c r="Z41" s="387">
        <f t="shared" si="12"/>
        <v>31</v>
      </c>
      <c r="AA41" s="387">
        <f t="shared" si="12"/>
        <v>38</v>
      </c>
      <c r="AB41" s="387">
        <f t="shared" si="12"/>
        <v>9</v>
      </c>
      <c r="AC41" s="387">
        <f t="shared" si="12"/>
        <v>71</v>
      </c>
      <c r="AD41" s="387">
        <f t="shared" si="12"/>
        <v>3535</v>
      </c>
      <c r="AE41" s="387">
        <v>12</v>
      </c>
      <c r="AF41" s="387">
        <f t="shared" si="12"/>
        <v>253</v>
      </c>
      <c r="AG41" s="387">
        <f t="shared" si="12"/>
        <v>3076</v>
      </c>
      <c r="AH41" s="387">
        <f t="shared" si="12"/>
        <v>51</v>
      </c>
      <c r="AI41" s="387">
        <f t="shared" si="12"/>
        <v>184</v>
      </c>
      <c r="AJ41" s="387">
        <f t="shared" si="12"/>
        <v>297</v>
      </c>
      <c r="AK41" s="387">
        <f t="shared" si="12"/>
        <v>43</v>
      </c>
      <c r="AL41" s="387">
        <f t="shared" si="12"/>
        <v>276</v>
      </c>
      <c r="AM41" s="387">
        <v>20</v>
      </c>
      <c r="AN41" s="387">
        <f t="shared" si="12"/>
        <v>119</v>
      </c>
      <c r="AO41" s="387">
        <f t="shared" si="12"/>
        <v>79</v>
      </c>
      <c r="AP41" s="387">
        <f t="shared" si="12"/>
        <v>74</v>
      </c>
      <c r="AQ41" s="387">
        <f t="shared" si="12"/>
        <v>862</v>
      </c>
      <c r="AR41" s="387">
        <f t="shared" si="12"/>
        <v>1202</v>
      </c>
      <c r="AS41" s="515">
        <v>1210</v>
      </c>
      <c r="AT41" s="515">
        <v>6</v>
      </c>
      <c r="AU41" s="515">
        <v>10</v>
      </c>
      <c r="AV41" s="515">
        <v>14</v>
      </c>
      <c r="AW41" s="515">
        <v>4</v>
      </c>
      <c r="AX41" s="515">
        <v>7</v>
      </c>
      <c r="AY41" s="516">
        <v>499</v>
      </c>
      <c r="AZ41" s="515">
        <v>0</v>
      </c>
      <c r="BA41" s="515">
        <v>75</v>
      </c>
      <c r="BB41" s="515">
        <v>424</v>
      </c>
      <c r="BC41" s="515">
        <v>45</v>
      </c>
      <c r="BD41" s="515">
        <v>21</v>
      </c>
      <c r="BE41" s="515">
        <v>34</v>
      </c>
      <c r="BF41" s="515">
        <v>6</v>
      </c>
      <c r="BG41" s="515">
        <v>32</v>
      </c>
      <c r="BH41" s="515">
        <v>3</v>
      </c>
      <c r="BI41" s="515">
        <v>20</v>
      </c>
      <c r="BJ41" s="515">
        <v>13</v>
      </c>
      <c r="BK41" s="515">
        <v>22</v>
      </c>
      <c r="BL41" s="515">
        <v>71</v>
      </c>
      <c r="BM41" s="515">
        <v>403</v>
      </c>
      <c r="BN41" s="515">
        <v>627</v>
      </c>
      <c r="BO41" s="515">
        <v>21</v>
      </c>
      <c r="BP41" s="515">
        <v>18</v>
      </c>
      <c r="BQ41" s="515">
        <v>4</v>
      </c>
      <c r="BR41" s="515">
        <v>0</v>
      </c>
      <c r="BS41" s="515">
        <v>5</v>
      </c>
      <c r="BT41" s="516">
        <v>472</v>
      </c>
      <c r="BU41" s="515">
        <v>0</v>
      </c>
      <c r="BV41" s="515">
        <v>54</v>
      </c>
      <c r="BW41" s="515">
        <v>418</v>
      </c>
      <c r="BX41" s="515">
        <v>16</v>
      </c>
      <c r="BY41" s="515">
        <v>3</v>
      </c>
      <c r="BZ41" s="515">
        <v>3</v>
      </c>
      <c r="CA41" s="515">
        <v>2</v>
      </c>
      <c r="CB41" s="515">
        <v>0</v>
      </c>
      <c r="CC41" s="515">
        <v>0</v>
      </c>
      <c r="CD41" s="515">
        <v>10</v>
      </c>
      <c r="CE41" s="515">
        <v>0</v>
      </c>
      <c r="CF41" s="515">
        <v>38</v>
      </c>
    </row>
    <row r="42" spans="1:84" s="367" customFormat="1" ht="21.75" customHeight="1">
      <c r="A42" s="713" t="s">
        <v>255</v>
      </c>
      <c r="B42" s="714"/>
      <c r="C42" s="440">
        <v>12633</v>
      </c>
      <c r="D42" s="440">
        <v>95</v>
      </c>
      <c r="E42" s="440">
        <v>94</v>
      </c>
      <c r="F42" s="440">
        <v>119</v>
      </c>
      <c r="G42" s="440">
        <v>31</v>
      </c>
      <c r="H42" s="440">
        <v>115</v>
      </c>
      <c r="I42" s="440">
        <v>6668</v>
      </c>
      <c r="J42" s="440">
        <v>17</v>
      </c>
      <c r="K42" s="440">
        <v>632</v>
      </c>
      <c r="L42" s="440">
        <v>6019</v>
      </c>
      <c r="M42" s="440">
        <v>125</v>
      </c>
      <c r="N42" s="440">
        <v>233</v>
      </c>
      <c r="O42" s="440">
        <v>361</v>
      </c>
      <c r="P42" s="440">
        <v>63</v>
      </c>
      <c r="Q42" s="440">
        <v>374</v>
      </c>
      <c r="R42" s="440">
        <v>84</v>
      </c>
      <c r="S42" s="440">
        <v>185</v>
      </c>
      <c r="T42" s="440">
        <v>111</v>
      </c>
      <c r="U42" s="440">
        <v>553</v>
      </c>
      <c r="V42" s="440">
        <v>981</v>
      </c>
      <c r="W42" s="441">
        <v>2441</v>
      </c>
      <c r="X42" s="521">
        <v>7912</v>
      </c>
      <c r="Y42" s="440">
        <v>40</v>
      </c>
      <c r="Z42" s="440">
        <v>39</v>
      </c>
      <c r="AA42" s="440">
        <v>44</v>
      </c>
      <c r="AB42" s="440">
        <v>13</v>
      </c>
      <c r="AC42" s="440">
        <v>83</v>
      </c>
      <c r="AD42" s="440">
        <v>4028</v>
      </c>
      <c r="AE42" s="440">
        <v>7</v>
      </c>
      <c r="AF42" s="440">
        <v>355</v>
      </c>
      <c r="AG42" s="440">
        <v>3666</v>
      </c>
      <c r="AH42" s="440">
        <v>51</v>
      </c>
      <c r="AI42" s="440">
        <v>201</v>
      </c>
      <c r="AJ42" s="440">
        <v>343</v>
      </c>
      <c r="AK42" s="440">
        <v>52</v>
      </c>
      <c r="AL42" s="440">
        <v>308</v>
      </c>
      <c r="AM42" s="440">
        <v>61</v>
      </c>
      <c r="AN42" s="440">
        <v>138</v>
      </c>
      <c r="AO42" s="440">
        <v>94</v>
      </c>
      <c r="AP42" s="440">
        <v>182</v>
      </c>
      <c r="AQ42" s="440">
        <v>955</v>
      </c>
      <c r="AR42" s="441">
        <v>1280</v>
      </c>
      <c r="AS42" s="511">
        <v>1278</v>
      </c>
      <c r="AT42" s="511">
        <v>6</v>
      </c>
      <c r="AU42" s="511">
        <v>10</v>
      </c>
      <c r="AV42" s="511">
        <v>15</v>
      </c>
      <c r="AW42" s="511">
        <v>5</v>
      </c>
      <c r="AX42" s="511">
        <v>8</v>
      </c>
      <c r="AY42" s="512">
        <v>526</v>
      </c>
      <c r="AZ42" s="511">
        <v>0</v>
      </c>
      <c r="BA42" s="511">
        <v>80</v>
      </c>
      <c r="BB42" s="511">
        <v>446</v>
      </c>
      <c r="BC42" s="511">
        <v>45</v>
      </c>
      <c r="BD42" s="511">
        <v>22</v>
      </c>
      <c r="BE42" s="511">
        <v>37</v>
      </c>
      <c r="BF42" s="511">
        <v>7</v>
      </c>
      <c r="BG42" s="511">
        <v>34</v>
      </c>
      <c r="BH42" s="511">
        <v>3</v>
      </c>
      <c r="BI42" s="511">
        <v>24</v>
      </c>
      <c r="BJ42" s="511">
        <v>14</v>
      </c>
      <c r="BK42" s="511">
        <v>31</v>
      </c>
      <c r="BL42" s="511">
        <v>73</v>
      </c>
      <c r="BM42" s="511">
        <v>418</v>
      </c>
      <c r="BN42" s="511">
        <v>657</v>
      </c>
      <c r="BO42" s="511">
        <v>22</v>
      </c>
      <c r="BP42" s="511">
        <v>19</v>
      </c>
      <c r="BQ42" s="511">
        <v>4</v>
      </c>
      <c r="BR42" s="511">
        <v>0</v>
      </c>
      <c r="BS42" s="511">
        <v>7</v>
      </c>
      <c r="BT42" s="512">
        <v>497</v>
      </c>
      <c r="BU42" s="511">
        <v>0</v>
      </c>
      <c r="BV42" s="511">
        <v>54</v>
      </c>
      <c r="BW42" s="511">
        <v>443</v>
      </c>
      <c r="BX42" s="511">
        <v>16</v>
      </c>
      <c r="BY42" s="511">
        <v>3</v>
      </c>
      <c r="BZ42" s="511">
        <v>3</v>
      </c>
      <c r="CA42" s="511">
        <v>2</v>
      </c>
      <c r="CB42" s="511">
        <v>0</v>
      </c>
      <c r="CC42" s="511">
        <v>0</v>
      </c>
      <c r="CD42" s="511">
        <v>11</v>
      </c>
      <c r="CE42" s="511">
        <v>0</v>
      </c>
      <c r="CF42" s="511">
        <v>38</v>
      </c>
    </row>
    <row r="43" spans="1:84" s="367" customFormat="1" ht="21.75" customHeight="1">
      <c r="A43" s="717" t="s">
        <v>331</v>
      </c>
      <c r="B43" s="363" t="s">
        <v>102</v>
      </c>
      <c r="C43" s="387">
        <f>+C7+C15+C28+C38</f>
        <v>1468</v>
      </c>
      <c r="D43" s="387">
        <f aca="true" t="shared" si="13" ref="D43:AR43">+D7+D15+D28+D38</f>
        <v>9</v>
      </c>
      <c r="E43" s="387">
        <f t="shared" si="13"/>
        <v>10</v>
      </c>
      <c r="F43" s="387">
        <f t="shared" si="13"/>
        <v>17</v>
      </c>
      <c r="G43" s="387">
        <f t="shared" si="13"/>
        <v>4</v>
      </c>
      <c r="H43" s="387">
        <f t="shared" si="13"/>
        <v>16</v>
      </c>
      <c r="I43" s="387">
        <f t="shared" si="13"/>
        <v>793</v>
      </c>
      <c r="J43" s="387">
        <f t="shared" si="13"/>
        <v>0</v>
      </c>
      <c r="K43" s="387">
        <f t="shared" si="13"/>
        <v>73</v>
      </c>
      <c r="L43" s="387">
        <f t="shared" si="13"/>
        <v>850</v>
      </c>
      <c r="M43" s="387">
        <f t="shared" si="13"/>
        <v>1</v>
      </c>
      <c r="N43" s="387">
        <f t="shared" si="13"/>
        <v>23</v>
      </c>
      <c r="O43" s="387">
        <f t="shared" si="13"/>
        <v>48</v>
      </c>
      <c r="P43" s="387">
        <f t="shared" si="13"/>
        <v>11</v>
      </c>
      <c r="Q43" s="387">
        <f t="shared" si="13"/>
        <v>40</v>
      </c>
      <c r="R43" s="387">
        <f t="shared" si="13"/>
        <v>115</v>
      </c>
      <c r="S43" s="387">
        <f t="shared" si="13"/>
        <v>30</v>
      </c>
      <c r="T43" s="387">
        <f t="shared" si="13"/>
        <v>19</v>
      </c>
      <c r="U43" s="387">
        <f t="shared" si="13"/>
        <v>190</v>
      </c>
      <c r="V43" s="387">
        <f t="shared" si="13"/>
        <v>94</v>
      </c>
      <c r="W43" s="387">
        <f t="shared" si="13"/>
        <v>157</v>
      </c>
      <c r="X43" s="387">
        <f t="shared" si="13"/>
        <v>838</v>
      </c>
      <c r="Y43" s="387">
        <f t="shared" si="13"/>
        <v>5</v>
      </c>
      <c r="Z43" s="387">
        <f t="shared" si="13"/>
        <v>8</v>
      </c>
      <c r="AA43" s="387">
        <f t="shared" si="13"/>
        <v>6</v>
      </c>
      <c r="AB43" s="387">
        <f t="shared" si="13"/>
        <v>4</v>
      </c>
      <c r="AC43" s="387">
        <f t="shared" si="13"/>
        <v>12</v>
      </c>
      <c r="AD43" s="387">
        <f t="shared" si="13"/>
        <v>493</v>
      </c>
      <c r="AE43" s="387">
        <f t="shared" si="13"/>
        <v>19</v>
      </c>
      <c r="AF43" s="387">
        <f t="shared" si="13"/>
        <v>102</v>
      </c>
      <c r="AG43" s="387">
        <f t="shared" si="13"/>
        <v>590</v>
      </c>
      <c r="AH43" s="387">
        <f t="shared" si="13"/>
        <v>0</v>
      </c>
      <c r="AI43" s="387">
        <f t="shared" si="13"/>
        <v>17</v>
      </c>
      <c r="AJ43" s="387">
        <f t="shared" si="13"/>
        <v>46</v>
      </c>
      <c r="AK43" s="387">
        <f t="shared" si="13"/>
        <v>9</v>
      </c>
      <c r="AL43" s="387">
        <f t="shared" si="13"/>
        <v>32</v>
      </c>
      <c r="AM43" s="387">
        <f t="shared" si="13"/>
        <v>81</v>
      </c>
      <c r="AN43" s="387">
        <f t="shared" si="13"/>
        <v>19</v>
      </c>
      <c r="AO43" s="387">
        <f t="shared" si="13"/>
        <v>15</v>
      </c>
      <c r="AP43" s="387">
        <f t="shared" si="13"/>
        <v>108</v>
      </c>
      <c r="AQ43" s="387">
        <f t="shared" si="13"/>
        <v>93</v>
      </c>
      <c r="AR43" s="387">
        <f t="shared" si="13"/>
        <v>78</v>
      </c>
      <c r="AS43" s="511">
        <v>68</v>
      </c>
      <c r="AT43" s="511">
        <v>0</v>
      </c>
      <c r="AU43" s="511">
        <v>0</v>
      </c>
      <c r="AV43" s="511">
        <v>1</v>
      </c>
      <c r="AW43" s="511">
        <v>1</v>
      </c>
      <c r="AX43" s="511">
        <v>1</v>
      </c>
      <c r="AY43" s="512">
        <v>27</v>
      </c>
      <c r="AZ43" s="511">
        <v>0</v>
      </c>
      <c r="BA43" s="511">
        <v>5</v>
      </c>
      <c r="BB43" s="511">
        <v>22</v>
      </c>
      <c r="BC43" s="511">
        <v>0</v>
      </c>
      <c r="BD43" s="511">
        <v>1</v>
      </c>
      <c r="BE43" s="511">
        <v>3</v>
      </c>
      <c r="BF43" s="511">
        <v>1</v>
      </c>
      <c r="BG43" s="511">
        <v>2</v>
      </c>
      <c r="BH43" s="511">
        <v>0</v>
      </c>
      <c r="BI43" s="511">
        <v>4</v>
      </c>
      <c r="BJ43" s="511">
        <v>1</v>
      </c>
      <c r="BK43" s="511">
        <v>9</v>
      </c>
      <c r="BL43" s="511">
        <v>2</v>
      </c>
      <c r="BM43" s="511">
        <v>15</v>
      </c>
      <c r="BN43" s="511">
        <v>30</v>
      </c>
      <c r="BO43" s="511">
        <v>1</v>
      </c>
      <c r="BP43" s="511">
        <v>1</v>
      </c>
      <c r="BQ43" s="511">
        <v>0</v>
      </c>
      <c r="BR43" s="511">
        <v>0</v>
      </c>
      <c r="BS43" s="511">
        <v>2</v>
      </c>
      <c r="BT43" s="512">
        <v>25</v>
      </c>
      <c r="BU43" s="511">
        <v>0</v>
      </c>
      <c r="BV43" s="511">
        <v>0</v>
      </c>
      <c r="BW43" s="511">
        <v>25</v>
      </c>
      <c r="BX43" s="511">
        <v>0</v>
      </c>
      <c r="BY43" s="511">
        <v>0</v>
      </c>
      <c r="BZ43" s="511">
        <v>0</v>
      </c>
      <c r="CA43" s="511">
        <v>0</v>
      </c>
      <c r="CB43" s="511">
        <v>0</v>
      </c>
      <c r="CC43" s="511">
        <v>0</v>
      </c>
      <c r="CD43" s="511">
        <v>1</v>
      </c>
      <c r="CE43" s="511">
        <v>0</v>
      </c>
      <c r="CF43" s="511">
        <v>0</v>
      </c>
    </row>
    <row r="44" spans="1:84" s="367" customFormat="1" ht="21.75" customHeight="1">
      <c r="A44" s="718"/>
      <c r="B44" s="522" t="s">
        <v>103</v>
      </c>
      <c r="C44" s="523">
        <f>+C42-C43</f>
        <v>11165</v>
      </c>
      <c r="D44" s="523">
        <f aca="true" t="shared" si="14" ref="D44:AR44">+D42-D43</f>
        <v>86</v>
      </c>
      <c r="E44" s="523">
        <f t="shared" si="14"/>
        <v>84</v>
      </c>
      <c r="F44" s="523">
        <f t="shared" si="14"/>
        <v>102</v>
      </c>
      <c r="G44" s="523">
        <f t="shared" si="14"/>
        <v>27</v>
      </c>
      <c r="H44" s="523">
        <f t="shared" si="14"/>
        <v>99</v>
      </c>
      <c r="I44" s="523">
        <f t="shared" si="14"/>
        <v>5875</v>
      </c>
      <c r="J44" s="523">
        <f t="shared" si="14"/>
        <v>17</v>
      </c>
      <c r="K44" s="523">
        <f t="shared" si="14"/>
        <v>559</v>
      </c>
      <c r="L44" s="523">
        <f t="shared" si="14"/>
        <v>5169</v>
      </c>
      <c r="M44" s="523">
        <f t="shared" si="14"/>
        <v>124</v>
      </c>
      <c r="N44" s="523">
        <f t="shared" si="14"/>
        <v>210</v>
      </c>
      <c r="O44" s="523">
        <f t="shared" si="14"/>
        <v>313</v>
      </c>
      <c r="P44" s="523">
        <f t="shared" si="14"/>
        <v>52</v>
      </c>
      <c r="Q44" s="523">
        <f t="shared" si="14"/>
        <v>334</v>
      </c>
      <c r="R44" s="523">
        <f t="shared" si="14"/>
        <v>-31</v>
      </c>
      <c r="S44" s="523">
        <f t="shared" si="14"/>
        <v>155</v>
      </c>
      <c r="T44" s="523">
        <f t="shared" si="14"/>
        <v>92</v>
      </c>
      <c r="U44" s="523">
        <f t="shared" si="14"/>
        <v>363</v>
      </c>
      <c r="V44" s="523">
        <f t="shared" si="14"/>
        <v>887</v>
      </c>
      <c r="W44" s="523">
        <f t="shared" si="14"/>
        <v>2284</v>
      </c>
      <c r="X44" s="523">
        <f t="shared" si="14"/>
        <v>7074</v>
      </c>
      <c r="Y44" s="523">
        <f t="shared" si="14"/>
        <v>35</v>
      </c>
      <c r="Z44" s="523">
        <f t="shared" si="14"/>
        <v>31</v>
      </c>
      <c r="AA44" s="523">
        <f t="shared" si="14"/>
        <v>38</v>
      </c>
      <c r="AB44" s="523">
        <f t="shared" si="14"/>
        <v>9</v>
      </c>
      <c r="AC44" s="523">
        <f t="shared" si="14"/>
        <v>71</v>
      </c>
      <c r="AD44" s="523">
        <f t="shared" si="14"/>
        <v>3535</v>
      </c>
      <c r="AE44" s="523">
        <f t="shared" si="14"/>
        <v>-12</v>
      </c>
      <c r="AF44" s="523">
        <f t="shared" si="14"/>
        <v>253</v>
      </c>
      <c r="AG44" s="523">
        <f t="shared" si="14"/>
        <v>3076</v>
      </c>
      <c r="AH44" s="523">
        <f t="shared" si="14"/>
        <v>51</v>
      </c>
      <c r="AI44" s="523">
        <f t="shared" si="14"/>
        <v>184</v>
      </c>
      <c r="AJ44" s="523">
        <f t="shared" si="14"/>
        <v>297</v>
      </c>
      <c r="AK44" s="523">
        <f t="shared" si="14"/>
        <v>43</v>
      </c>
      <c r="AL44" s="523">
        <f t="shared" si="14"/>
        <v>276</v>
      </c>
      <c r="AM44" s="523">
        <f t="shared" si="14"/>
        <v>-20</v>
      </c>
      <c r="AN44" s="523">
        <f t="shared" si="14"/>
        <v>119</v>
      </c>
      <c r="AO44" s="523">
        <f t="shared" si="14"/>
        <v>79</v>
      </c>
      <c r="AP44" s="523">
        <f t="shared" si="14"/>
        <v>74</v>
      </c>
      <c r="AQ44" s="523">
        <f t="shared" si="14"/>
        <v>862</v>
      </c>
      <c r="AR44" s="523">
        <f t="shared" si="14"/>
        <v>1202</v>
      </c>
      <c r="AS44" s="511">
        <v>1210</v>
      </c>
      <c r="AT44" s="511">
        <v>6</v>
      </c>
      <c r="AU44" s="511">
        <v>10</v>
      </c>
      <c r="AV44" s="511">
        <v>14</v>
      </c>
      <c r="AW44" s="511">
        <v>4</v>
      </c>
      <c r="AX44" s="511">
        <v>7</v>
      </c>
      <c r="AY44" s="512">
        <v>499</v>
      </c>
      <c r="AZ44" s="511">
        <v>0</v>
      </c>
      <c r="BA44" s="511">
        <v>75</v>
      </c>
      <c r="BB44" s="511">
        <v>424</v>
      </c>
      <c r="BC44" s="511">
        <v>45</v>
      </c>
      <c r="BD44" s="511">
        <v>21</v>
      </c>
      <c r="BE44" s="511">
        <v>34</v>
      </c>
      <c r="BF44" s="511">
        <v>6</v>
      </c>
      <c r="BG44" s="511">
        <v>32</v>
      </c>
      <c r="BH44" s="511">
        <v>3</v>
      </c>
      <c r="BI44" s="511">
        <v>20</v>
      </c>
      <c r="BJ44" s="511">
        <v>13</v>
      </c>
      <c r="BK44" s="511">
        <v>22</v>
      </c>
      <c r="BL44" s="511">
        <v>71</v>
      </c>
      <c r="BM44" s="511">
        <v>403</v>
      </c>
      <c r="BN44" s="511">
        <v>627</v>
      </c>
      <c r="BO44" s="511">
        <v>21</v>
      </c>
      <c r="BP44" s="511">
        <v>18</v>
      </c>
      <c r="BQ44" s="511">
        <v>4</v>
      </c>
      <c r="BR44" s="511">
        <v>0</v>
      </c>
      <c r="BS44" s="511">
        <v>5</v>
      </c>
      <c r="BT44" s="512">
        <v>472</v>
      </c>
      <c r="BU44" s="511">
        <v>0</v>
      </c>
      <c r="BV44" s="511">
        <v>54</v>
      </c>
      <c r="BW44" s="511">
        <v>418</v>
      </c>
      <c r="BX44" s="511">
        <v>16</v>
      </c>
      <c r="BY44" s="511">
        <v>3</v>
      </c>
      <c r="BZ44" s="511">
        <v>3</v>
      </c>
      <c r="CA44" s="511">
        <v>2</v>
      </c>
      <c r="CB44" s="511">
        <v>0</v>
      </c>
      <c r="CC44" s="511">
        <v>0</v>
      </c>
      <c r="CD44" s="511">
        <v>10</v>
      </c>
      <c r="CE44" s="511">
        <v>0</v>
      </c>
      <c r="CF44" s="511">
        <v>38</v>
      </c>
    </row>
    <row r="45" spans="1:23" ht="13.5">
      <c r="A45" s="274"/>
      <c r="B45" s="276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</row>
    <row r="46" spans="1:23" ht="13.5">
      <c r="A46" s="274"/>
      <c r="B46" s="276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</row>
    <row r="47" spans="1:23" ht="13.5">
      <c r="A47" s="274"/>
      <c r="B47" s="276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</row>
    <row r="48" spans="1:23" ht="13.5">
      <c r="A48" s="274"/>
      <c r="B48" s="276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</row>
    <row r="49" spans="1:23" ht="13.5">
      <c r="A49" s="274"/>
      <c r="B49" s="276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</row>
    <row r="50" spans="1:23" ht="13.5">
      <c r="A50" s="274"/>
      <c r="B50" s="276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</row>
    <row r="51" spans="1:23" ht="13.5">
      <c r="A51" s="274"/>
      <c r="B51" s="276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</row>
    <row r="52" spans="1:23" ht="13.5">
      <c r="A52" s="274"/>
      <c r="B52" s="276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</row>
    <row r="53" spans="1:23" ht="12.75">
      <c r="A53" s="127"/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</row>
    <row r="54" spans="1:23" ht="12.75">
      <c r="A54" s="127"/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</row>
  </sheetData>
  <sheetProtection/>
  <mergeCells count="51">
    <mergeCell ref="AD5:AD6"/>
    <mergeCell ref="AM5:AM6"/>
    <mergeCell ref="AN5:AN6"/>
    <mergeCell ref="AO5:AO6"/>
    <mergeCell ref="AP5:AP6"/>
    <mergeCell ref="AQ5:AQ6"/>
    <mergeCell ref="AR5:AR6"/>
    <mergeCell ref="AE5:AG5"/>
    <mergeCell ref="AH5:AH6"/>
    <mergeCell ref="AI5:AI6"/>
    <mergeCell ref="AJ5:AJ6"/>
    <mergeCell ref="AK5:AK6"/>
    <mergeCell ref="AL5:AL6"/>
    <mergeCell ref="X5:X6"/>
    <mergeCell ref="Y5:Y6"/>
    <mergeCell ref="Z5:Z6"/>
    <mergeCell ref="AA5:AA6"/>
    <mergeCell ref="AB5:AB6"/>
    <mergeCell ref="AC5:AC6"/>
    <mergeCell ref="R5:R6"/>
    <mergeCell ref="S5:S6"/>
    <mergeCell ref="T5:T6"/>
    <mergeCell ref="U5:U6"/>
    <mergeCell ref="V5:V6"/>
    <mergeCell ref="W5:W6"/>
    <mergeCell ref="A38:B38"/>
    <mergeCell ref="A40:B40"/>
    <mergeCell ref="A42:B42"/>
    <mergeCell ref="A43:A44"/>
    <mergeCell ref="J5:L5"/>
    <mergeCell ref="C5:C6"/>
    <mergeCell ref="D5:D6"/>
    <mergeCell ref="E5:E6"/>
    <mergeCell ref="F5:F6"/>
    <mergeCell ref="A7:B7"/>
    <mergeCell ref="A28:B28"/>
    <mergeCell ref="G5:G6"/>
    <mergeCell ref="H5:H6"/>
    <mergeCell ref="I5:I6"/>
    <mergeCell ref="M5:M6"/>
    <mergeCell ref="A15:B15"/>
    <mergeCell ref="A2:W2"/>
    <mergeCell ref="X2:AR2"/>
    <mergeCell ref="A4:A6"/>
    <mergeCell ref="B4:B6"/>
    <mergeCell ref="C4:W4"/>
    <mergeCell ref="X4:AR4"/>
    <mergeCell ref="N5:N6"/>
    <mergeCell ref="O5:O6"/>
    <mergeCell ref="P5:P6"/>
    <mergeCell ref="Q5:Q6"/>
  </mergeCells>
  <printOptions horizontalCentered="1"/>
  <pageMargins left="0" right="0" top="1" bottom="1" header="0.3" footer="0.3"/>
  <pageSetup horizontalDpi="600" verticalDpi="600" orientation="landscape" paperSize="9" scale="72" r:id="rId1"/>
  <colBreaks count="1" manualBreakCount="1">
    <brk id="23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2:AA76"/>
  <sheetViews>
    <sheetView view="pageBreakPreview" zoomScale="60" zoomScaleNormal="110" zoomScalePageLayoutView="0" workbookViewId="0" topLeftCell="A19">
      <selection activeCell="R35" sqref="R33:R35"/>
    </sheetView>
  </sheetViews>
  <sheetFormatPr defaultColWidth="9.00390625" defaultRowHeight="23.25" customHeight="1"/>
  <cols>
    <col min="1" max="1" width="8.25390625" style="280" customWidth="1"/>
    <col min="2" max="2" width="24.875" style="280" customWidth="1"/>
    <col min="3" max="22" width="8.25390625" style="280" customWidth="1"/>
    <col min="23" max="23" width="7.00390625" style="280" customWidth="1"/>
    <col min="24" max="24" width="5.625" style="280" customWidth="1"/>
    <col min="25" max="37" width="6.00390625" style="280" customWidth="1"/>
    <col min="38" max="16384" width="9.125" style="280" customWidth="1"/>
  </cols>
  <sheetData>
    <row r="2" spans="1:24" ht="15.75" customHeight="1">
      <c r="A2" s="349"/>
      <c r="B2" s="735" t="s">
        <v>426</v>
      </c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  <c r="P2" s="735"/>
      <c r="Q2" s="735"/>
      <c r="R2" s="735"/>
      <c r="S2" s="735"/>
      <c r="T2" s="735"/>
      <c r="U2" s="735"/>
      <c r="V2" s="735"/>
      <c r="W2" s="350"/>
      <c r="X2" s="350"/>
    </row>
    <row r="3" spans="1:24" ht="14.25" customHeight="1">
      <c r="A3" s="349"/>
      <c r="B3" s="735" t="s">
        <v>256</v>
      </c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5"/>
      <c r="N3" s="735"/>
      <c r="O3" s="735"/>
      <c r="P3" s="735"/>
      <c r="Q3" s="735"/>
      <c r="R3" s="735"/>
      <c r="S3" s="735"/>
      <c r="T3" s="735"/>
      <c r="U3" s="735"/>
      <c r="V3" s="735"/>
      <c r="W3" s="350"/>
      <c r="X3" s="350"/>
    </row>
    <row r="4" spans="1:24" ht="15.75" customHeight="1">
      <c r="A4" s="756"/>
      <c r="B4" s="757"/>
      <c r="C4" s="757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735"/>
      <c r="Q4" s="735"/>
      <c r="R4" s="735"/>
      <c r="S4" s="735"/>
      <c r="T4" s="735"/>
      <c r="U4" s="735"/>
      <c r="V4" s="735"/>
      <c r="W4" s="350"/>
      <c r="X4" s="350"/>
    </row>
    <row r="5" spans="1:24" s="525" customFormat="1" ht="23.25" customHeight="1">
      <c r="A5" s="740" t="s">
        <v>18</v>
      </c>
      <c r="B5" s="740"/>
      <c r="C5" s="740" t="s">
        <v>204</v>
      </c>
      <c r="D5" s="740"/>
      <c r="E5" s="740" t="s">
        <v>205</v>
      </c>
      <c r="F5" s="740"/>
      <c r="G5" s="740" t="s">
        <v>206</v>
      </c>
      <c r="H5" s="740"/>
      <c r="I5" s="740" t="s">
        <v>207</v>
      </c>
      <c r="J5" s="740"/>
      <c r="K5" s="740" t="s">
        <v>208</v>
      </c>
      <c r="L5" s="740"/>
      <c r="M5" s="740" t="s">
        <v>257</v>
      </c>
      <c r="N5" s="740"/>
      <c r="O5" s="740" t="s">
        <v>24</v>
      </c>
      <c r="P5" s="740"/>
      <c r="Q5" s="740"/>
      <c r="R5" s="740"/>
      <c r="S5" s="740" t="s">
        <v>258</v>
      </c>
      <c r="T5" s="740"/>
      <c r="U5" s="755" t="s">
        <v>324</v>
      </c>
      <c r="V5" s="755"/>
      <c r="W5" s="524"/>
      <c r="X5" s="524"/>
    </row>
    <row r="6" spans="1:24" s="525" customFormat="1" ht="27.75" customHeight="1">
      <c r="A6" s="740"/>
      <c r="B6" s="740"/>
      <c r="C6" s="740"/>
      <c r="D6" s="740"/>
      <c r="E6" s="740"/>
      <c r="F6" s="740"/>
      <c r="G6" s="740"/>
      <c r="H6" s="740"/>
      <c r="I6" s="740"/>
      <c r="J6" s="740"/>
      <c r="K6" s="740"/>
      <c r="L6" s="740"/>
      <c r="M6" s="740"/>
      <c r="N6" s="740"/>
      <c r="O6" s="740" t="s">
        <v>259</v>
      </c>
      <c r="P6" s="740"/>
      <c r="Q6" s="740" t="s">
        <v>223</v>
      </c>
      <c r="R6" s="740"/>
      <c r="S6" s="740"/>
      <c r="T6" s="740"/>
      <c r="U6" s="755"/>
      <c r="V6" s="755"/>
      <c r="W6" s="524"/>
      <c r="X6" s="524"/>
    </row>
    <row r="7" spans="1:24" s="525" customFormat="1" ht="14.25" customHeight="1">
      <c r="A7" s="740"/>
      <c r="B7" s="740"/>
      <c r="C7" s="526" t="s">
        <v>80</v>
      </c>
      <c r="D7" s="526" t="s">
        <v>5</v>
      </c>
      <c r="E7" s="526" t="s">
        <v>80</v>
      </c>
      <c r="F7" s="526" t="s">
        <v>5</v>
      </c>
      <c r="G7" s="526" t="s">
        <v>80</v>
      </c>
      <c r="H7" s="526" t="s">
        <v>5</v>
      </c>
      <c r="I7" s="526" t="s">
        <v>80</v>
      </c>
      <c r="J7" s="526" t="s">
        <v>5</v>
      </c>
      <c r="K7" s="526" t="s">
        <v>80</v>
      </c>
      <c r="L7" s="526" t="s">
        <v>5</v>
      </c>
      <c r="M7" s="526" t="s">
        <v>80</v>
      </c>
      <c r="N7" s="526" t="s">
        <v>5</v>
      </c>
      <c r="O7" s="526" t="s">
        <v>80</v>
      </c>
      <c r="P7" s="526" t="s">
        <v>5</v>
      </c>
      <c r="Q7" s="526" t="s">
        <v>80</v>
      </c>
      <c r="R7" s="526" t="s">
        <v>5</v>
      </c>
      <c r="S7" s="526" t="s">
        <v>80</v>
      </c>
      <c r="T7" s="526" t="s">
        <v>5</v>
      </c>
      <c r="U7" s="526" t="s">
        <v>80</v>
      </c>
      <c r="V7" s="526" t="s">
        <v>5</v>
      </c>
      <c r="W7" s="524"/>
      <c r="X7" s="524"/>
    </row>
    <row r="8" spans="1:24" s="525" customFormat="1" ht="13.5" customHeight="1">
      <c r="A8" s="740"/>
      <c r="B8" s="740"/>
      <c r="C8" s="526">
        <v>1</v>
      </c>
      <c r="D8" s="526">
        <v>2</v>
      </c>
      <c r="E8" s="526">
        <v>3</v>
      </c>
      <c r="F8" s="526">
        <v>4</v>
      </c>
      <c r="G8" s="526">
        <v>5</v>
      </c>
      <c r="H8" s="526">
        <v>6</v>
      </c>
      <c r="I8" s="526">
        <v>7</v>
      </c>
      <c r="J8" s="526">
        <v>8</v>
      </c>
      <c r="K8" s="526">
        <v>9</v>
      </c>
      <c r="L8" s="526">
        <v>10</v>
      </c>
      <c r="M8" s="526">
        <v>12</v>
      </c>
      <c r="N8" s="526">
        <v>13</v>
      </c>
      <c r="O8" s="526">
        <v>14</v>
      </c>
      <c r="P8" s="526">
        <v>15</v>
      </c>
      <c r="Q8" s="526">
        <v>16</v>
      </c>
      <c r="R8" s="526">
        <v>17</v>
      </c>
      <c r="S8" s="526">
        <v>18</v>
      </c>
      <c r="T8" s="526">
        <v>19</v>
      </c>
      <c r="U8" s="526">
        <v>20</v>
      </c>
      <c r="V8" s="526">
        <v>21</v>
      </c>
      <c r="W8" s="524"/>
      <c r="X8" s="524"/>
    </row>
    <row r="9" spans="1:24" s="525" customFormat="1" ht="15.75" customHeight="1">
      <c r="A9" s="754" t="s">
        <v>260</v>
      </c>
      <c r="B9" s="754"/>
      <c r="C9" s="527">
        <v>95</v>
      </c>
      <c r="D9" s="527">
        <v>40</v>
      </c>
      <c r="E9" s="527">
        <v>94</v>
      </c>
      <c r="F9" s="527">
        <v>39</v>
      </c>
      <c r="G9" s="527">
        <v>119</v>
      </c>
      <c r="H9" s="527">
        <v>44</v>
      </c>
      <c r="I9" s="527">
        <v>31</v>
      </c>
      <c r="J9" s="527">
        <v>13</v>
      </c>
      <c r="K9" s="527">
        <v>115</v>
      </c>
      <c r="L9" s="527">
        <v>83</v>
      </c>
      <c r="M9" s="527">
        <v>6668</v>
      </c>
      <c r="N9" s="527">
        <v>4028</v>
      </c>
      <c r="O9" s="527">
        <v>17</v>
      </c>
      <c r="P9" s="527">
        <v>7</v>
      </c>
      <c r="Q9" s="527">
        <v>632</v>
      </c>
      <c r="R9" s="527">
        <v>355</v>
      </c>
      <c r="S9" s="527">
        <v>1282</v>
      </c>
      <c r="T9" s="527">
        <v>695</v>
      </c>
      <c r="U9" s="527">
        <v>1567</v>
      </c>
      <c r="V9" s="527">
        <v>1124</v>
      </c>
      <c r="W9" s="528"/>
      <c r="X9" s="524"/>
    </row>
    <row r="10" spans="1:24" s="525" customFormat="1" ht="11.25">
      <c r="A10" s="748" t="s">
        <v>261</v>
      </c>
      <c r="B10" s="749"/>
      <c r="C10" s="530">
        <v>1</v>
      </c>
      <c r="D10" s="530">
        <v>0</v>
      </c>
      <c r="E10" s="530">
        <v>1</v>
      </c>
      <c r="F10" s="530">
        <v>0</v>
      </c>
      <c r="G10" s="530">
        <v>2</v>
      </c>
      <c r="H10" s="530">
        <v>1</v>
      </c>
      <c r="I10" s="530">
        <v>1</v>
      </c>
      <c r="J10" s="530">
        <v>1</v>
      </c>
      <c r="K10" s="530">
        <v>1</v>
      </c>
      <c r="L10" s="530">
        <v>1</v>
      </c>
      <c r="M10" s="530">
        <v>1160</v>
      </c>
      <c r="N10" s="530">
        <v>720</v>
      </c>
      <c r="O10" s="530">
        <v>0</v>
      </c>
      <c r="P10" s="530">
        <v>0</v>
      </c>
      <c r="Q10" s="530">
        <v>36</v>
      </c>
      <c r="R10" s="530">
        <v>19</v>
      </c>
      <c r="S10" s="530">
        <v>133</v>
      </c>
      <c r="T10" s="530">
        <v>53</v>
      </c>
      <c r="U10" s="530">
        <v>15</v>
      </c>
      <c r="V10" s="531">
        <v>4</v>
      </c>
      <c r="W10" s="524"/>
      <c r="X10" s="524"/>
    </row>
    <row r="11" spans="1:24" s="525" customFormat="1" ht="11.25">
      <c r="A11" s="741" t="s">
        <v>442</v>
      </c>
      <c r="B11" s="742"/>
      <c r="C11" s="533">
        <v>28</v>
      </c>
      <c r="D11" s="533">
        <v>13</v>
      </c>
      <c r="E11" s="533">
        <v>36</v>
      </c>
      <c r="F11" s="533">
        <v>17</v>
      </c>
      <c r="G11" s="533">
        <v>41</v>
      </c>
      <c r="H11" s="533">
        <v>15</v>
      </c>
      <c r="I11" s="533">
        <v>19</v>
      </c>
      <c r="J11" s="533">
        <v>11</v>
      </c>
      <c r="K11" s="533">
        <v>47</v>
      </c>
      <c r="L11" s="533">
        <v>33</v>
      </c>
      <c r="M11" s="533">
        <v>6225</v>
      </c>
      <c r="N11" s="533">
        <v>3752</v>
      </c>
      <c r="O11" s="533">
        <v>15</v>
      </c>
      <c r="P11" s="533">
        <v>7</v>
      </c>
      <c r="Q11" s="533">
        <v>476</v>
      </c>
      <c r="R11" s="533">
        <v>269</v>
      </c>
      <c r="S11" s="533">
        <v>920</v>
      </c>
      <c r="T11" s="533">
        <v>481</v>
      </c>
      <c r="U11" s="533">
        <v>140</v>
      </c>
      <c r="V11" s="534">
        <v>70</v>
      </c>
      <c r="W11" s="524"/>
      <c r="X11" s="524"/>
    </row>
    <row r="12" spans="1:24" s="525" customFormat="1" ht="11.25">
      <c r="A12" s="741" t="s">
        <v>262</v>
      </c>
      <c r="B12" s="742"/>
      <c r="C12" s="533">
        <v>30</v>
      </c>
      <c r="D12" s="533">
        <v>13</v>
      </c>
      <c r="E12" s="533">
        <v>37</v>
      </c>
      <c r="F12" s="533">
        <v>21</v>
      </c>
      <c r="G12" s="533">
        <v>42</v>
      </c>
      <c r="H12" s="533">
        <v>20</v>
      </c>
      <c r="I12" s="533">
        <v>19</v>
      </c>
      <c r="J12" s="533">
        <v>11</v>
      </c>
      <c r="K12" s="533">
        <v>19</v>
      </c>
      <c r="L12" s="533">
        <v>10</v>
      </c>
      <c r="M12" s="533">
        <v>1920</v>
      </c>
      <c r="N12" s="533">
        <v>1099</v>
      </c>
      <c r="O12" s="533">
        <v>3</v>
      </c>
      <c r="P12" s="533">
        <v>1</v>
      </c>
      <c r="Q12" s="533">
        <v>243</v>
      </c>
      <c r="R12" s="533">
        <v>120</v>
      </c>
      <c r="S12" s="533">
        <v>292</v>
      </c>
      <c r="T12" s="533">
        <v>113</v>
      </c>
      <c r="U12" s="533">
        <v>42</v>
      </c>
      <c r="V12" s="534">
        <v>19</v>
      </c>
      <c r="W12" s="524"/>
      <c r="X12" s="524"/>
    </row>
    <row r="13" spans="1:24" s="525" customFormat="1" ht="11.25">
      <c r="A13" s="743" t="s">
        <v>263</v>
      </c>
      <c r="B13" s="744"/>
      <c r="C13" s="536">
        <v>12</v>
      </c>
      <c r="D13" s="536">
        <v>5</v>
      </c>
      <c r="E13" s="536">
        <v>19</v>
      </c>
      <c r="F13" s="536">
        <v>9</v>
      </c>
      <c r="G13" s="536">
        <v>29</v>
      </c>
      <c r="H13" s="536">
        <v>12</v>
      </c>
      <c r="I13" s="536">
        <v>19</v>
      </c>
      <c r="J13" s="536">
        <v>10</v>
      </c>
      <c r="K13" s="536">
        <v>2</v>
      </c>
      <c r="L13" s="536">
        <v>2</v>
      </c>
      <c r="M13" s="536">
        <v>1068</v>
      </c>
      <c r="N13" s="536">
        <v>634</v>
      </c>
      <c r="O13" s="536">
        <v>0</v>
      </c>
      <c r="P13" s="536">
        <v>0</v>
      </c>
      <c r="Q13" s="536">
        <v>112</v>
      </c>
      <c r="R13" s="536">
        <v>60</v>
      </c>
      <c r="S13" s="536">
        <v>108</v>
      </c>
      <c r="T13" s="536">
        <v>53</v>
      </c>
      <c r="U13" s="536">
        <v>10</v>
      </c>
      <c r="V13" s="537">
        <v>4</v>
      </c>
      <c r="W13" s="524"/>
      <c r="X13" s="524"/>
    </row>
    <row r="14" spans="1:25" s="525" customFormat="1" ht="11.25">
      <c r="A14" s="751" t="s">
        <v>427</v>
      </c>
      <c r="B14" s="529" t="s">
        <v>264</v>
      </c>
      <c r="C14" s="530">
        <v>0</v>
      </c>
      <c r="D14" s="530">
        <v>0</v>
      </c>
      <c r="E14" s="530">
        <v>0</v>
      </c>
      <c r="F14" s="530">
        <v>0</v>
      </c>
      <c r="G14" s="530">
        <v>0</v>
      </c>
      <c r="H14" s="530">
        <v>0</v>
      </c>
      <c r="I14" s="530">
        <v>0</v>
      </c>
      <c r="J14" s="530">
        <v>0</v>
      </c>
      <c r="K14" s="530">
        <v>0</v>
      </c>
      <c r="L14" s="530">
        <v>0</v>
      </c>
      <c r="M14" s="530">
        <v>469</v>
      </c>
      <c r="N14" s="530">
        <v>283</v>
      </c>
      <c r="O14" s="530">
        <v>0</v>
      </c>
      <c r="P14" s="530">
        <v>0</v>
      </c>
      <c r="Q14" s="530">
        <v>5</v>
      </c>
      <c r="R14" s="530">
        <v>2</v>
      </c>
      <c r="S14" s="538"/>
      <c r="T14" s="538"/>
      <c r="U14" s="538"/>
      <c r="V14" s="539"/>
      <c r="W14" s="540"/>
      <c r="X14" s="524"/>
      <c r="Y14" s="541"/>
    </row>
    <row r="15" spans="1:25" s="525" customFormat="1" ht="11.25">
      <c r="A15" s="752"/>
      <c r="B15" s="9" t="s">
        <v>224</v>
      </c>
      <c r="C15" s="533">
        <v>2</v>
      </c>
      <c r="D15" s="533">
        <v>2</v>
      </c>
      <c r="E15" s="533">
        <v>5</v>
      </c>
      <c r="F15" s="533">
        <v>3</v>
      </c>
      <c r="G15" s="533">
        <v>1</v>
      </c>
      <c r="H15" s="533">
        <v>1</v>
      </c>
      <c r="I15" s="533">
        <v>0</v>
      </c>
      <c r="J15" s="533">
        <v>0</v>
      </c>
      <c r="K15" s="533">
        <v>27</v>
      </c>
      <c r="L15" s="533">
        <v>18</v>
      </c>
      <c r="M15" s="533">
        <v>2793</v>
      </c>
      <c r="N15" s="533">
        <v>1747</v>
      </c>
      <c r="O15" s="533">
        <v>5</v>
      </c>
      <c r="P15" s="533">
        <v>3</v>
      </c>
      <c r="Q15" s="533">
        <v>78</v>
      </c>
      <c r="R15" s="533">
        <v>69</v>
      </c>
      <c r="S15" s="542"/>
      <c r="T15" s="542"/>
      <c r="U15" s="542"/>
      <c r="V15" s="543"/>
      <c r="W15" s="540"/>
      <c r="X15" s="524"/>
      <c r="Y15" s="541"/>
    </row>
    <row r="16" spans="1:25" s="525" customFormat="1" ht="11.25">
      <c r="A16" s="752"/>
      <c r="B16" s="9" t="s">
        <v>265</v>
      </c>
      <c r="C16" s="533">
        <v>2</v>
      </c>
      <c r="D16" s="533">
        <v>1</v>
      </c>
      <c r="E16" s="533">
        <v>4</v>
      </c>
      <c r="F16" s="533">
        <v>2</v>
      </c>
      <c r="G16" s="533">
        <v>16</v>
      </c>
      <c r="H16" s="533">
        <v>5</v>
      </c>
      <c r="I16" s="533">
        <v>2</v>
      </c>
      <c r="J16" s="533">
        <v>0</v>
      </c>
      <c r="K16" s="533">
        <v>22</v>
      </c>
      <c r="L16" s="533">
        <v>14</v>
      </c>
      <c r="M16" s="533">
        <v>1936</v>
      </c>
      <c r="N16" s="533">
        <v>1264</v>
      </c>
      <c r="O16" s="533">
        <v>5</v>
      </c>
      <c r="P16" s="533">
        <v>3</v>
      </c>
      <c r="Q16" s="533">
        <v>279</v>
      </c>
      <c r="R16" s="533">
        <v>153</v>
      </c>
      <c r="S16" s="542"/>
      <c r="T16" s="542"/>
      <c r="U16" s="542"/>
      <c r="V16" s="543"/>
      <c r="W16" s="540"/>
      <c r="X16" s="524"/>
      <c r="Y16" s="541"/>
    </row>
    <row r="17" spans="1:25" s="525" customFormat="1" ht="11.25">
      <c r="A17" s="752"/>
      <c r="B17" s="9" t="s">
        <v>266</v>
      </c>
      <c r="C17" s="533">
        <v>13</v>
      </c>
      <c r="D17" s="533">
        <v>8</v>
      </c>
      <c r="E17" s="533">
        <v>12</v>
      </c>
      <c r="F17" s="533">
        <v>5</v>
      </c>
      <c r="G17" s="533">
        <v>40</v>
      </c>
      <c r="H17" s="533">
        <v>21</v>
      </c>
      <c r="I17" s="533">
        <v>14</v>
      </c>
      <c r="J17" s="533">
        <v>6</v>
      </c>
      <c r="K17" s="533">
        <v>13</v>
      </c>
      <c r="L17" s="533">
        <v>10</v>
      </c>
      <c r="M17" s="533">
        <v>830</v>
      </c>
      <c r="N17" s="533">
        <v>494</v>
      </c>
      <c r="O17" s="533">
        <v>4</v>
      </c>
      <c r="P17" s="533">
        <v>1</v>
      </c>
      <c r="Q17" s="533">
        <v>162</v>
      </c>
      <c r="R17" s="533">
        <v>88</v>
      </c>
      <c r="S17" s="542"/>
      <c r="T17" s="542"/>
      <c r="U17" s="542"/>
      <c r="V17" s="543"/>
      <c r="W17" s="540"/>
      <c r="X17" s="524"/>
      <c r="Y17" s="541"/>
    </row>
    <row r="18" spans="1:25" s="525" customFormat="1" ht="11.25">
      <c r="A18" s="753"/>
      <c r="B18" s="535" t="s">
        <v>267</v>
      </c>
      <c r="C18" s="536">
        <v>43</v>
      </c>
      <c r="D18" s="536">
        <v>17</v>
      </c>
      <c r="E18" s="536">
        <v>32</v>
      </c>
      <c r="F18" s="536">
        <v>13</v>
      </c>
      <c r="G18" s="536">
        <v>24</v>
      </c>
      <c r="H18" s="536">
        <v>10</v>
      </c>
      <c r="I18" s="536">
        <v>12</v>
      </c>
      <c r="J18" s="536">
        <v>6</v>
      </c>
      <c r="K18" s="536">
        <v>8</v>
      </c>
      <c r="L18" s="536">
        <v>3</v>
      </c>
      <c r="M18" s="536">
        <v>640</v>
      </c>
      <c r="N18" s="536">
        <v>240</v>
      </c>
      <c r="O18" s="536">
        <v>3</v>
      </c>
      <c r="P18" s="536">
        <v>0</v>
      </c>
      <c r="Q18" s="536">
        <v>108</v>
      </c>
      <c r="R18" s="536">
        <v>43</v>
      </c>
      <c r="S18" s="542"/>
      <c r="T18" s="542"/>
      <c r="U18" s="542"/>
      <c r="V18" s="543"/>
      <c r="W18" s="540"/>
      <c r="X18" s="524"/>
      <c r="Y18" s="541"/>
    </row>
    <row r="19" spans="1:24" s="525" customFormat="1" ht="11.25">
      <c r="A19" s="745" t="s">
        <v>268</v>
      </c>
      <c r="B19" s="529" t="s">
        <v>269</v>
      </c>
      <c r="C19" s="530">
        <v>5</v>
      </c>
      <c r="D19" s="530">
        <v>2</v>
      </c>
      <c r="E19" s="530">
        <v>12</v>
      </c>
      <c r="F19" s="530">
        <v>4</v>
      </c>
      <c r="G19" s="530">
        <v>8</v>
      </c>
      <c r="H19" s="530">
        <v>3</v>
      </c>
      <c r="I19" s="530">
        <v>0</v>
      </c>
      <c r="J19" s="530">
        <v>0</v>
      </c>
      <c r="K19" s="530">
        <v>15</v>
      </c>
      <c r="L19" s="530">
        <v>11</v>
      </c>
      <c r="M19" s="530">
        <v>1204</v>
      </c>
      <c r="N19" s="530">
        <v>769</v>
      </c>
      <c r="O19" s="530">
        <v>2</v>
      </c>
      <c r="P19" s="530">
        <v>0</v>
      </c>
      <c r="Q19" s="530">
        <v>59</v>
      </c>
      <c r="R19" s="530">
        <v>40</v>
      </c>
      <c r="S19" s="542"/>
      <c r="T19" s="542"/>
      <c r="U19" s="542"/>
      <c r="V19" s="543"/>
      <c r="W19" s="540"/>
      <c r="X19" s="524"/>
    </row>
    <row r="20" spans="1:24" s="525" customFormat="1" ht="11.25">
      <c r="A20" s="746"/>
      <c r="B20" s="9" t="s">
        <v>270</v>
      </c>
      <c r="C20" s="533">
        <v>5</v>
      </c>
      <c r="D20" s="533">
        <v>2</v>
      </c>
      <c r="E20" s="533">
        <v>9</v>
      </c>
      <c r="F20" s="533">
        <v>5</v>
      </c>
      <c r="G20" s="533">
        <v>24</v>
      </c>
      <c r="H20" s="533">
        <v>9</v>
      </c>
      <c r="I20" s="533">
        <v>0</v>
      </c>
      <c r="J20" s="533">
        <v>0</v>
      </c>
      <c r="K20" s="533">
        <v>25</v>
      </c>
      <c r="L20" s="533">
        <v>20</v>
      </c>
      <c r="M20" s="533">
        <v>1496</v>
      </c>
      <c r="N20" s="533">
        <v>910</v>
      </c>
      <c r="O20" s="533">
        <v>7</v>
      </c>
      <c r="P20" s="533">
        <v>4</v>
      </c>
      <c r="Q20" s="533">
        <v>119</v>
      </c>
      <c r="R20" s="533">
        <v>59</v>
      </c>
      <c r="S20" s="542"/>
      <c r="T20" s="542"/>
      <c r="U20" s="542"/>
      <c r="V20" s="543"/>
      <c r="W20" s="540"/>
      <c r="X20" s="524"/>
    </row>
    <row r="21" spans="1:24" s="525" customFormat="1" ht="11.25">
      <c r="A21" s="746"/>
      <c r="B21" s="9" t="s">
        <v>271</v>
      </c>
      <c r="C21" s="533">
        <v>11</v>
      </c>
      <c r="D21" s="533">
        <v>6</v>
      </c>
      <c r="E21" s="533">
        <v>6</v>
      </c>
      <c r="F21" s="533">
        <v>4</v>
      </c>
      <c r="G21" s="533">
        <v>15</v>
      </c>
      <c r="H21" s="533">
        <v>5</v>
      </c>
      <c r="I21" s="533">
        <v>2</v>
      </c>
      <c r="J21" s="533">
        <v>0</v>
      </c>
      <c r="K21" s="533">
        <v>28</v>
      </c>
      <c r="L21" s="533">
        <v>19</v>
      </c>
      <c r="M21" s="533">
        <v>1277</v>
      </c>
      <c r="N21" s="533">
        <v>813</v>
      </c>
      <c r="O21" s="533">
        <v>5</v>
      </c>
      <c r="P21" s="533">
        <v>2</v>
      </c>
      <c r="Q21" s="533">
        <v>141</v>
      </c>
      <c r="R21" s="533">
        <v>87</v>
      </c>
      <c r="S21" s="542"/>
      <c r="T21" s="542"/>
      <c r="U21" s="542"/>
      <c r="V21" s="543"/>
      <c r="W21" s="540"/>
      <c r="X21" s="524"/>
    </row>
    <row r="22" spans="1:24" s="525" customFormat="1" ht="11.25">
      <c r="A22" s="746"/>
      <c r="B22" s="9" t="s">
        <v>272</v>
      </c>
      <c r="C22" s="533">
        <v>24</v>
      </c>
      <c r="D22" s="533">
        <v>12</v>
      </c>
      <c r="E22" s="533">
        <v>18</v>
      </c>
      <c r="F22" s="533">
        <v>8</v>
      </c>
      <c r="G22" s="533">
        <v>26</v>
      </c>
      <c r="H22" s="533">
        <v>12</v>
      </c>
      <c r="I22" s="533">
        <v>12</v>
      </c>
      <c r="J22" s="533">
        <v>7</v>
      </c>
      <c r="K22" s="533">
        <v>18</v>
      </c>
      <c r="L22" s="533">
        <v>17</v>
      </c>
      <c r="M22" s="533">
        <v>981</v>
      </c>
      <c r="N22" s="533">
        <v>586</v>
      </c>
      <c r="O22" s="533">
        <v>1</v>
      </c>
      <c r="P22" s="533">
        <v>1</v>
      </c>
      <c r="Q22" s="533">
        <v>110</v>
      </c>
      <c r="R22" s="533">
        <v>66</v>
      </c>
      <c r="S22" s="542"/>
      <c r="T22" s="542"/>
      <c r="U22" s="542"/>
      <c r="V22" s="543"/>
      <c r="W22" s="540"/>
      <c r="X22" s="524"/>
    </row>
    <row r="23" spans="1:24" s="525" customFormat="1" ht="11.25">
      <c r="A23" s="746"/>
      <c r="B23" s="9" t="s">
        <v>273</v>
      </c>
      <c r="C23" s="533">
        <v>19</v>
      </c>
      <c r="D23" s="533">
        <v>5</v>
      </c>
      <c r="E23" s="533">
        <v>21</v>
      </c>
      <c r="F23" s="533">
        <v>10</v>
      </c>
      <c r="G23" s="533">
        <v>15</v>
      </c>
      <c r="H23" s="533">
        <v>4</v>
      </c>
      <c r="I23" s="533">
        <v>9</v>
      </c>
      <c r="J23" s="533">
        <v>4</v>
      </c>
      <c r="K23" s="533">
        <v>16</v>
      </c>
      <c r="L23" s="533">
        <v>10</v>
      </c>
      <c r="M23" s="533">
        <v>731</v>
      </c>
      <c r="N23" s="533">
        <v>424</v>
      </c>
      <c r="O23" s="533">
        <v>2</v>
      </c>
      <c r="P23" s="533">
        <v>0</v>
      </c>
      <c r="Q23" s="533">
        <v>94</v>
      </c>
      <c r="R23" s="533">
        <v>50</v>
      </c>
      <c r="S23" s="542"/>
      <c r="T23" s="542"/>
      <c r="U23" s="542"/>
      <c r="V23" s="543"/>
      <c r="W23" s="540"/>
      <c r="X23" s="524"/>
    </row>
    <row r="24" spans="1:24" s="525" customFormat="1" ht="11.25">
      <c r="A24" s="747"/>
      <c r="B24" s="535" t="s">
        <v>274</v>
      </c>
      <c r="C24" s="536">
        <v>31</v>
      </c>
      <c r="D24" s="536">
        <v>13</v>
      </c>
      <c r="E24" s="536">
        <v>28</v>
      </c>
      <c r="F24" s="536">
        <v>8</v>
      </c>
      <c r="G24" s="536">
        <v>31</v>
      </c>
      <c r="H24" s="536">
        <v>11</v>
      </c>
      <c r="I24" s="536">
        <v>8</v>
      </c>
      <c r="J24" s="536">
        <v>2</v>
      </c>
      <c r="K24" s="536">
        <v>13</v>
      </c>
      <c r="L24" s="536">
        <v>6</v>
      </c>
      <c r="M24" s="536">
        <v>979</v>
      </c>
      <c r="N24" s="536">
        <v>526</v>
      </c>
      <c r="O24" s="536">
        <v>0</v>
      </c>
      <c r="P24" s="536">
        <v>0</v>
      </c>
      <c r="Q24" s="536">
        <v>109</v>
      </c>
      <c r="R24" s="536">
        <v>53</v>
      </c>
      <c r="S24" s="544"/>
      <c r="T24" s="544"/>
      <c r="U24" s="542"/>
      <c r="V24" s="543"/>
      <c r="W24" s="540"/>
      <c r="X24" s="524"/>
    </row>
    <row r="25" spans="1:25" s="525" customFormat="1" ht="11.25">
      <c r="A25" s="745" t="s">
        <v>275</v>
      </c>
      <c r="B25" s="529" t="s">
        <v>276</v>
      </c>
      <c r="C25" s="530">
        <v>1</v>
      </c>
      <c r="D25" s="530">
        <v>0</v>
      </c>
      <c r="E25" s="530">
        <v>2</v>
      </c>
      <c r="F25" s="530">
        <v>2</v>
      </c>
      <c r="G25" s="530">
        <v>9</v>
      </c>
      <c r="H25" s="530">
        <v>3</v>
      </c>
      <c r="I25" s="530">
        <v>0</v>
      </c>
      <c r="J25" s="530">
        <v>0</v>
      </c>
      <c r="K25" s="530">
        <v>13</v>
      </c>
      <c r="L25" s="530">
        <v>11</v>
      </c>
      <c r="M25" s="530">
        <v>1198</v>
      </c>
      <c r="N25" s="530">
        <v>737</v>
      </c>
      <c r="O25" s="530">
        <v>5</v>
      </c>
      <c r="P25" s="530">
        <v>3</v>
      </c>
      <c r="Q25" s="530">
        <v>79</v>
      </c>
      <c r="R25" s="530">
        <v>48</v>
      </c>
      <c r="S25" s="542"/>
      <c r="T25" s="542"/>
      <c r="U25" s="542"/>
      <c r="V25" s="543"/>
      <c r="W25" s="540"/>
      <c r="X25" s="524"/>
      <c r="Y25" s="541"/>
    </row>
    <row r="26" spans="1:25" s="525" customFormat="1" ht="11.25">
      <c r="A26" s="746"/>
      <c r="B26" s="9" t="s">
        <v>277</v>
      </c>
      <c r="C26" s="533">
        <v>46</v>
      </c>
      <c r="D26" s="533">
        <v>22</v>
      </c>
      <c r="E26" s="533">
        <v>46</v>
      </c>
      <c r="F26" s="533">
        <v>19</v>
      </c>
      <c r="G26" s="533">
        <v>74</v>
      </c>
      <c r="H26" s="533">
        <v>28</v>
      </c>
      <c r="I26" s="533">
        <v>23</v>
      </c>
      <c r="J26" s="533">
        <v>12</v>
      </c>
      <c r="K26" s="533">
        <v>84</v>
      </c>
      <c r="L26" s="533">
        <v>63</v>
      </c>
      <c r="M26" s="533">
        <v>3831</v>
      </c>
      <c r="N26" s="533">
        <v>2505</v>
      </c>
      <c r="O26" s="533">
        <v>12</v>
      </c>
      <c r="P26" s="533">
        <v>4</v>
      </c>
      <c r="Q26" s="533">
        <v>400</v>
      </c>
      <c r="R26" s="533">
        <v>234</v>
      </c>
      <c r="S26" s="542"/>
      <c r="T26" s="542"/>
      <c r="U26" s="542"/>
      <c r="V26" s="543"/>
      <c r="W26" s="540"/>
      <c r="X26" s="524"/>
      <c r="Y26" s="541"/>
    </row>
    <row r="27" spans="1:25" s="525" customFormat="1" ht="11.25">
      <c r="A27" s="746"/>
      <c r="B27" s="9" t="s">
        <v>278</v>
      </c>
      <c r="C27" s="533">
        <v>11</v>
      </c>
      <c r="D27" s="533">
        <v>6</v>
      </c>
      <c r="E27" s="533">
        <v>20</v>
      </c>
      <c r="F27" s="533">
        <v>10</v>
      </c>
      <c r="G27" s="533">
        <v>23</v>
      </c>
      <c r="H27" s="533">
        <v>9</v>
      </c>
      <c r="I27" s="533">
        <v>5</v>
      </c>
      <c r="J27" s="533">
        <v>1</v>
      </c>
      <c r="K27" s="533">
        <v>10</v>
      </c>
      <c r="L27" s="533">
        <v>5</v>
      </c>
      <c r="M27" s="533">
        <v>693</v>
      </c>
      <c r="N27" s="533">
        <v>403</v>
      </c>
      <c r="O27" s="533">
        <v>0</v>
      </c>
      <c r="P27" s="533">
        <v>0</v>
      </c>
      <c r="Q27" s="533">
        <v>72</v>
      </c>
      <c r="R27" s="533">
        <v>39</v>
      </c>
      <c r="S27" s="542"/>
      <c r="T27" s="542"/>
      <c r="U27" s="542"/>
      <c r="V27" s="543"/>
      <c r="W27" s="540"/>
      <c r="X27" s="524"/>
      <c r="Y27" s="541"/>
    </row>
    <row r="28" spans="1:27" s="525" customFormat="1" ht="11.25">
      <c r="A28" s="746"/>
      <c r="B28" s="9" t="s">
        <v>279</v>
      </c>
      <c r="C28" s="533">
        <v>2</v>
      </c>
      <c r="D28" s="533">
        <v>0</v>
      </c>
      <c r="E28" s="533">
        <v>3</v>
      </c>
      <c r="F28" s="533">
        <v>1</v>
      </c>
      <c r="G28" s="533">
        <v>3</v>
      </c>
      <c r="H28" s="533">
        <v>1</v>
      </c>
      <c r="I28" s="533">
        <v>0</v>
      </c>
      <c r="J28" s="533">
        <v>0</v>
      </c>
      <c r="K28" s="533">
        <v>1</v>
      </c>
      <c r="L28" s="533">
        <v>1</v>
      </c>
      <c r="M28" s="533">
        <v>171</v>
      </c>
      <c r="N28" s="533">
        <v>95</v>
      </c>
      <c r="O28" s="533">
        <v>0</v>
      </c>
      <c r="P28" s="533">
        <v>0</v>
      </c>
      <c r="Q28" s="533">
        <v>8</v>
      </c>
      <c r="R28" s="533">
        <v>4</v>
      </c>
      <c r="S28" s="542"/>
      <c r="T28" s="542"/>
      <c r="U28" s="542"/>
      <c r="V28" s="543"/>
      <c r="W28" s="540"/>
      <c r="X28" s="524"/>
      <c r="Y28" s="541"/>
      <c r="AA28" s="545"/>
    </row>
    <row r="29" spans="1:25" s="525" customFormat="1" ht="11.25">
      <c r="A29" s="746"/>
      <c r="B29" s="9" t="s">
        <v>280</v>
      </c>
      <c r="C29" s="533">
        <v>12</v>
      </c>
      <c r="D29" s="533">
        <v>5</v>
      </c>
      <c r="E29" s="533">
        <v>12</v>
      </c>
      <c r="F29" s="533">
        <v>4</v>
      </c>
      <c r="G29" s="533">
        <v>6</v>
      </c>
      <c r="H29" s="533">
        <v>0</v>
      </c>
      <c r="I29" s="533">
        <v>3</v>
      </c>
      <c r="J29" s="533">
        <v>0</v>
      </c>
      <c r="K29" s="533">
        <v>3</v>
      </c>
      <c r="L29" s="533">
        <v>1</v>
      </c>
      <c r="M29" s="533">
        <v>338</v>
      </c>
      <c r="N29" s="533">
        <v>174</v>
      </c>
      <c r="O29" s="533">
        <v>0</v>
      </c>
      <c r="P29" s="533">
        <v>0</v>
      </c>
      <c r="Q29" s="533">
        <v>31</v>
      </c>
      <c r="R29" s="533">
        <v>15</v>
      </c>
      <c r="S29" s="542"/>
      <c r="T29" s="542"/>
      <c r="U29" s="542"/>
      <c r="V29" s="543"/>
      <c r="W29" s="540"/>
      <c r="X29" s="524"/>
      <c r="Y29" s="541"/>
    </row>
    <row r="30" spans="1:25" s="525" customFormat="1" ht="11.25">
      <c r="A30" s="746"/>
      <c r="B30" s="9" t="s">
        <v>281</v>
      </c>
      <c r="C30" s="533">
        <v>4</v>
      </c>
      <c r="D30" s="533">
        <v>2</v>
      </c>
      <c r="E30" s="533">
        <v>3</v>
      </c>
      <c r="F30" s="533">
        <v>1</v>
      </c>
      <c r="G30" s="533">
        <v>1</v>
      </c>
      <c r="H30" s="533">
        <v>1</v>
      </c>
      <c r="I30" s="533">
        <v>0</v>
      </c>
      <c r="J30" s="533">
        <v>0</v>
      </c>
      <c r="K30" s="533">
        <v>0</v>
      </c>
      <c r="L30" s="533">
        <v>0</v>
      </c>
      <c r="M30" s="533">
        <v>70</v>
      </c>
      <c r="N30" s="533">
        <v>27</v>
      </c>
      <c r="O30" s="533">
        <v>0</v>
      </c>
      <c r="P30" s="533">
        <v>0</v>
      </c>
      <c r="Q30" s="533">
        <v>6</v>
      </c>
      <c r="R30" s="533">
        <v>3</v>
      </c>
      <c r="S30" s="542"/>
      <c r="T30" s="542"/>
      <c r="U30" s="542"/>
      <c r="V30" s="543"/>
      <c r="W30" s="540"/>
      <c r="X30" s="524"/>
      <c r="Y30" s="541"/>
    </row>
    <row r="31" spans="1:25" s="525" customFormat="1" ht="11.25">
      <c r="A31" s="747"/>
      <c r="B31" s="535" t="s">
        <v>282</v>
      </c>
      <c r="C31" s="536">
        <v>19</v>
      </c>
      <c r="D31" s="536">
        <v>5</v>
      </c>
      <c r="E31" s="536">
        <v>8</v>
      </c>
      <c r="F31" s="536">
        <v>2</v>
      </c>
      <c r="G31" s="536">
        <v>3</v>
      </c>
      <c r="H31" s="536">
        <v>2</v>
      </c>
      <c r="I31" s="536">
        <v>0</v>
      </c>
      <c r="J31" s="536">
        <v>0</v>
      </c>
      <c r="K31" s="536">
        <v>4</v>
      </c>
      <c r="L31" s="536">
        <v>2</v>
      </c>
      <c r="M31" s="536">
        <v>367</v>
      </c>
      <c r="N31" s="536">
        <v>87</v>
      </c>
      <c r="O31" s="536">
        <v>0</v>
      </c>
      <c r="P31" s="536">
        <v>0</v>
      </c>
      <c r="Q31" s="536">
        <v>36</v>
      </c>
      <c r="R31" s="536">
        <v>12</v>
      </c>
      <c r="S31" s="546"/>
      <c r="T31" s="546"/>
      <c r="U31" s="542"/>
      <c r="V31" s="543"/>
      <c r="W31" s="540"/>
      <c r="X31" s="524"/>
      <c r="Y31" s="541"/>
    </row>
    <row r="32" spans="1:24" s="525" customFormat="1" ht="11.25">
      <c r="A32" s="750" t="s">
        <v>283</v>
      </c>
      <c r="B32" s="547" t="s">
        <v>284</v>
      </c>
      <c r="C32" s="548">
        <v>62</v>
      </c>
      <c r="D32" s="548">
        <v>24</v>
      </c>
      <c r="E32" s="548">
        <v>60</v>
      </c>
      <c r="F32" s="548">
        <v>18</v>
      </c>
      <c r="G32" s="548">
        <v>65</v>
      </c>
      <c r="H32" s="548">
        <v>24</v>
      </c>
      <c r="I32" s="548">
        <v>25</v>
      </c>
      <c r="J32" s="548">
        <v>11</v>
      </c>
      <c r="K32" s="548">
        <v>18</v>
      </c>
      <c r="L32" s="548">
        <v>9</v>
      </c>
      <c r="M32" s="548">
        <v>2033</v>
      </c>
      <c r="N32" s="548">
        <v>1128</v>
      </c>
      <c r="O32" s="548">
        <v>5</v>
      </c>
      <c r="P32" s="548">
        <v>1</v>
      </c>
      <c r="Q32" s="548">
        <v>299</v>
      </c>
      <c r="R32" s="548">
        <v>152</v>
      </c>
      <c r="S32" s="548">
        <v>451</v>
      </c>
      <c r="T32" s="548">
        <v>211</v>
      </c>
      <c r="U32" s="542"/>
      <c r="V32" s="543"/>
      <c r="W32" s="540"/>
      <c r="X32" s="549"/>
    </row>
    <row r="33" spans="1:24" s="525" customFormat="1" ht="11.25">
      <c r="A33" s="746"/>
      <c r="B33" s="9" t="s">
        <v>285</v>
      </c>
      <c r="C33" s="533">
        <v>30</v>
      </c>
      <c r="D33" s="533">
        <v>15</v>
      </c>
      <c r="E33" s="533">
        <v>32</v>
      </c>
      <c r="F33" s="533">
        <v>21</v>
      </c>
      <c r="G33" s="533">
        <v>52</v>
      </c>
      <c r="H33" s="533">
        <v>20</v>
      </c>
      <c r="I33" s="533">
        <v>5</v>
      </c>
      <c r="J33" s="533">
        <v>2</v>
      </c>
      <c r="K33" s="533">
        <v>89</v>
      </c>
      <c r="L33" s="533">
        <v>68</v>
      </c>
      <c r="M33" s="533">
        <v>4236</v>
      </c>
      <c r="N33" s="533">
        <v>2666</v>
      </c>
      <c r="O33" s="533">
        <v>12</v>
      </c>
      <c r="P33" s="533">
        <v>6</v>
      </c>
      <c r="Q33" s="533">
        <v>329</v>
      </c>
      <c r="R33" s="533">
        <v>200</v>
      </c>
      <c r="S33" s="533">
        <v>732</v>
      </c>
      <c r="T33" s="533">
        <v>425</v>
      </c>
      <c r="U33" s="542"/>
      <c r="V33" s="543"/>
      <c r="W33" s="540"/>
      <c r="X33" s="549"/>
    </row>
    <row r="34" spans="1:24" s="525" customFormat="1" ht="11.25">
      <c r="A34" s="746"/>
      <c r="B34" s="9" t="s">
        <v>286</v>
      </c>
      <c r="C34" s="533">
        <v>2</v>
      </c>
      <c r="D34" s="533">
        <v>0</v>
      </c>
      <c r="E34" s="533">
        <v>2</v>
      </c>
      <c r="F34" s="533">
        <v>0</v>
      </c>
      <c r="G34" s="533">
        <v>2</v>
      </c>
      <c r="H34" s="533">
        <v>0</v>
      </c>
      <c r="I34" s="533">
        <v>1</v>
      </c>
      <c r="J34" s="533">
        <v>0</v>
      </c>
      <c r="K34" s="533">
        <v>7</v>
      </c>
      <c r="L34" s="533">
        <v>5</v>
      </c>
      <c r="M34" s="533">
        <v>395</v>
      </c>
      <c r="N34" s="533">
        <v>229</v>
      </c>
      <c r="O34" s="533">
        <v>0</v>
      </c>
      <c r="P34" s="533">
        <v>0</v>
      </c>
      <c r="Q34" s="533">
        <v>4</v>
      </c>
      <c r="R34" s="533">
        <v>1</v>
      </c>
      <c r="S34" s="533">
        <v>96</v>
      </c>
      <c r="T34" s="533">
        <v>56</v>
      </c>
      <c r="U34" s="542"/>
      <c r="V34" s="543"/>
      <c r="W34" s="540"/>
      <c r="X34" s="549"/>
    </row>
    <row r="35" spans="1:24" s="525" customFormat="1" ht="11.25">
      <c r="A35" s="747"/>
      <c r="B35" s="535" t="s">
        <v>287</v>
      </c>
      <c r="C35" s="536">
        <v>1</v>
      </c>
      <c r="D35" s="536">
        <v>1</v>
      </c>
      <c r="E35" s="536">
        <v>0</v>
      </c>
      <c r="F35" s="536">
        <v>0</v>
      </c>
      <c r="G35" s="536">
        <v>0</v>
      </c>
      <c r="H35" s="536">
        <v>0</v>
      </c>
      <c r="I35" s="536">
        <v>0</v>
      </c>
      <c r="J35" s="536">
        <v>0</v>
      </c>
      <c r="K35" s="536">
        <v>1</v>
      </c>
      <c r="L35" s="536">
        <v>1</v>
      </c>
      <c r="M35" s="536">
        <v>4</v>
      </c>
      <c r="N35" s="536">
        <v>5</v>
      </c>
      <c r="O35" s="536">
        <v>0</v>
      </c>
      <c r="P35" s="536">
        <v>0</v>
      </c>
      <c r="Q35" s="536">
        <v>0</v>
      </c>
      <c r="R35" s="536">
        <v>2</v>
      </c>
      <c r="S35" s="536">
        <v>3</v>
      </c>
      <c r="T35" s="536">
        <v>3</v>
      </c>
      <c r="U35" s="550"/>
      <c r="V35" s="551"/>
      <c r="W35" s="540"/>
      <c r="X35" s="549"/>
    </row>
    <row r="36" spans="1:24" s="525" customFormat="1" ht="11.25">
      <c r="A36" s="738" t="s">
        <v>18</v>
      </c>
      <c r="B36" s="738"/>
      <c r="C36" s="738" t="s">
        <v>204</v>
      </c>
      <c r="D36" s="738"/>
      <c r="E36" s="738" t="s">
        <v>205</v>
      </c>
      <c r="F36" s="738"/>
      <c r="G36" s="738" t="s">
        <v>206</v>
      </c>
      <c r="H36" s="738"/>
      <c r="I36" s="738" t="s">
        <v>207</v>
      </c>
      <c r="J36" s="738"/>
      <c r="K36" s="738" t="s">
        <v>208</v>
      </c>
      <c r="L36" s="738"/>
      <c r="M36" s="738" t="s">
        <v>257</v>
      </c>
      <c r="N36" s="738"/>
      <c r="O36" s="738" t="s">
        <v>24</v>
      </c>
      <c r="P36" s="738"/>
      <c r="Q36" s="738"/>
      <c r="R36" s="738"/>
      <c r="S36" s="738" t="s">
        <v>258</v>
      </c>
      <c r="T36" s="738"/>
      <c r="U36" s="738" t="s">
        <v>40</v>
      </c>
      <c r="V36" s="738"/>
      <c r="W36" s="738"/>
      <c r="X36" s="738"/>
    </row>
    <row r="37" spans="1:24" s="525" customFormat="1" ht="11.25">
      <c r="A37" s="738"/>
      <c r="B37" s="738"/>
      <c r="C37" s="738"/>
      <c r="D37" s="738"/>
      <c r="E37" s="738"/>
      <c r="F37" s="738"/>
      <c r="G37" s="738"/>
      <c r="H37" s="738"/>
      <c r="I37" s="738"/>
      <c r="J37" s="738"/>
      <c r="K37" s="738"/>
      <c r="L37" s="738"/>
      <c r="M37" s="738"/>
      <c r="N37" s="738"/>
      <c r="O37" s="738" t="s">
        <v>259</v>
      </c>
      <c r="P37" s="738"/>
      <c r="Q37" s="738" t="s">
        <v>223</v>
      </c>
      <c r="R37" s="738"/>
      <c r="S37" s="738"/>
      <c r="T37" s="738"/>
      <c r="U37" s="739" t="s">
        <v>288</v>
      </c>
      <c r="V37" s="739" t="s">
        <v>289</v>
      </c>
      <c r="W37" s="739" t="s">
        <v>290</v>
      </c>
      <c r="X37" s="739" t="s">
        <v>291</v>
      </c>
    </row>
    <row r="38" spans="1:24" s="525" customFormat="1" ht="11.25">
      <c r="A38" s="738"/>
      <c r="B38" s="738"/>
      <c r="C38" s="552" t="s">
        <v>80</v>
      </c>
      <c r="D38" s="552" t="s">
        <v>5</v>
      </c>
      <c r="E38" s="552" t="s">
        <v>80</v>
      </c>
      <c r="F38" s="552" t="s">
        <v>5</v>
      </c>
      <c r="G38" s="552" t="s">
        <v>80</v>
      </c>
      <c r="H38" s="552" t="s">
        <v>5</v>
      </c>
      <c r="I38" s="552" t="s">
        <v>80</v>
      </c>
      <c r="J38" s="552" t="s">
        <v>5</v>
      </c>
      <c r="K38" s="552" t="s">
        <v>80</v>
      </c>
      <c r="L38" s="552" t="s">
        <v>5</v>
      </c>
      <c r="M38" s="552" t="s">
        <v>80</v>
      </c>
      <c r="N38" s="552" t="s">
        <v>5</v>
      </c>
      <c r="O38" s="552" t="s">
        <v>80</v>
      </c>
      <c r="P38" s="552" t="s">
        <v>5</v>
      </c>
      <c r="Q38" s="552" t="s">
        <v>80</v>
      </c>
      <c r="R38" s="552" t="s">
        <v>5</v>
      </c>
      <c r="S38" s="552" t="s">
        <v>80</v>
      </c>
      <c r="T38" s="552" t="s">
        <v>5</v>
      </c>
      <c r="U38" s="739"/>
      <c r="V38" s="739"/>
      <c r="W38" s="739"/>
      <c r="X38" s="739"/>
    </row>
    <row r="39" spans="1:24" s="525" customFormat="1" ht="11.25">
      <c r="A39" s="738"/>
      <c r="B39" s="738"/>
      <c r="C39" s="552">
        <v>1</v>
      </c>
      <c r="D39" s="552">
        <v>2</v>
      </c>
      <c r="E39" s="552">
        <v>3</v>
      </c>
      <c r="F39" s="552">
        <v>4</v>
      </c>
      <c r="G39" s="552">
        <v>5</v>
      </c>
      <c r="H39" s="552">
        <v>6</v>
      </c>
      <c r="I39" s="552">
        <v>7</v>
      </c>
      <c r="J39" s="552">
        <v>8</v>
      </c>
      <c r="K39" s="552">
        <v>9</v>
      </c>
      <c r="L39" s="552">
        <v>10</v>
      </c>
      <c r="M39" s="552">
        <v>12</v>
      </c>
      <c r="N39" s="552">
        <v>13</v>
      </c>
      <c r="O39" s="552">
        <v>14</v>
      </c>
      <c r="P39" s="552">
        <v>15</v>
      </c>
      <c r="Q39" s="552">
        <v>16</v>
      </c>
      <c r="R39" s="552">
        <v>17</v>
      </c>
      <c r="S39" s="552">
        <v>18</v>
      </c>
      <c r="T39" s="552">
        <v>19</v>
      </c>
      <c r="U39" s="552">
        <v>20</v>
      </c>
      <c r="V39" s="552">
        <v>21</v>
      </c>
      <c r="W39" s="552">
        <v>22</v>
      </c>
      <c r="X39" s="552">
        <v>23</v>
      </c>
    </row>
    <row r="40" spans="1:24" s="525" customFormat="1" ht="11.25">
      <c r="A40" s="745" t="s">
        <v>292</v>
      </c>
      <c r="B40" s="553" t="s">
        <v>293</v>
      </c>
      <c r="C40" s="530">
        <v>12</v>
      </c>
      <c r="D40" s="530">
        <v>6</v>
      </c>
      <c r="E40" s="530">
        <v>24</v>
      </c>
      <c r="F40" s="530">
        <v>9</v>
      </c>
      <c r="G40" s="530">
        <v>28</v>
      </c>
      <c r="H40" s="530">
        <v>10</v>
      </c>
      <c r="I40" s="530">
        <v>9</v>
      </c>
      <c r="J40" s="530">
        <v>4</v>
      </c>
      <c r="K40" s="530">
        <v>34</v>
      </c>
      <c r="L40" s="530">
        <v>22</v>
      </c>
      <c r="M40" s="530">
        <v>1255</v>
      </c>
      <c r="N40" s="530">
        <v>801</v>
      </c>
      <c r="O40" s="530">
        <v>3</v>
      </c>
      <c r="P40" s="530">
        <v>1</v>
      </c>
      <c r="Q40" s="530">
        <v>114</v>
      </c>
      <c r="R40" s="530">
        <v>69</v>
      </c>
      <c r="S40" s="530">
        <v>173</v>
      </c>
      <c r="T40" s="530">
        <v>105</v>
      </c>
      <c r="U40" s="530">
        <v>414</v>
      </c>
      <c r="V40" s="530">
        <v>19</v>
      </c>
      <c r="W40" s="530">
        <v>11</v>
      </c>
      <c r="X40" s="531">
        <v>5</v>
      </c>
    </row>
    <row r="41" spans="1:24" s="525" customFormat="1" ht="11.25">
      <c r="A41" s="746"/>
      <c r="B41" s="9" t="s">
        <v>294</v>
      </c>
      <c r="C41" s="533">
        <v>6</v>
      </c>
      <c r="D41" s="533">
        <v>3</v>
      </c>
      <c r="E41" s="533">
        <v>2</v>
      </c>
      <c r="F41" s="533">
        <v>2</v>
      </c>
      <c r="G41" s="533">
        <v>5</v>
      </c>
      <c r="H41" s="533">
        <v>3</v>
      </c>
      <c r="I41" s="533">
        <v>0</v>
      </c>
      <c r="J41" s="533">
        <v>0</v>
      </c>
      <c r="K41" s="533">
        <v>3</v>
      </c>
      <c r="L41" s="533">
        <v>2</v>
      </c>
      <c r="M41" s="533">
        <v>332</v>
      </c>
      <c r="N41" s="533">
        <v>168</v>
      </c>
      <c r="O41" s="533">
        <v>0</v>
      </c>
      <c r="P41" s="533">
        <v>0</v>
      </c>
      <c r="Q41" s="533">
        <v>33</v>
      </c>
      <c r="R41" s="533">
        <v>25</v>
      </c>
      <c r="S41" s="533">
        <v>82</v>
      </c>
      <c r="T41" s="533">
        <v>45</v>
      </c>
      <c r="U41" s="533">
        <v>93</v>
      </c>
      <c r="V41" s="533">
        <v>5</v>
      </c>
      <c r="W41" s="533">
        <v>5</v>
      </c>
      <c r="X41" s="534">
        <v>4</v>
      </c>
    </row>
    <row r="42" spans="1:24" s="525" customFormat="1" ht="11.25">
      <c r="A42" s="746"/>
      <c r="B42" s="9" t="s">
        <v>295</v>
      </c>
      <c r="C42" s="533">
        <v>10</v>
      </c>
      <c r="D42" s="533">
        <v>4</v>
      </c>
      <c r="E42" s="533">
        <v>5</v>
      </c>
      <c r="F42" s="533">
        <v>3</v>
      </c>
      <c r="G42" s="533">
        <v>8</v>
      </c>
      <c r="H42" s="533">
        <v>7</v>
      </c>
      <c r="I42" s="533">
        <v>3</v>
      </c>
      <c r="J42" s="533">
        <v>1</v>
      </c>
      <c r="K42" s="533">
        <v>10</v>
      </c>
      <c r="L42" s="533">
        <v>10</v>
      </c>
      <c r="M42" s="533">
        <v>688</v>
      </c>
      <c r="N42" s="533">
        <v>515</v>
      </c>
      <c r="O42" s="533">
        <v>1</v>
      </c>
      <c r="P42" s="533">
        <v>0</v>
      </c>
      <c r="Q42" s="533">
        <v>54</v>
      </c>
      <c r="R42" s="533">
        <v>40</v>
      </c>
      <c r="S42" s="533">
        <v>134</v>
      </c>
      <c r="T42" s="533">
        <v>88</v>
      </c>
      <c r="U42" s="533">
        <v>405</v>
      </c>
      <c r="V42" s="533">
        <v>37</v>
      </c>
      <c r="W42" s="533">
        <v>28</v>
      </c>
      <c r="X42" s="534">
        <v>3</v>
      </c>
    </row>
    <row r="43" spans="1:24" s="525" customFormat="1" ht="11.25">
      <c r="A43" s="746"/>
      <c r="B43" s="9" t="s">
        <v>296</v>
      </c>
      <c r="C43" s="533">
        <v>11</v>
      </c>
      <c r="D43" s="533">
        <v>4</v>
      </c>
      <c r="E43" s="533">
        <v>7</v>
      </c>
      <c r="F43" s="533">
        <v>4</v>
      </c>
      <c r="G43" s="533">
        <v>6</v>
      </c>
      <c r="H43" s="533">
        <v>2</v>
      </c>
      <c r="I43" s="533">
        <v>0</v>
      </c>
      <c r="J43" s="533">
        <v>0</v>
      </c>
      <c r="K43" s="533">
        <v>10</v>
      </c>
      <c r="L43" s="533">
        <v>6</v>
      </c>
      <c r="M43" s="533">
        <v>331</v>
      </c>
      <c r="N43" s="533">
        <v>211</v>
      </c>
      <c r="O43" s="533">
        <v>1</v>
      </c>
      <c r="P43" s="533">
        <v>1</v>
      </c>
      <c r="Q43" s="533">
        <v>35</v>
      </c>
      <c r="R43" s="533">
        <v>24</v>
      </c>
      <c r="S43" s="533">
        <v>78</v>
      </c>
      <c r="T43" s="533">
        <v>48</v>
      </c>
      <c r="U43" s="533">
        <v>164</v>
      </c>
      <c r="V43" s="533">
        <v>9</v>
      </c>
      <c r="W43" s="533">
        <v>4</v>
      </c>
      <c r="X43" s="534">
        <v>4</v>
      </c>
    </row>
    <row r="44" spans="1:24" s="525" customFormat="1" ht="11.25">
      <c r="A44" s="746"/>
      <c r="B44" s="9" t="s">
        <v>297</v>
      </c>
      <c r="C44" s="533">
        <v>2</v>
      </c>
      <c r="D44" s="533">
        <v>2</v>
      </c>
      <c r="E44" s="533">
        <v>1</v>
      </c>
      <c r="F44" s="533">
        <v>0</v>
      </c>
      <c r="G44" s="533">
        <v>0</v>
      </c>
      <c r="H44" s="533">
        <v>0</v>
      </c>
      <c r="I44" s="533">
        <v>0</v>
      </c>
      <c r="J44" s="533">
        <v>0</v>
      </c>
      <c r="K44" s="533">
        <v>1</v>
      </c>
      <c r="L44" s="533">
        <v>1</v>
      </c>
      <c r="M44" s="533">
        <v>57</v>
      </c>
      <c r="N44" s="533">
        <v>34</v>
      </c>
      <c r="O44" s="533">
        <v>0</v>
      </c>
      <c r="P44" s="533">
        <v>0</v>
      </c>
      <c r="Q44" s="533">
        <v>8</v>
      </c>
      <c r="R44" s="533">
        <v>4</v>
      </c>
      <c r="S44" s="533">
        <v>19</v>
      </c>
      <c r="T44" s="533">
        <v>7</v>
      </c>
      <c r="U44" s="533">
        <v>33</v>
      </c>
      <c r="V44" s="533">
        <v>2</v>
      </c>
      <c r="W44" s="533">
        <v>5</v>
      </c>
      <c r="X44" s="534">
        <v>2</v>
      </c>
    </row>
    <row r="45" spans="1:24" s="525" customFormat="1" ht="11.25">
      <c r="A45" s="746"/>
      <c r="B45" s="9" t="s">
        <v>298</v>
      </c>
      <c r="C45" s="533">
        <v>17</v>
      </c>
      <c r="D45" s="533">
        <v>7</v>
      </c>
      <c r="E45" s="533">
        <v>11</v>
      </c>
      <c r="F45" s="533">
        <v>5</v>
      </c>
      <c r="G45" s="533">
        <v>8</v>
      </c>
      <c r="H45" s="533">
        <v>4</v>
      </c>
      <c r="I45" s="533">
        <v>1</v>
      </c>
      <c r="J45" s="533">
        <v>0</v>
      </c>
      <c r="K45" s="533">
        <v>10</v>
      </c>
      <c r="L45" s="533">
        <v>7</v>
      </c>
      <c r="M45" s="533">
        <v>320</v>
      </c>
      <c r="N45" s="533">
        <v>224</v>
      </c>
      <c r="O45" s="533">
        <v>1</v>
      </c>
      <c r="P45" s="533">
        <v>1</v>
      </c>
      <c r="Q45" s="533">
        <v>33</v>
      </c>
      <c r="R45" s="533">
        <v>17</v>
      </c>
      <c r="S45" s="533">
        <v>103</v>
      </c>
      <c r="T45" s="533">
        <v>54</v>
      </c>
      <c r="U45" s="533">
        <v>158</v>
      </c>
      <c r="V45" s="533">
        <v>5</v>
      </c>
      <c r="W45" s="533">
        <v>0</v>
      </c>
      <c r="X45" s="534">
        <v>0</v>
      </c>
    </row>
    <row r="46" spans="1:24" s="525" customFormat="1" ht="22.5">
      <c r="A46" s="746"/>
      <c r="B46" s="554" t="s">
        <v>299</v>
      </c>
      <c r="C46" s="533">
        <v>8</v>
      </c>
      <c r="D46" s="533">
        <v>5</v>
      </c>
      <c r="E46" s="533">
        <v>5</v>
      </c>
      <c r="F46" s="533">
        <v>3</v>
      </c>
      <c r="G46" s="533">
        <v>3</v>
      </c>
      <c r="H46" s="533">
        <v>2</v>
      </c>
      <c r="I46" s="533">
        <v>2</v>
      </c>
      <c r="J46" s="533">
        <v>1</v>
      </c>
      <c r="K46" s="533">
        <v>12</v>
      </c>
      <c r="L46" s="533">
        <v>10</v>
      </c>
      <c r="M46" s="533">
        <v>350</v>
      </c>
      <c r="N46" s="533">
        <v>228</v>
      </c>
      <c r="O46" s="533">
        <v>0</v>
      </c>
      <c r="P46" s="533">
        <v>0</v>
      </c>
      <c r="Q46" s="533">
        <v>31</v>
      </c>
      <c r="R46" s="533">
        <v>19</v>
      </c>
      <c r="S46" s="533">
        <v>73</v>
      </c>
      <c r="T46" s="533">
        <v>37</v>
      </c>
      <c r="U46" s="533">
        <v>187</v>
      </c>
      <c r="V46" s="533">
        <v>4</v>
      </c>
      <c r="W46" s="533">
        <v>4</v>
      </c>
      <c r="X46" s="534">
        <v>0</v>
      </c>
    </row>
    <row r="47" spans="1:24" s="525" customFormat="1" ht="11.25">
      <c r="A47" s="746"/>
      <c r="B47" s="9" t="s">
        <v>300</v>
      </c>
      <c r="C47" s="533">
        <v>4</v>
      </c>
      <c r="D47" s="533">
        <v>2</v>
      </c>
      <c r="E47" s="533">
        <v>3</v>
      </c>
      <c r="F47" s="533">
        <v>0</v>
      </c>
      <c r="G47" s="533">
        <v>13</v>
      </c>
      <c r="H47" s="533">
        <v>3</v>
      </c>
      <c r="I47" s="533">
        <v>2</v>
      </c>
      <c r="J47" s="533">
        <v>1</v>
      </c>
      <c r="K47" s="533">
        <v>2</v>
      </c>
      <c r="L47" s="533">
        <v>2</v>
      </c>
      <c r="M47" s="533">
        <v>285</v>
      </c>
      <c r="N47" s="533">
        <v>125</v>
      </c>
      <c r="O47" s="533">
        <v>1</v>
      </c>
      <c r="P47" s="533">
        <v>0</v>
      </c>
      <c r="Q47" s="533">
        <v>41</v>
      </c>
      <c r="R47" s="533">
        <v>11</v>
      </c>
      <c r="S47" s="533">
        <v>62</v>
      </c>
      <c r="T47" s="533">
        <v>22</v>
      </c>
      <c r="U47" s="533">
        <v>120</v>
      </c>
      <c r="V47" s="533">
        <v>9</v>
      </c>
      <c r="W47" s="533">
        <v>12</v>
      </c>
      <c r="X47" s="534">
        <v>0</v>
      </c>
    </row>
    <row r="48" spans="1:24" s="525" customFormat="1" ht="11.25">
      <c r="A48" s="746"/>
      <c r="B48" s="9" t="s">
        <v>301</v>
      </c>
      <c r="C48" s="533">
        <v>2</v>
      </c>
      <c r="D48" s="533">
        <v>1</v>
      </c>
      <c r="E48" s="533">
        <v>7</v>
      </c>
      <c r="F48" s="533">
        <v>3</v>
      </c>
      <c r="G48" s="533">
        <v>4</v>
      </c>
      <c r="H48" s="533">
        <v>2</v>
      </c>
      <c r="I48" s="533">
        <v>0</v>
      </c>
      <c r="J48" s="533">
        <v>0</v>
      </c>
      <c r="K48" s="533">
        <v>0</v>
      </c>
      <c r="L48" s="533">
        <v>0</v>
      </c>
      <c r="M48" s="533">
        <v>352</v>
      </c>
      <c r="N48" s="533">
        <v>227</v>
      </c>
      <c r="O48" s="533">
        <v>2</v>
      </c>
      <c r="P48" s="533">
        <v>2</v>
      </c>
      <c r="Q48" s="533">
        <v>26</v>
      </c>
      <c r="R48" s="533">
        <v>16</v>
      </c>
      <c r="S48" s="533">
        <v>41</v>
      </c>
      <c r="T48" s="533">
        <v>23</v>
      </c>
      <c r="U48" s="533">
        <v>193</v>
      </c>
      <c r="V48" s="533">
        <v>4</v>
      </c>
      <c r="W48" s="533">
        <v>6</v>
      </c>
      <c r="X48" s="534">
        <v>0</v>
      </c>
    </row>
    <row r="49" spans="1:24" s="525" customFormat="1" ht="11.25">
      <c r="A49" s="746"/>
      <c r="B49" s="9" t="s">
        <v>302</v>
      </c>
      <c r="C49" s="533">
        <v>2</v>
      </c>
      <c r="D49" s="533">
        <v>0</v>
      </c>
      <c r="E49" s="533">
        <v>1</v>
      </c>
      <c r="F49" s="533">
        <v>0</v>
      </c>
      <c r="G49" s="533">
        <v>0</v>
      </c>
      <c r="H49" s="533">
        <v>0</v>
      </c>
      <c r="I49" s="533">
        <v>2</v>
      </c>
      <c r="J49" s="533">
        <v>1</v>
      </c>
      <c r="K49" s="533">
        <v>4</v>
      </c>
      <c r="L49" s="533">
        <v>3</v>
      </c>
      <c r="M49" s="533">
        <v>118</v>
      </c>
      <c r="N49" s="533">
        <v>57</v>
      </c>
      <c r="O49" s="533">
        <v>0</v>
      </c>
      <c r="P49" s="533">
        <v>0</v>
      </c>
      <c r="Q49" s="533">
        <v>7</v>
      </c>
      <c r="R49" s="533">
        <v>5</v>
      </c>
      <c r="S49" s="533">
        <v>27</v>
      </c>
      <c r="T49" s="533">
        <v>7</v>
      </c>
      <c r="U49" s="533">
        <v>39</v>
      </c>
      <c r="V49" s="533">
        <v>0</v>
      </c>
      <c r="W49" s="533">
        <v>4</v>
      </c>
      <c r="X49" s="534">
        <v>0</v>
      </c>
    </row>
    <row r="50" spans="1:24" s="525" customFormat="1" ht="11.25">
      <c r="A50" s="746"/>
      <c r="B50" s="9" t="s">
        <v>303</v>
      </c>
      <c r="C50" s="533">
        <v>2</v>
      </c>
      <c r="D50" s="533">
        <v>0</v>
      </c>
      <c r="E50" s="533">
        <v>4</v>
      </c>
      <c r="F50" s="533">
        <v>3</v>
      </c>
      <c r="G50" s="533">
        <v>2</v>
      </c>
      <c r="H50" s="533">
        <v>0</v>
      </c>
      <c r="I50" s="533">
        <v>1</v>
      </c>
      <c r="J50" s="533">
        <v>1</v>
      </c>
      <c r="K50" s="533">
        <v>1</v>
      </c>
      <c r="L50" s="533">
        <v>0</v>
      </c>
      <c r="M50" s="533">
        <v>202</v>
      </c>
      <c r="N50" s="533">
        <v>93</v>
      </c>
      <c r="O50" s="533">
        <v>1</v>
      </c>
      <c r="P50" s="533">
        <v>0</v>
      </c>
      <c r="Q50" s="533">
        <v>12</v>
      </c>
      <c r="R50" s="533">
        <v>6</v>
      </c>
      <c r="S50" s="533">
        <v>23</v>
      </c>
      <c r="T50" s="533">
        <v>6</v>
      </c>
      <c r="U50" s="533">
        <v>80</v>
      </c>
      <c r="V50" s="533">
        <v>6</v>
      </c>
      <c r="W50" s="533">
        <v>3</v>
      </c>
      <c r="X50" s="534">
        <v>0</v>
      </c>
    </row>
    <row r="51" spans="1:24" s="525" customFormat="1" ht="11.25">
      <c r="A51" s="746"/>
      <c r="B51" s="9" t="s">
        <v>304</v>
      </c>
      <c r="C51" s="533">
        <v>0</v>
      </c>
      <c r="D51" s="533">
        <v>0</v>
      </c>
      <c r="E51" s="533">
        <v>2</v>
      </c>
      <c r="F51" s="533">
        <v>0</v>
      </c>
      <c r="G51" s="533">
        <v>2</v>
      </c>
      <c r="H51" s="533">
        <v>1</v>
      </c>
      <c r="I51" s="533">
        <v>0</v>
      </c>
      <c r="J51" s="533">
        <v>0</v>
      </c>
      <c r="K51" s="533">
        <v>0</v>
      </c>
      <c r="L51" s="533">
        <v>0</v>
      </c>
      <c r="M51" s="533">
        <v>182</v>
      </c>
      <c r="N51" s="533">
        <v>95</v>
      </c>
      <c r="O51" s="533">
        <v>4</v>
      </c>
      <c r="P51" s="533">
        <v>2</v>
      </c>
      <c r="Q51" s="533">
        <v>22</v>
      </c>
      <c r="R51" s="533">
        <v>8</v>
      </c>
      <c r="S51" s="533">
        <v>22</v>
      </c>
      <c r="T51" s="533">
        <v>5</v>
      </c>
      <c r="U51" s="533">
        <v>104</v>
      </c>
      <c r="V51" s="533">
        <v>6</v>
      </c>
      <c r="W51" s="533">
        <v>0</v>
      </c>
      <c r="X51" s="534">
        <v>0</v>
      </c>
    </row>
    <row r="52" spans="1:24" s="525" customFormat="1" ht="11.25">
      <c r="A52" s="746"/>
      <c r="B52" s="9" t="s">
        <v>305</v>
      </c>
      <c r="C52" s="533">
        <v>5</v>
      </c>
      <c r="D52" s="533">
        <v>1</v>
      </c>
      <c r="E52" s="533">
        <v>3</v>
      </c>
      <c r="F52" s="533">
        <v>1</v>
      </c>
      <c r="G52" s="533">
        <v>14</v>
      </c>
      <c r="H52" s="533">
        <v>3</v>
      </c>
      <c r="I52" s="533">
        <v>7</v>
      </c>
      <c r="J52" s="533">
        <v>3</v>
      </c>
      <c r="K52" s="533">
        <v>7</v>
      </c>
      <c r="L52" s="533">
        <v>4</v>
      </c>
      <c r="M52" s="533">
        <v>705</v>
      </c>
      <c r="N52" s="533">
        <v>328</v>
      </c>
      <c r="O52" s="533">
        <v>1</v>
      </c>
      <c r="P52" s="533">
        <v>0</v>
      </c>
      <c r="Q52" s="533">
        <v>54</v>
      </c>
      <c r="R52" s="533">
        <v>24</v>
      </c>
      <c r="S52" s="533">
        <v>122</v>
      </c>
      <c r="T52" s="533">
        <v>39</v>
      </c>
      <c r="U52" s="533">
        <v>487</v>
      </c>
      <c r="V52" s="533">
        <v>5</v>
      </c>
      <c r="W52" s="533">
        <v>21</v>
      </c>
      <c r="X52" s="534">
        <v>2</v>
      </c>
    </row>
    <row r="53" spans="1:24" s="525" customFormat="1" ht="11.25">
      <c r="A53" s="746"/>
      <c r="B53" s="9" t="s">
        <v>306</v>
      </c>
      <c r="C53" s="533">
        <v>0</v>
      </c>
      <c r="D53" s="533">
        <v>0</v>
      </c>
      <c r="E53" s="533">
        <v>0</v>
      </c>
      <c r="F53" s="533">
        <v>0</v>
      </c>
      <c r="G53" s="533">
        <v>0</v>
      </c>
      <c r="H53" s="533">
        <v>0</v>
      </c>
      <c r="I53" s="533">
        <v>0</v>
      </c>
      <c r="J53" s="533">
        <v>0</v>
      </c>
      <c r="K53" s="533">
        <v>1</v>
      </c>
      <c r="L53" s="533">
        <v>1</v>
      </c>
      <c r="M53" s="533">
        <v>23</v>
      </c>
      <c r="N53" s="533">
        <v>15</v>
      </c>
      <c r="O53" s="533">
        <v>0</v>
      </c>
      <c r="P53" s="533">
        <v>0</v>
      </c>
      <c r="Q53" s="533">
        <v>1</v>
      </c>
      <c r="R53" s="533">
        <v>1</v>
      </c>
      <c r="S53" s="533">
        <v>2</v>
      </c>
      <c r="T53" s="533">
        <v>1</v>
      </c>
      <c r="U53" s="533">
        <v>15</v>
      </c>
      <c r="V53" s="533">
        <v>0</v>
      </c>
      <c r="W53" s="533">
        <v>0</v>
      </c>
      <c r="X53" s="534">
        <v>0</v>
      </c>
    </row>
    <row r="54" spans="1:24" s="525" customFormat="1" ht="11.25">
      <c r="A54" s="746"/>
      <c r="B54" s="9" t="s">
        <v>307</v>
      </c>
      <c r="C54" s="533">
        <v>0</v>
      </c>
      <c r="D54" s="533">
        <v>0</v>
      </c>
      <c r="E54" s="533">
        <v>0</v>
      </c>
      <c r="F54" s="533">
        <v>0</v>
      </c>
      <c r="G54" s="533">
        <v>2</v>
      </c>
      <c r="H54" s="533">
        <v>1</v>
      </c>
      <c r="I54" s="533">
        <v>1</v>
      </c>
      <c r="J54" s="533">
        <v>0</v>
      </c>
      <c r="K54" s="533">
        <v>0</v>
      </c>
      <c r="L54" s="533">
        <v>0</v>
      </c>
      <c r="M54" s="533">
        <v>154</v>
      </c>
      <c r="N54" s="533">
        <v>95</v>
      </c>
      <c r="O54" s="533">
        <v>0</v>
      </c>
      <c r="P54" s="533">
        <v>0</v>
      </c>
      <c r="Q54" s="533">
        <v>13</v>
      </c>
      <c r="R54" s="533">
        <v>5</v>
      </c>
      <c r="S54" s="533">
        <v>27</v>
      </c>
      <c r="T54" s="533">
        <v>7</v>
      </c>
      <c r="U54" s="533">
        <v>38</v>
      </c>
      <c r="V54" s="533">
        <v>0</v>
      </c>
      <c r="W54" s="533">
        <v>0</v>
      </c>
      <c r="X54" s="534">
        <v>0</v>
      </c>
    </row>
    <row r="55" spans="1:24" s="525" customFormat="1" ht="11.25">
      <c r="A55" s="746"/>
      <c r="B55" s="9" t="s">
        <v>308</v>
      </c>
      <c r="C55" s="533">
        <v>1</v>
      </c>
      <c r="D55" s="533">
        <v>0</v>
      </c>
      <c r="E55" s="533">
        <v>0</v>
      </c>
      <c r="F55" s="533">
        <v>0</v>
      </c>
      <c r="G55" s="533">
        <v>1</v>
      </c>
      <c r="H55" s="533">
        <v>1</v>
      </c>
      <c r="I55" s="533">
        <v>0</v>
      </c>
      <c r="J55" s="533">
        <v>0</v>
      </c>
      <c r="K55" s="533">
        <v>1</v>
      </c>
      <c r="L55" s="533">
        <v>0</v>
      </c>
      <c r="M55" s="533">
        <v>111</v>
      </c>
      <c r="N55" s="533">
        <v>65</v>
      </c>
      <c r="O55" s="533">
        <v>0</v>
      </c>
      <c r="P55" s="533">
        <v>0</v>
      </c>
      <c r="Q55" s="533">
        <v>4</v>
      </c>
      <c r="R55" s="533">
        <v>0</v>
      </c>
      <c r="S55" s="533">
        <v>0</v>
      </c>
      <c r="T55" s="533">
        <v>0</v>
      </c>
      <c r="U55" s="533">
        <v>4</v>
      </c>
      <c r="V55" s="533">
        <v>0</v>
      </c>
      <c r="W55" s="533">
        <v>1</v>
      </c>
      <c r="X55" s="534">
        <v>0</v>
      </c>
    </row>
    <row r="56" spans="1:24" s="525" customFormat="1" ht="11.25">
      <c r="A56" s="746"/>
      <c r="B56" s="9" t="s">
        <v>309</v>
      </c>
      <c r="C56" s="533">
        <v>1</v>
      </c>
      <c r="D56" s="533">
        <v>0</v>
      </c>
      <c r="E56" s="533">
        <v>0</v>
      </c>
      <c r="F56" s="533">
        <v>0</v>
      </c>
      <c r="G56" s="533">
        <v>0</v>
      </c>
      <c r="H56" s="533">
        <v>0</v>
      </c>
      <c r="I56" s="533">
        <v>0</v>
      </c>
      <c r="J56" s="533">
        <v>0</v>
      </c>
      <c r="K56" s="533">
        <v>0</v>
      </c>
      <c r="L56" s="533">
        <v>0</v>
      </c>
      <c r="M56" s="533">
        <v>48</v>
      </c>
      <c r="N56" s="533">
        <v>27</v>
      </c>
      <c r="O56" s="533">
        <v>0</v>
      </c>
      <c r="P56" s="533">
        <v>0</v>
      </c>
      <c r="Q56" s="533">
        <v>5</v>
      </c>
      <c r="R56" s="533">
        <v>3</v>
      </c>
      <c r="S56" s="533">
        <v>0</v>
      </c>
      <c r="T56" s="533">
        <v>0</v>
      </c>
      <c r="U56" s="533">
        <v>2</v>
      </c>
      <c r="V56" s="533">
        <v>0</v>
      </c>
      <c r="W56" s="533">
        <v>0</v>
      </c>
      <c r="X56" s="534">
        <v>0</v>
      </c>
    </row>
    <row r="57" spans="1:24" s="525" customFormat="1" ht="11.25">
      <c r="A57" s="746"/>
      <c r="B57" s="9" t="s">
        <v>310</v>
      </c>
      <c r="C57" s="533">
        <v>8</v>
      </c>
      <c r="D57" s="533">
        <v>5</v>
      </c>
      <c r="E57" s="533">
        <v>12</v>
      </c>
      <c r="F57" s="533">
        <v>4</v>
      </c>
      <c r="G57" s="533">
        <v>17</v>
      </c>
      <c r="H57" s="533">
        <v>5</v>
      </c>
      <c r="I57" s="533">
        <v>1</v>
      </c>
      <c r="J57" s="533">
        <v>1</v>
      </c>
      <c r="K57" s="533">
        <v>13</v>
      </c>
      <c r="L57" s="533">
        <v>10</v>
      </c>
      <c r="M57" s="533">
        <v>753</v>
      </c>
      <c r="N57" s="533">
        <v>549</v>
      </c>
      <c r="O57" s="533">
        <v>1</v>
      </c>
      <c r="P57" s="533">
        <v>0</v>
      </c>
      <c r="Q57" s="533">
        <v>101</v>
      </c>
      <c r="R57" s="533">
        <v>68</v>
      </c>
      <c r="S57" s="533">
        <v>245</v>
      </c>
      <c r="T57" s="533">
        <v>180</v>
      </c>
      <c r="U57" s="533">
        <v>248</v>
      </c>
      <c r="V57" s="533">
        <v>1</v>
      </c>
      <c r="W57" s="533">
        <v>1</v>
      </c>
      <c r="X57" s="534">
        <v>0</v>
      </c>
    </row>
    <row r="58" spans="1:24" s="525" customFormat="1" ht="11.25">
      <c r="A58" s="746"/>
      <c r="B58" s="9" t="s">
        <v>311</v>
      </c>
      <c r="C58" s="533">
        <v>0</v>
      </c>
      <c r="D58" s="533">
        <v>0</v>
      </c>
      <c r="E58" s="533">
        <v>0</v>
      </c>
      <c r="F58" s="533">
        <v>0</v>
      </c>
      <c r="G58" s="533">
        <v>0</v>
      </c>
      <c r="H58" s="533">
        <v>0</v>
      </c>
      <c r="I58" s="533">
        <v>0</v>
      </c>
      <c r="J58" s="533">
        <v>0</v>
      </c>
      <c r="K58" s="533">
        <v>1</v>
      </c>
      <c r="L58" s="533">
        <v>1</v>
      </c>
      <c r="M58" s="533">
        <v>16</v>
      </c>
      <c r="N58" s="533">
        <v>12</v>
      </c>
      <c r="O58" s="533">
        <v>0</v>
      </c>
      <c r="P58" s="533">
        <v>0</v>
      </c>
      <c r="Q58" s="533">
        <v>2</v>
      </c>
      <c r="R58" s="533">
        <v>2</v>
      </c>
      <c r="S58" s="533">
        <v>6</v>
      </c>
      <c r="T58" s="533">
        <v>4</v>
      </c>
      <c r="U58" s="533">
        <v>11</v>
      </c>
      <c r="V58" s="533">
        <v>0</v>
      </c>
      <c r="W58" s="533">
        <v>1</v>
      </c>
      <c r="X58" s="534">
        <v>0</v>
      </c>
    </row>
    <row r="59" spans="1:24" s="525" customFormat="1" ht="11.25">
      <c r="A59" s="746"/>
      <c r="B59" s="9" t="s">
        <v>312</v>
      </c>
      <c r="C59" s="533">
        <v>0</v>
      </c>
      <c r="D59" s="533">
        <v>0</v>
      </c>
      <c r="E59" s="533">
        <v>0</v>
      </c>
      <c r="F59" s="533">
        <v>0</v>
      </c>
      <c r="G59" s="533">
        <v>1</v>
      </c>
      <c r="H59" s="533">
        <v>0</v>
      </c>
      <c r="I59" s="533">
        <v>0</v>
      </c>
      <c r="J59" s="533">
        <v>0</v>
      </c>
      <c r="K59" s="533">
        <v>0</v>
      </c>
      <c r="L59" s="533">
        <v>0</v>
      </c>
      <c r="M59" s="533">
        <v>6</v>
      </c>
      <c r="N59" s="533">
        <v>4</v>
      </c>
      <c r="O59" s="533">
        <v>0</v>
      </c>
      <c r="P59" s="533">
        <v>0</v>
      </c>
      <c r="Q59" s="533">
        <v>3</v>
      </c>
      <c r="R59" s="533">
        <v>1</v>
      </c>
      <c r="S59" s="533">
        <v>3</v>
      </c>
      <c r="T59" s="533">
        <v>2</v>
      </c>
      <c r="U59" s="533">
        <v>8</v>
      </c>
      <c r="V59" s="533">
        <v>0</v>
      </c>
      <c r="W59" s="533">
        <v>0</v>
      </c>
      <c r="X59" s="534">
        <v>0</v>
      </c>
    </row>
    <row r="60" spans="1:24" s="525" customFormat="1" ht="11.25">
      <c r="A60" s="746"/>
      <c r="B60" s="9" t="s">
        <v>313</v>
      </c>
      <c r="C60" s="533">
        <v>0</v>
      </c>
      <c r="D60" s="533">
        <v>0</v>
      </c>
      <c r="E60" s="533">
        <v>1</v>
      </c>
      <c r="F60" s="533">
        <v>1</v>
      </c>
      <c r="G60" s="533">
        <v>1</v>
      </c>
      <c r="H60" s="533">
        <v>0</v>
      </c>
      <c r="I60" s="533">
        <v>1</v>
      </c>
      <c r="J60" s="533">
        <v>0</v>
      </c>
      <c r="K60" s="533">
        <v>1</v>
      </c>
      <c r="L60" s="533">
        <v>1</v>
      </c>
      <c r="M60" s="533">
        <v>52</v>
      </c>
      <c r="N60" s="533">
        <v>22</v>
      </c>
      <c r="O60" s="533">
        <v>0</v>
      </c>
      <c r="P60" s="533">
        <v>0</v>
      </c>
      <c r="Q60" s="533">
        <v>2</v>
      </c>
      <c r="R60" s="533">
        <v>1</v>
      </c>
      <c r="S60" s="533">
        <v>2</v>
      </c>
      <c r="T60" s="533">
        <v>0</v>
      </c>
      <c r="U60" s="533">
        <v>44</v>
      </c>
      <c r="V60" s="533">
        <v>0</v>
      </c>
      <c r="W60" s="533">
        <v>1</v>
      </c>
      <c r="X60" s="534">
        <v>0</v>
      </c>
    </row>
    <row r="61" spans="1:24" s="525" customFormat="1" ht="11.25">
      <c r="A61" s="746"/>
      <c r="B61" s="9" t="s">
        <v>314</v>
      </c>
      <c r="C61" s="533">
        <v>1</v>
      </c>
      <c r="D61" s="533">
        <v>0</v>
      </c>
      <c r="E61" s="533">
        <v>0</v>
      </c>
      <c r="F61" s="533">
        <v>0</v>
      </c>
      <c r="G61" s="533">
        <v>0</v>
      </c>
      <c r="H61" s="533">
        <v>0</v>
      </c>
      <c r="I61" s="533">
        <v>0</v>
      </c>
      <c r="J61" s="533">
        <v>0</v>
      </c>
      <c r="K61" s="533">
        <v>1</v>
      </c>
      <c r="L61" s="533">
        <v>1</v>
      </c>
      <c r="M61" s="533">
        <v>40</v>
      </c>
      <c r="N61" s="533">
        <v>20</v>
      </c>
      <c r="O61" s="533">
        <v>0</v>
      </c>
      <c r="P61" s="533">
        <v>0</v>
      </c>
      <c r="Q61" s="533">
        <v>2</v>
      </c>
      <c r="R61" s="533">
        <v>1</v>
      </c>
      <c r="S61" s="533">
        <v>5</v>
      </c>
      <c r="T61" s="533">
        <v>4</v>
      </c>
      <c r="U61" s="533">
        <v>13</v>
      </c>
      <c r="V61" s="533">
        <v>0</v>
      </c>
      <c r="W61" s="533">
        <v>1</v>
      </c>
      <c r="X61" s="534">
        <v>0</v>
      </c>
    </row>
    <row r="62" spans="1:24" s="525" customFormat="1" ht="11.25">
      <c r="A62" s="746"/>
      <c r="B62" s="9" t="s">
        <v>315</v>
      </c>
      <c r="C62" s="533">
        <v>1</v>
      </c>
      <c r="D62" s="533">
        <v>0</v>
      </c>
      <c r="E62" s="533">
        <v>3</v>
      </c>
      <c r="F62" s="533">
        <v>0</v>
      </c>
      <c r="G62" s="533">
        <v>3</v>
      </c>
      <c r="H62" s="533">
        <v>0</v>
      </c>
      <c r="I62" s="533">
        <v>1</v>
      </c>
      <c r="J62" s="533">
        <v>0</v>
      </c>
      <c r="K62" s="533">
        <v>0</v>
      </c>
      <c r="L62" s="533">
        <v>0</v>
      </c>
      <c r="M62" s="533">
        <v>85</v>
      </c>
      <c r="N62" s="533">
        <v>9</v>
      </c>
      <c r="O62" s="533">
        <v>1</v>
      </c>
      <c r="P62" s="533">
        <v>0</v>
      </c>
      <c r="Q62" s="533">
        <v>11</v>
      </c>
      <c r="R62" s="533">
        <v>0</v>
      </c>
      <c r="S62" s="533">
        <v>3</v>
      </c>
      <c r="T62" s="533">
        <v>0</v>
      </c>
      <c r="U62" s="533">
        <v>51</v>
      </c>
      <c r="V62" s="533">
        <v>0</v>
      </c>
      <c r="W62" s="533">
        <v>4</v>
      </c>
      <c r="X62" s="534">
        <v>0</v>
      </c>
    </row>
    <row r="63" spans="1:24" s="525" customFormat="1" ht="11.25">
      <c r="A63" s="747"/>
      <c r="B63" s="535" t="s">
        <v>316</v>
      </c>
      <c r="C63" s="536">
        <v>2</v>
      </c>
      <c r="D63" s="536">
        <v>0</v>
      </c>
      <c r="E63" s="536">
        <v>3</v>
      </c>
      <c r="F63" s="536">
        <v>1</v>
      </c>
      <c r="G63" s="536">
        <v>1</v>
      </c>
      <c r="H63" s="536">
        <v>0</v>
      </c>
      <c r="I63" s="536">
        <v>0</v>
      </c>
      <c r="J63" s="536">
        <v>0</v>
      </c>
      <c r="K63" s="536">
        <v>3</v>
      </c>
      <c r="L63" s="536">
        <v>2</v>
      </c>
      <c r="M63" s="536">
        <v>203</v>
      </c>
      <c r="N63" s="536">
        <v>104</v>
      </c>
      <c r="O63" s="536">
        <v>0</v>
      </c>
      <c r="P63" s="536">
        <v>0</v>
      </c>
      <c r="Q63" s="536">
        <v>18</v>
      </c>
      <c r="R63" s="536">
        <v>5</v>
      </c>
      <c r="S63" s="536">
        <v>30</v>
      </c>
      <c r="T63" s="536">
        <v>11</v>
      </c>
      <c r="U63" s="536">
        <v>52</v>
      </c>
      <c r="V63" s="536">
        <v>1</v>
      </c>
      <c r="W63" s="536">
        <v>1</v>
      </c>
      <c r="X63" s="537">
        <v>0</v>
      </c>
    </row>
    <row r="64" spans="1:24" s="525" customFormat="1" ht="39" customHeight="1">
      <c r="A64" s="748" t="s">
        <v>317</v>
      </c>
      <c r="B64" s="749"/>
      <c r="C64" s="530">
        <v>24</v>
      </c>
      <c r="D64" s="530">
        <v>8</v>
      </c>
      <c r="E64" s="530">
        <v>17</v>
      </c>
      <c r="F64" s="530">
        <v>5</v>
      </c>
      <c r="G64" s="530">
        <v>5</v>
      </c>
      <c r="H64" s="530">
        <v>4</v>
      </c>
      <c r="I64" s="530">
        <v>0</v>
      </c>
      <c r="J64" s="530">
        <v>0</v>
      </c>
      <c r="K64" s="530">
        <v>5</v>
      </c>
      <c r="L64" s="530">
        <v>3</v>
      </c>
      <c r="M64" s="530">
        <v>435</v>
      </c>
      <c r="N64" s="530">
        <v>165</v>
      </c>
      <c r="O64" s="530">
        <v>0</v>
      </c>
      <c r="P64" s="530">
        <v>0</v>
      </c>
      <c r="Q64" s="530">
        <v>37</v>
      </c>
      <c r="R64" s="530">
        <v>20</v>
      </c>
      <c r="S64" s="538"/>
      <c r="T64" s="538"/>
      <c r="U64" s="538"/>
      <c r="V64" s="538"/>
      <c r="W64" s="538"/>
      <c r="X64" s="539"/>
    </row>
    <row r="65" spans="1:24" s="525" customFormat="1" ht="39" customHeight="1">
      <c r="A65" s="741" t="s">
        <v>318</v>
      </c>
      <c r="B65" s="742"/>
      <c r="C65" s="533">
        <v>40</v>
      </c>
      <c r="D65" s="533">
        <v>12</v>
      </c>
      <c r="E65" s="533">
        <v>31</v>
      </c>
      <c r="F65" s="533">
        <v>10</v>
      </c>
      <c r="G65" s="533">
        <v>40</v>
      </c>
      <c r="H65" s="533">
        <v>17</v>
      </c>
      <c r="I65" s="533">
        <v>4</v>
      </c>
      <c r="J65" s="533">
        <v>0</v>
      </c>
      <c r="K65" s="533">
        <v>9</v>
      </c>
      <c r="L65" s="533">
        <v>6</v>
      </c>
      <c r="M65" s="533">
        <v>807</v>
      </c>
      <c r="N65" s="533">
        <v>260</v>
      </c>
      <c r="O65" s="533">
        <v>1</v>
      </c>
      <c r="P65" s="533">
        <v>0</v>
      </c>
      <c r="Q65" s="533">
        <v>77</v>
      </c>
      <c r="R65" s="533">
        <v>31</v>
      </c>
      <c r="S65" s="542"/>
      <c r="T65" s="542"/>
      <c r="U65" s="542"/>
      <c r="V65" s="542"/>
      <c r="W65" s="542"/>
      <c r="X65" s="543"/>
    </row>
    <row r="66" spans="1:24" s="525" customFormat="1" ht="39" customHeight="1">
      <c r="A66" s="736" t="s">
        <v>319</v>
      </c>
      <c r="B66" s="737"/>
      <c r="C66" s="533">
        <v>32</v>
      </c>
      <c r="D66" s="533">
        <v>15</v>
      </c>
      <c r="E66" s="533">
        <v>37</v>
      </c>
      <c r="F66" s="533">
        <v>16</v>
      </c>
      <c r="G66" s="533">
        <v>33</v>
      </c>
      <c r="H66" s="533">
        <v>17</v>
      </c>
      <c r="I66" s="533">
        <v>8</v>
      </c>
      <c r="J66" s="533">
        <v>5</v>
      </c>
      <c r="K66" s="533">
        <v>21</v>
      </c>
      <c r="L66" s="533">
        <v>16</v>
      </c>
      <c r="M66" s="533">
        <v>1241</v>
      </c>
      <c r="N66" s="533">
        <v>669</v>
      </c>
      <c r="O66" s="533">
        <v>1</v>
      </c>
      <c r="P66" s="533">
        <v>1</v>
      </c>
      <c r="Q66" s="533">
        <v>112</v>
      </c>
      <c r="R66" s="533">
        <v>59</v>
      </c>
      <c r="S66" s="542"/>
      <c r="T66" s="542"/>
      <c r="U66" s="542"/>
      <c r="V66" s="542"/>
      <c r="W66" s="542"/>
      <c r="X66" s="543"/>
    </row>
    <row r="67" spans="1:24" s="525" customFormat="1" ht="39" customHeight="1">
      <c r="A67" s="736" t="s">
        <v>320</v>
      </c>
      <c r="B67" s="737"/>
      <c r="C67" s="533">
        <v>16</v>
      </c>
      <c r="D67" s="533">
        <v>5</v>
      </c>
      <c r="E67" s="533">
        <v>21</v>
      </c>
      <c r="F67" s="533">
        <v>8</v>
      </c>
      <c r="G67" s="533">
        <v>22</v>
      </c>
      <c r="H67" s="533">
        <v>13</v>
      </c>
      <c r="I67" s="533">
        <v>8</v>
      </c>
      <c r="J67" s="533">
        <v>4</v>
      </c>
      <c r="K67" s="533">
        <v>21</v>
      </c>
      <c r="L67" s="533">
        <v>16</v>
      </c>
      <c r="M67" s="533">
        <v>1909</v>
      </c>
      <c r="N67" s="533">
        <v>1208</v>
      </c>
      <c r="O67" s="533">
        <v>1</v>
      </c>
      <c r="P67" s="533">
        <v>1</v>
      </c>
      <c r="Q67" s="533">
        <v>98</v>
      </c>
      <c r="R67" s="533">
        <v>58</v>
      </c>
      <c r="S67" s="533">
        <v>57</v>
      </c>
      <c r="T67" s="533">
        <v>30</v>
      </c>
      <c r="U67" s="533">
        <v>12</v>
      </c>
      <c r="V67" s="533">
        <v>0</v>
      </c>
      <c r="W67" s="533">
        <v>0</v>
      </c>
      <c r="X67" s="534">
        <v>0</v>
      </c>
    </row>
    <row r="68" spans="1:24" s="525" customFormat="1" ht="39" customHeight="1">
      <c r="A68" s="736" t="s">
        <v>321</v>
      </c>
      <c r="B68" s="737"/>
      <c r="C68" s="533">
        <v>11</v>
      </c>
      <c r="D68" s="533">
        <v>5</v>
      </c>
      <c r="E68" s="533">
        <v>25</v>
      </c>
      <c r="F68" s="533">
        <v>12</v>
      </c>
      <c r="G68" s="533">
        <v>25</v>
      </c>
      <c r="H68" s="533">
        <v>12</v>
      </c>
      <c r="I68" s="533">
        <v>7</v>
      </c>
      <c r="J68" s="533">
        <v>2</v>
      </c>
      <c r="K68" s="533">
        <v>10</v>
      </c>
      <c r="L68" s="533">
        <v>6</v>
      </c>
      <c r="M68" s="533">
        <v>765</v>
      </c>
      <c r="N68" s="533">
        <v>461</v>
      </c>
      <c r="O68" s="533">
        <v>0</v>
      </c>
      <c r="P68" s="533">
        <v>0</v>
      </c>
      <c r="Q68" s="533">
        <v>56</v>
      </c>
      <c r="R68" s="533">
        <v>35</v>
      </c>
      <c r="S68" s="533">
        <v>17</v>
      </c>
      <c r="T68" s="533">
        <v>8</v>
      </c>
      <c r="U68" s="533">
        <v>7</v>
      </c>
      <c r="V68" s="533">
        <v>0</v>
      </c>
      <c r="W68" s="533">
        <v>0</v>
      </c>
      <c r="X68" s="534">
        <v>0</v>
      </c>
    </row>
    <row r="69" spans="1:24" s="525" customFormat="1" ht="39" customHeight="1">
      <c r="A69" s="741" t="s">
        <v>322</v>
      </c>
      <c r="B69" s="742"/>
      <c r="C69" s="533">
        <v>11</v>
      </c>
      <c r="D69" s="533">
        <v>6</v>
      </c>
      <c r="E69" s="533">
        <v>13</v>
      </c>
      <c r="F69" s="533">
        <v>7</v>
      </c>
      <c r="G69" s="533">
        <v>19</v>
      </c>
      <c r="H69" s="533">
        <v>11</v>
      </c>
      <c r="I69" s="533">
        <v>4</v>
      </c>
      <c r="J69" s="533">
        <v>1</v>
      </c>
      <c r="K69" s="533">
        <v>17</v>
      </c>
      <c r="L69" s="533">
        <v>11</v>
      </c>
      <c r="M69" s="533">
        <v>1675</v>
      </c>
      <c r="N69" s="533">
        <v>988</v>
      </c>
      <c r="O69" s="533">
        <v>1</v>
      </c>
      <c r="P69" s="533">
        <v>0</v>
      </c>
      <c r="Q69" s="533">
        <v>97</v>
      </c>
      <c r="R69" s="533">
        <v>57</v>
      </c>
      <c r="S69" s="533">
        <v>18</v>
      </c>
      <c r="T69" s="533">
        <v>11</v>
      </c>
      <c r="U69" s="533">
        <v>0</v>
      </c>
      <c r="V69" s="533">
        <v>0</v>
      </c>
      <c r="W69" s="533">
        <v>0</v>
      </c>
      <c r="X69" s="534">
        <v>0</v>
      </c>
    </row>
    <row r="70" spans="1:24" s="525" customFormat="1" ht="39" customHeight="1">
      <c r="A70" s="743" t="s">
        <v>323</v>
      </c>
      <c r="B70" s="744"/>
      <c r="C70" s="536">
        <v>12</v>
      </c>
      <c r="D70" s="536">
        <v>6</v>
      </c>
      <c r="E70" s="536">
        <v>14</v>
      </c>
      <c r="F70" s="536">
        <v>8</v>
      </c>
      <c r="G70" s="536">
        <v>20</v>
      </c>
      <c r="H70" s="536">
        <v>12</v>
      </c>
      <c r="I70" s="536">
        <v>8</v>
      </c>
      <c r="J70" s="536">
        <v>2</v>
      </c>
      <c r="K70" s="536">
        <v>17</v>
      </c>
      <c r="L70" s="536">
        <v>12</v>
      </c>
      <c r="M70" s="536">
        <v>1219</v>
      </c>
      <c r="N70" s="536">
        <v>701</v>
      </c>
      <c r="O70" s="536">
        <v>1</v>
      </c>
      <c r="P70" s="536">
        <v>0</v>
      </c>
      <c r="Q70" s="536">
        <v>78</v>
      </c>
      <c r="R70" s="536">
        <v>43</v>
      </c>
      <c r="S70" s="536">
        <v>9</v>
      </c>
      <c r="T70" s="536">
        <v>4</v>
      </c>
      <c r="U70" s="536">
        <v>12</v>
      </c>
      <c r="V70" s="536">
        <v>0</v>
      </c>
      <c r="W70" s="536">
        <v>1</v>
      </c>
      <c r="X70" s="537">
        <v>0</v>
      </c>
    </row>
    <row r="71" spans="1:24" ht="23.25" customHeight="1">
      <c r="A71" s="293"/>
      <c r="B71" s="350"/>
      <c r="C71" s="293"/>
      <c r="D71" s="293"/>
      <c r="E71" s="293"/>
      <c r="F71" s="293"/>
      <c r="G71" s="293"/>
      <c r="H71" s="293"/>
      <c r="I71" s="293"/>
      <c r="J71" s="293"/>
      <c r="K71" s="293"/>
      <c r="L71" s="293"/>
      <c r="M71" s="293"/>
      <c r="N71" s="293"/>
      <c r="O71" s="293"/>
      <c r="P71" s="293"/>
      <c r="Q71" s="293"/>
      <c r="R71" s="293"/>
      <c r="S71" s="293"/>
      <c r="T71" s="293"/>
      <c r="U71" s="293"/>
      <c r="V71" s="293"/>
      <c r="W71" s="293"/>
      <c r="X71" s="293"/>
    </row>
    <row r="72" spans="1:24" ht="23.25" customHeight="1">
      <c r="A72" s="293"/>
      <c r="B72" s="293"/>
      <c r="C72" s="293"/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293"/>
      <c r="O72" s="293"/>
      <c r="P72" s="293"/>
      <c r="Q72" s="293"/>
      <c r="R72" s="293"/>
      <c r="S72" s="293"/>
      <c r="T72" s="293"/>
      <c r="U72" s="293"/>
      <c r="V72" s="293"/>
      <c r="W72" s="293"/>
      <c r="X72" s="293"/>
    </row>
    <row r="73" spans="1:24" ht="23.25" customHeight="1">
      <c r="A73" s="293"/>
      <c r="B73" s="293"/>
      <c r="C73" s="293"/>
      <c r="D73" s="293"/>
      <c r="E73" s="293"/>
      <c r="F73" s="293"/>
      <c r="G73" s="293"/>
      <c r="H73" s="293"/>
      <c r="I73" s="293"/>
      <c r="J73" s="293"/>
      <c r="K73" s="293"/>
      <c r="L73" s="293"/>
      <c r="M73" s="293"/>
      <c r="N73" s="293"/>
      <c r="O73" s="293"/>
      <c r="P73" s="293"/>
      <c r="Q73" s="293"/>
      <c r="R73" s="293"/>
      <c r="S73" s="293"/>
      <c r="T73" s="293"/>
      <c r="U73" s="293"/>
      <c r="V73" s="293"/>
      <c r="W73" s="293"/>
      <c r="X73" s="293"/>
    </row>
    <row r="74" spans="1:24" ht="23.25" customHeight="1">
      <c r="A74" s="293"/>
      <c r="B74" s="293" t="s">
        <v>1</v>
      </c>
      <c r="C74" s="293"/>
      <c r="D74" s="293"/>
      <c r="E74" s="293"/>
      <c r="F74" s="293"/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293"/>
      <c r="X74" s="293"/>
    </row>
    <row r="75" spans="1:24" ht="23.25" customHeight="1">
      <c r="A75" s="293"/>
      <c r="B75" s="293"/>
      <c r="C75" s="293"/>
      <c r="D75" s="293"/>
      <c r="E75" s="293"/>
      <c r="F75" s="293"/>
      <c r="G75" s="293"/>
      <c r="H75" s="293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293"/>
      <c r="U75" s="293"/>
      <c r="V75" s="293"/>
      <c r="W75" s="293"/>
      <c r="X75" s="293"/>
    </row>
    <row r="76" spans="1:24" ht="23.25" customHeight="1">
      <c r="A76" s="293"/>
      <c r="B76" s="293"/>
      <c r="C76" s="293"/>
      <c r="D76" s="293"/>
      <c r="E76" s="293"/>
      <c r="F76" s="293"/>
      <c r="G76" s="293"/>
      <c r="H76" s="293"/>
      <c r="I76" s="293"/>
      <c r="J76" s="293"/>
      <c r="K76" s="293"/>
      <c r="L76" s="293"/>
      <c r="M76" s="293"/>
      <c r="N76" s="293"/>
      <c r="O76" s="293"/>
      <c r="P76" s="293"/>
      <c r="Q76" s="293"/>
      <c r="R76" s="293"/>
      <c r="S76" s="293"/>
      <c r="T76" s="293"/>
      <c r="U76" s="293"/>
      <c r="V76" s="293"/>
      <c r="W76" s="293"/>
      <c r="X76" s="293"/>
    </row>
  </sheetData>
  <sheetProtection/>
  <mergeCells count="49">
    <mergeCell ref="A4:C4"/>
    <mergeCell ref="E5:F6"/>
    <mergeCell ref="M5:N6"/>
    <mergeCell ref="G5:H6"/>
    <mergeCell ref="I5:J6"/>
    <mergeCell ref="K5:L6"/>
    <mergeCell ref="A9:B9"/>
    <mergeCell ref="A10:B10"/>
    <mergeCell ref="A11:B11"/>
    <mergeCell ref="A12:B12"/>
    <mergeCell ref="S5:T6"/>
    <mergeCell ref="U5:V6"/>
    <mergeCell ref="O6:P6"/>
    <mergeCell ref="Q6:R6"/>
    <mergeCell ref="A5:B8"/>
    <mergeCell ref="C5:D6"/>
    <mergeCell ref="G36:H37"/>
    <mergeCell ref="A13:B13"/>
    <mergeCell ref="A19:A24"/>
    <mergeCell ref="A25:A31"/>
    <mergeCell ref="A32:A35"/>
    <mergeCell ref="A14:A18"/>
    <mergeCell ref="A69:B69"/>
    <mergeCell ref="A70:B70"/>
    <mergeCell ref="A40:A63"/>
    <mergeCell ref="A64:B64"/>
    <mergeCell ref="A65:B65"/>
    <mergeCell ref="A66:B66"/>
    <mergeCell ref="A68:B68"/>
    <mergeCell ref="W37:W38"/>
    <mergeCell ref="X37:X38"/>
    <mergeCell ref="P4:V4"/>
    <mergeCell ref="S36:T37"/>
    <mergeCell ref="U36:X36"/>
    <mergeCell ref="O37:P37"/>
    <mergeCell ref="Q37:R37"/>
    <mergeCell ref="U37:U38"/>
    <mergeCell ref="V37:V38"/>
    <mergeCell ref="O5:R5"/>
    <mergeCell ref="B3:V3"/>
    <mergeCell ref="B2:V2"/>
    <mergeCell ref="A67:B67"/>
    <mergeCell ref="K36:L37"/>
    <mergeCell ref="M36:N37"/>
    <mergeCell ref="O36:R36"/>
    <mergeCell ref="A36:B39"/>
    <mergeCell ref="C36:D37"/>
    <mergeCell ref="I36:J37"/>
    <mergeCell ref="E36:F37"/>
  </mergeCells>
  <printOptions horizontalCentered="1"/>
  <pageMargins left="0" right="0" top="0.5" bottom="0.5" header="0.5" footer="0.5"/>
  <pageSetup horizontalDpi="600" verticalDpi="600" orientation="landscape" paperSize="9" scale="69" r:id="rId1"/>
  <rowBreaks count="1" manualBreakCount="1">
    <brk id="35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2:S59"/>
  <sheetViews>
    <sheetView tabSelected="1" zoomScalePageLayoutView="0" workbookViewId="0" topLeftCell="A1">
      <selection activeCell="P31" sqref="P31"/>
    </sheetView>
  </sheetViews>
  <sheetFormatPr defaultColWidth="9.00390625" defaultRowHeight="12.75"/>
  <cols>
    <col min="1" max="1" width="26.375" style="7" customWidth="1"/>
    <col min="2" max="6" width="10.00390625" style="7" hidden="1" customWidth="1"/>
    <col min="7" max="7" width="10.00390625" style="7" customWidth="1"/>
    <col min="8" max="10" width="10.25390625" style="7" customWidth="1"/>
    <col min="11" max="11" width="10.25390625" style="109" customWidth="1"/>
    <col min="12" max="13" width="10.25390625" style="7" customWidth="1"/>
    <col min="14" max="16" width="11.25390625" style="7" customWidth="1"/>
    <col min="17" max="17" width="10.00390625" style="7" bestFit="1" customWidth="1"/>
    <col min="18" max="16384" width="9.125" style="7" customWidth="1"/>
  </cols>
  <sheetData>
    <row r="2" spans="1:16" ht="15.75" customHeight="1">
      <c r="A2" s="568" t="s">
        <v>413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</row>
    <row r="3" spans="1:13" ht="1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1"/>
      <c r="L3" s="110"/>
      <c r="M3" s="110"/>
    </row>
    <row r="4" spans="1:16" ht="15.75" customHeight="1">
      <c r="A4" s="567" t="s">
        <v>18</v>
      </c>
      <c r="B4" s="567" t="s">
        <v>42</v>
      </c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</row>
    <row r="5" spans="1:16" ht="12.75">
      <c r="A5" s="567"/>
      <c r="B5" s="146" t="s">
        <v>7</v>
      </c>
      <c r="C5" s="146" t="s">
        <v>9</v>
      </c>
      <c r="D5" s="146" t="s">
        <v>16</v>
      </c>
      <c r="E5" s="146" t="s">
        <v>0</v>
      </c>
      <c r="F5" s="146" t="s">
        <v>8</v>
      </c>
      <c r="G5" s="146" t="s">
        <v>17</v>
      </c>
      <c r="H5" s="146" t="s">
        <v>41</v>
      </c>
      <c r="I5" s="146" t="s">
        <v>359</v>
      </c>
      <c r="J5" s="146" t="s">
        <v>396</v>
      </c>
      <c r="K5" s="147" t="s">
        <v>428</v>
      </c>
      <c r="L5" s="146" t="s">
        <v>448</v>
      </c>
      <c r="M5" s="146" t="s">
        <v>537</v>
      </c>
      <c r="N5" s="146" t="s">
        <v>593</v>
      </c>
      <c r="O5" s="146" t="s">
        <v>629</v>
      </c>
      <c r="P5" s="146" t="s">
        <v>659</v>
      </c>
    </row>
    <row r="6" spans="1:16" ht="16.5" customHeight="1">
      <c r="A6" s="569" t="s">
        <v>45</v>
      </c>
      <c r="B6" s="570"/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  <c r="P6" s="571"/>
    </row>
    <row r="7" spans="1:16" ht="24" customHeight="1">
      <c r="A7" s="113" t="s">
        <v>43</v>
      </c>
      <c r="B7" s="100">
        <v>184</v>
      </c>
      <c r="C7" s="100">
        <v>180</v>
      </c>
      <c r="D7" s="100">
        <v>170</v>
      </c>
      <c r="E7" s="100">
        <v>162</v>
      </c>
      <c r="F7" s="100">
        <v>154</v>
      </c>
      <c r="G7" s="100">
        <v>146</v>
      </c>
      <c r="H7" s="100">
        <v>113</v>
      </c>
      <c r="I7" s="100">
        <v>101</v>
      </c>
      <c r="J7" s="112">
        <v>99</v>
      </c>
      <c r="K7" s="100">
        <v>100</v>
      </c>
      <c r="L7" s="100">
        <v>101</v>
      </c>
      <c r="M7" s="100">
        <v>100</v>
      </c>
      <c r="N7" s="5">
        <f>SUM(N8:N10)</f>
        <v>95</v>
      </c>
      <c r="O7" s="5">
        <f>SUM(O8:O10)</f>
        <v>96</v>
      </c>
      <c r="P7" s="5">
        <f>SUM(P8:P10)</f>
        <v>94</v>
      </c>
    </row>
    <row r="8" spans="1:16" ht="13.5" customHeight="1">
      <c r="A8" s="100" t="s">
        <v>361</v>
      </c>
      <c r="B8" s="100">
        <v>49</v>
      </c>
      <c r="C8" s="100">
        <v>49</v>
      </c>
      <c r="D8" s="100">
        <v>48</v>
      </c>
      <c r="E8" s="100">
        <v>47</v>
      </c>
      <c r="F8" s="100">
        <v>48</v>
      </c>
      <c r="G8" s="112" t="s">
        <v>718</v>
      </c>
      <c r="H8" s="112" t="s">
        <v>719</v>
      </c>
      <c r="I8" s="112">
        <v>15</v>
      </c>
      <c r="J8" s="112">
        <v>15</v>
      </c>
      <c r="K8" s="112">
        <v>16</v>
      </c>
      <c r="L8" s="112">
        <v>16</v>
      </c>
      <c r="M8" s="112">
        <v>17</v>
      </c>
      <c r="N8" s="5">
        <v>17</v>
      </c>
      <c r="O8" s="5">
        <v>18</v>
      </c>
      <c r="P8" s="5">
        <v>18</v>
      </c>
    </row>
    <row r="9" spans="1:16" ht="21.75" customHeight="1">
      <c r="A9" s="100" t="s">
        <v>360</v>
      </c>
      <c r="B9" s="100">
        <v>129</v>
      </c>
      <c r="C9" s="100">
        <v>125</v>
      </c>
      <c r="D9" s="100">
        <v>116</v>
      </c>
      <c r="E9" s="100">
        <v>109</v>
      </c>
      <c r="F9" s="100">
        <v>101</v>
      </c>
      <c r="G9" s="100">
        <v>99</v>
      </c>
      <c r="H9" s="100">
        <v>92</v>
      </c>
      <c r="I9" s="100">
        <v>81</v>
      </c>
      <c r="J9" s="112">
        <v>79</v>
      </c>
      <c r="K9" s="100">
        <v>79</v>
      </c>
      <c r="L9" s="100">
        <v>80</v>
      </c>
      <c r="M9" s="100">
        <v>78</v>
      </c>
      <c r="N9" s="5">
        <v>74</v>
      </c>
      <c r="O9" s="5">
        <v>75</v>
      </c>
      <c r="P9" s="5">
        <f>21+52</f>
        <v>73</v>
      </c>
    </row>
    <row r="10" spans="1:16" ht="24" customHeight="1">
      <c r="A10" s="113" t="s">
        <v>725</v>
      </c>
      <c r="B10" s="100">
        <v>6</v>
      </c>
      <c r="C10" s="100">
        <v>6</v>
      </c>
      <c r="D10" s="100">
        <v>6</v>
      </c>
      <c r="E10" s="100">
        <v>6</v>
      </c>
      <c r="F10" s="100">
        <v>5</v>
      </c>
      <c r="G10" s="100">
        <v>5</v>
      </c>
      <c r="H10" s="100">
        <v>5</v>
      </c>
      <c r="I10" s="100">
        <v>5</v>
      </c>
      <c r="J10" s="112">
        <v>5</v>
      </c>
      <c r="K10" s="100">
        <v>5</v>
      </c>
      <c r="L10" s="100">
        <v>5</v>
      </c>
      <c r="M10" s="100">
        <v>5</v>
      </c>
      <c r="N10" s="5">
        <v>4</v>
      </c>
      <c r="O10" s="5">
        <v>3</v>
      </c>
      <c r="P10" s="5">
        <v>3</v>
      </c>
    </row>
    <row r="11" spans="1:16" ht="22.5" customHeight="1">
      <c r="A11" s="100" t="s">
        <v>46</v>
      </c>
      <c r="B11" s="100">
        <v>85</v>
      </c>
      <c r="C11" s="100">
        <v>88</v>
      </c>
      <c r="D11" s="100">
        <v>88</v>
      </c>
      <c r="E11" s="100">
        <v>91</v>
      </c>
      <c r="F11" s="100">
        <v>86</v>
      </c>
      <c r="G11" s="100">
        <v>86</v>
      </c>
      <c r="H11" s="112" t="s">
        <v>720</v>
      </c>
      <c r="I11" s="112">
        <v>67</v>
      </c>
      <c r="J11" s="112">
        <v>70</v>
      </c>
      <c r="K11" s="112">
        <v>63</v>
      </c>
      <c r="L11" s="112">
        <v>65</v>
      </c>
      <c r="M11" s="112">
        <v>67</v>
      </c>
      <c r="N11" s="5">
        <v>69</v>
      </c>
      <c r="O11" s="5">
        <v>73</v>
      </c>
      <c r="P11" s="5">
        <v>72</v>
      </c>
    </row>
    <row r="12" spans="1:16" ht="16.5" customHeight="1">
      <c r="A12" s="569" t="s">
        <v>47</v>
      </c>
      <c r="B12" s="570"/>
      <c r="C12" s="570"/>
      <c r="D12" s="570"/>
      <c r="E12" s="570"/>
      <c r="F12" s="570"/>
      <c r="G12" s="570"/>
      <c r="H12" s="570"/>
      <c r="I12" s="570"/>
      <c r="J12" s="570"/>
      <c r="K12" s="570"/>
      <c r="L12" s="570"/>
      <c r="M12" s="570"/>
      <c r="N12" s="570"/>
      <c r="O12" s="570"/>
      <c r="P12" s="571"/>
    </row>
    <row r="13" spans="1:18" ht="13.5" customHeight="1">
      <c r="A13" s="100" t="s">
        <v>48</v>
      </c>
      <c r="B13" s="114">
        <v>123824</v>
      </c>
      <c r="C13" s="114">
        <v>138019</v>
      </c>
      <c r="D13" s="114">
        <v>142411</v>
      </c>
      <c r="E13" s="114">
        <v>150326</v>
      </c>
      <c r="F13" s="114">
        <v>161111</v>
      </c>
      <c r="G13" s="114">
        <v>164773</v>
      </c>
      <c r="H13" s="114">
        <v>170126</v>
      </c>
      <c r="I13" s="114">
        <v>172798</v>
      </c>
      <c r="J13" s="114">
        <v>175591</v>
      </c>
      <c r="K13" s="115">
        <v>174045</v>
      </c>
      <c r="L13" s="114">
        <v>178295</v>
      </c>
      <c r="M13" s="114">
        <v>162626</v>
      </c>
      <c r="N13" s="116">
        <f aca="true" t="shared" si="0" ref="N13:P14">+N15+N17+N19</f>
        <v>157138</v>
      </c>
      <c r="O13" s="116">
        <f t="shared" si="0"/>
        <v>155248</v>
      </c>
      <c r="P13" s="116">
        <f t="shared" si="0"/>
        <v>157625</v>
      </c>
      <c r="Q13" s="117"/>
      <c r="R13" s="118"/>
    </row>
    <row r="14" spans="1:16" ht="13.5" customHeight="1">
      <c r="A14" s="112" t="s">
        <v>44</v>
      </c>
      <c r="B14" s="119">
        <v>76049</v>
      </c>
      <c r="C14" s="119">
        <v>83871</v>
      </c>
      <c r="D14" s="119">
        <v>86183</v>
      </c>
      <c r="E14" s="119">
        <v>91720</v>
      </c>
      <c r="F14" s="119">
        <v>97796</v>
      </c>
      <c r="G14" s="114">
        <v>99472</v>
      </c>
      <c r="H14" s="114">
        <v>101455</v>
      </c>
      <c r="I14" s="114">
        <v>101557</v>
      </c>
      <c r="J14" s="114">
        <v>102427</v>
      </c>
      <c r="K14" s="115">
        <v>101783</v>
      </c>
      <c r="L14" s="114">
        <v>102520</v>
      </c>
      <c r="M14" s="114">
        <v>93674</v>
      </c>
      <c r="N14" s="116">
        <f t="shared" si="0"/>
        <v>91526</v>
      </c>
      <c r="O14" s="116">
        <f t="shared" si="0"/>
        <v>90094</v>
      </c>
      <c r="P14" s="116">
        <f t="shared" si="0"/>
        <v>93552</v>
      </c>
    </row>
    <row r="15" spans="1:19" ht="24" customHeight="1">
      <c r="A15" s="113" t="s">
        <v>49</v>
      </c>
      <c r="B15" s="114">
        <v>84041</v>
      </c>
      <c r="C15" s="114">
        <v>91755</v>
      </c>
      <c r="D15" s="114">
        <v>93478</v>
      </c>
      <c r="E15" s="114">
        <v>99037</v>
      </c>
      <c r="F15" s="114">
        <v>106611</v>
      </c>
      <c r="G15" s="114">
        <v>100581</v>
      </c>
      <c r="H15" s="114">
        <v>104431</v>
      </c>
      <c r="I15" s="114">
        <v>104101</v>
      </c>
      <c r="J15" s="114">
        <v>105751</v>
      </c>
      <c r="K15" s="115">
        <v>101855</v>
      </c>
      <c r="L15" s="114">
        <v>103650</v>
      </c>
      <c r="M15" s="114">
        <v>95033</v>
      </c>
      <c r="N15" s="116">
        <v>91798</v>
      </c>
      <c r="O15" s="116">
        <v>89473</v>
      </c>
      <c r="P15" s="116">
        <v>87992</v>
      </c>
      <c r="Q15" s="118"/>
      <c r="R15" s="118"/>
      <c r="S15" s="118"/>
    </row>
    <row r="16" spans="1:17" ht="13.5" customHeight="1">
      <c r="A16" s="112" t="s">
        <v>44</v>
      </c>
      <c r="B16" s="119">
        <v>50094</v>
      </c>
      <c r="C16" s="119">
        <v>53650</v>
      </c>
      <c r="D16" s="119">
        <v>54752</v>
      </c>
      <c r="E16" s="119">
        <v>58624</v>
      </c>
      <c r="F16" s="119">
        <v>62414</v>
      </c>
      <c r="G16" s="114">
        <v>57284</v>
      </c>
      <c r="H16" s="114">
        <v>58871</v>
      </c>
      <c r="I16" s="114">
        <v>57981</v>
      </c>
      <c r="J16" s="114">
        <v>58715</v>
      </c>
      <c r="K16" s="115">
        <v>56829</v>
      </c>
      <c r="L16" s="114">
        <v>57588</v>
      </c>
      <c r="M16" s="114">
        <v>53013</v>
      </c>
      <c r="N16" s="116">
        <v>51588</v>
      </c>
      <c r="O16" s="116">
        <v>49940</v>
      </c>
      <c r="P16" s="116">
        <v>49775</v>
      </c>
      <c r="Q16" s="118"/>
    </row>
    <row r="17" spans="1:18" ht="24" customHeight="1">
      <c r="A17" s="113" t="s">
        <v>50</v>
      </c>
      <c r="B17" s="114">
        <v>39405</v>
      </c>
      <c r="C17" s="114">
        <v>45784</v>
      </c>
      <c r="D17" s="114">
        <v>48552</v>
      </c>
      <c r="E17" s="114">
        <v>50878</v>
      </c>
      <c r="F17" s="114">
        <v>54114</v>
      </c>
      <c r="G17" s="114">
        <v>63835</v>
      </c>
      <c r="H17" s="114">
        <v>65306</v>
      </c>
      <c r="I17" s="114">
        <v>68302</v>
      </c>
      <c r="J17" s="114">
        <v>69353</v>
      </c>
      <c r="K17" s="115">
        <v>71689</v>
      </c>
      <c r="L17" s="114">
        <v>74233</v>
      </c>
      <c r="M17" s="114">
        <v>67276</v>
      </c>
      <c r="N17" s="116">
        <v>65075</v>
      </c>
      <c r="O17" s="116">
        <v>65628</v>
      </c>
      <c r="P17" s="116">
        <v>69370</v>
      </c>
      <c r="Q17" s="118"/>
      <c r="R17" s="120"/>
    </row>
    <row r="18" spans="1:17" ht="13.5" customHeight="1">
      <c r="A18" s="112" t="s">
        <v>44</v>
      </c>
      <c r="B18" s="119">
        <v>25711</v>
      </c>
      <c r="C18" s="119">
        <v>29832</v>
      </c>
      <c r="D18" s="119">
        <v>31184</v>
      </c>
      <c r="E18" s="119">
        <v>32841</v>
      </c>
      <c r="F18" s="119">
        <v>35143</v>
      </c>
      <c r="G18" s="114">
        <v>41985</v>
      </c>
      <c r="H18" s="114">
        <v>42360</v>
      </c>
      <c r="I18" s="114">
        <v>43344</v>
      </c>
      <c r="J18" s="114">
        <v>43411</v>
      </c>
      <c r="K18" s="115">
        <v>44623</v>
      </c>
      <c r="L18" s="114">
        <v>44676</v>
      </c>
      <c r="M18" s="114">
        <v>40465</v>
      </c>
      <c r="N18" s="116">
        <v>39783</v>
      </c>
      <c r="O18" s="116">
        <v>40078</v>
      </c>
      <c r="P18" s="116">
        <v>43619</v>
      </c>
      <c r="Q18" s="118"/>
    </row>
    <row r="19" spans="1:18" ht="24" customHeight="1">
      <c r="A19" s="113" t="s">
        <v>717</v>
      </c>
      <c r="B19" s="114">
        <v>378</v>
      </c>
      <c r="C19" s="114">
        <v>480</v>
      </c>
      <c r="D19" s="114">
        <v>381</v>
      </c>
      <c r="E19" s="114">
        <v>411</v>
      </c>
      <c r="F19" s="114">
        <v>386</v>
      </c>
      <c r="G19" s="114">
        <v>357</v>
      </c>
      <c r="H19" s="114">
        <v>389</v>
      </c>
      <c r="I19" s="114">
        <v>395</v>
      </c>
      <c r="J19" s="114">
        <v>487</v>
      </c>
      <c r="K19" s="115">
        <v>531</v>
      </c>
      <c r="L19" s="114">
        <v>412</v>
      </c>
      <c r="M19" s="114">
        <v>317</v>
      </c>
      <c r="N19" s="116">
        <v>265</v>
      </c>
      <c r="O19" s="116">
        <v>147</v>
      </c>
      <c r="P19" s="116">
        <v>263</v>
      </c>
      <c r="Q19" s="118"/>
      <c r="R19" s="118"/>
    </row>
    <row r="20" spans="1:16" ht="13.5" customHeight="1">
      <c r="A20" s="112" t="s">
        <v>44</v>
      </c>
      <c r="B20" s="119">
        <v>244</v>
      </c>
      <c r="C20" s="119">
        <v>299</v>
      </c>
      <c r="D20" s="119">
        <v>247</v>
      </c>
      <c r="E20" s="119">
        <v>255</v>
      </c>
      <c r="F20" s="119">
        <v>239</v>
      </c>
      <c r="G20" s="114">
        <v>203</v>
      </c>
      <c r="H20" s="114">
        <v>224</v>
      </c>
      <c r="I20" s="114">
        <v>232</v>
      </c>
      <c r="J20" s="114">
        <v>301</v>
      </c>
      <c r="K20" s="115">
        <v>331</v>
      </c>
      <c r="L20" s="114">
        <v>256</v>
      </c>
      <c r="M20" s="114">
        <v>196</v>
      </c>
      <c r="N20" s="116">
        <v>155</v>
      </c>
      <c r="O20" s="116">
        <v>76</v>
      </c>
      <c r="P20" s="116">
        <v>158</v>
      </c>
    </row>
    <row r="21" spans="1:16" ht="13.5" customHeight="1">
      <c r="A21" s="100" t="s">
        <v>51</v>
      </c>
      <c r="B21" s="114">
        <v>42787</v>
      </c>
      <c r="C21" s="114">
        <v>42854</v>
      </c>
      <c r="D21" s="114">
        <v>39460</v>
      </c>
      <c r="E21" s="114">
        <v>43897</v>
      </c>
      <c r="F21" s="114">
        <v>46692</v>
      </c>
      <c r="G21" s="114">
        <v>43829</v>
      </c>
      <c r="H21" s="114">
        <v>44472</v>
      </c>
      <c r="I21" s="114">
        <v>44484</v>
      </c>
      <c r="J21" s="114">
        <v>47744</v>
      </c>
      <c r="K21" s="115">
        <v>47182</v>
      </c>
      <c r="L21" s="114">
        <v>43834</v>
      </c>
      <c r="M21" s="114">
        <v>29023</v>
      </c>
      <c r="N21" s="116">
        <v>41195</v>
      </c>
      <c r="O21" s="116">
        <v>45480</v>
      </c>
      <c r="P21" s="116">
        <v>44094</v>
      </c>
    </row>
    <row r="22" spans="1:16" ht="13.5" customHeight="1">
      <c r="A22" s="112" t="s">
        <v>44</v>
      </c>
      <c r="B22" s="119">
        <v>26173</v>
      </c>
      <c r="C22" s="119">
        <v>26027</v>
      </c>
      <c r="D22" s="119">
        <v>23871</v>
      </c>
      <c r="E22" s="119">
        <v>26829</v>
      </c>
      <c r="F22" s="119">
        <v>28321</v>
      </c>
      <c r="G22" s="114">
        <v>26169</v>
      </c>
      <c r="H22" s="114">
        <v>26425</v>
      </c>
      <c r="I22" s="114">
        <v>26374</v>
      </c>
      <c r="J22" s="114">
        <v>27795</v>
      </c>
      <c r="K22" s="115">
        <v>27909</v>
      </c>
      <c r="L22" s="114">
        <v>25097</v>
      </c>
      <c r="M22" s="114">
        <v>17032</v>
      </c>
      <c r="N22" s="116">
        <v>24097</v>
      </c>
      <c r="O22" s="116">
        <v>26592</v>
      </c>
      <c r="P22" s="116">
        <v>26373</v>
      </c>
    </row>
    <row r="23" spans="1:16" ht="34.5" customHeight="1">
      <c r="A23" s="113" t="s">
        <v>594</v>
      </c>
      <c r="B23" s="114">
        <v>29791</v>
      </c>
      <c r="C23" s="114">
        <v>31380</v>
      </c>
      <c r="D23" s="114">
        <v>29331</v>
      </c>
      <c r="E23" s="114">
        <v>32232</v>
      </c>
      <c r="F23" s="114">
        <v>35338</v>
      </c>
      <c r="G23" s="114">
        <v>32569</v>
      </c>
      <c r="H23" s="114">
        <v>31334</v>
      </c>
      <c r="I23" s="114">
        <v>30536</v>
      </c>
      <c r="J23" s="114">
        <v>33328</v>
      </c>
      <c r="K23" s="115">
        <v>33273</v>
      </c>
      <c r="L23" s="114">
        <v>30537</v>
      </c>
      <c r="M23" s="114">
        <v>17828</v>
      </c>
      <c r="N23" s="116">
        <v>27626</v>
      </c>
      <c r="O23" s="116">
        <v>32919</v>
      </c>
      <c r="P23" s="116">
        <v>31558</v>
      </c>
    </row>
    <row r="24" spans="1:16" ht="13.5" customHeight="1">
      <c r="A24" s="100" t="s">
        <v>52</v>
      </c>
      <c r="B24" s="114">
        <v>22397</v>
      </c>
      <c r="C24" s="114">
        <v>23628</v>
      </c>
      <c r="D24" s="114">
        <v>25938</v>
      </c>
      <c r="E24" s="114">
        <v>29599</v>
      </c>
      <c r="F24" s="114">
        <v>33007</v>
      </c>
      <c r="G24" s="114">
        <v>34211</v>
      </c>
      <c r="H24" s="114">
        <v>35847</v>
      </c>
      <c r="I24" s="121">
        <v>37749</v>
      </c>
      <c r="J24" s="121">
        <v>37243</v>
      </c>
      <c r="K24" s="122">
        <v>33850</v>
      </c>
      <c r="L24" s="123">
        <v>35181</v>
      </c>
      <c r="M24" s="124">
        <v>35889</v>
      </c>
      <c r="N24" s="116">
        <v>34681</v>
      </c>
      <c r="O24" s="116">
        <v>29164</v>
      </c>
      <c r="P24" s="116"/>
    </row>
    <row r="25" spans="1:16" ht="13.5" customHeight="1">
      <c r="A25" s="112" t="s">
        <v>44</v>
      </c>
      <c r="B25" s="119">
        <v>14524</v>
      </c>
      <c r="C25" s="119">
        <v>15424</v>
      </c>
      <c r="D25" s="119">
        <v>16932</v>
      </c>
      <c r="E25" s="119">
        <v>19427</v>
      </c>
      <c r="F25" s="119">
        <v>21046</v>
      </c>
      <c r="G25" s="114">
        <v>22138</v>
      </c>
      <c r="H25" s="114">
        <v>22888</v>
      </c>
      <c r="I25" s="121">
        <v>24339</v>
      </c>
      <c r="J25" s="121">
        <v>23949</v>
      </c>
      <c r="K25" s="123">
        <v>21662</v>
      </c>
      <c r="L25" s="123">
        <v>21857</v>
      </c>
      <c r="M25" s="124">
        <v>21848</v>
      </c>
      <c r="N25" s="116">
        <v>21179</v>
      </c>
      <c r="O25" s="116">
        <v>17476</v>
      </c>
      <c r="P25" s="116"/>
    </row>
    <row r="26" spans="1:16" ht="24" customHeight="1">
      <c r="A26" s="113" t="s">
        <v>53</v>
      </c>
      <c r="B26" s="114">
        <v>7924</v>
      </c>
      <c r="C26" s="114">
        <v>7606</v>
      </c>
      <c r="D26" s="114">
        <v>9562</v>
      </c>
      <c r="E26" s="114">
        <v>10496</v>
      </c>
      <c r="F26" s="114">
        <v>13038</v>
      </c>
      <c r="G26" s="114">
        <v>13906</v>
      </c>
      <c r="H26" s="114">
        <v>12975</v>
      </c>
      <c r="I26" s="121">
        <v>15534</v>
      </c>
      <c r="J26" s="121">
        <v>15559</v>
      </c>
      <c r="K26" s="123">
        <v>10587</v>
      </c>
      <c r="L26" s="123">
        <v>11573</v>
      </c>
      <c r="M26" s="124">
        <v>11072</v>
      </c>
      <c r="N26" s="116">
        <v>11164</v>
      </c>
      <c r="O26" s="116">
        <v>10029</v>
      </c>
      <c r="P26" s="116"/>
    </row>
    <row r="27" spans="1:16" ht="32.25" customHeight="1" hidden="1">
      <c r="A27" s="113" t="s">
        <v>54</v>
      </c>
      <c r="B27" s="114">
        <v>108339</v>
      </c>
      <c r="C27" s="114">
        <v>110000</v>
      </c>
      <c r="D27" s="114">
        <v>123609</v>
      </c>
      <c r="E27" s="114">
        <v>133071</v>
      </c>
      <c r="F27" s="114">
        <v>140768</v>
      </c>
      <c r="G27" s="114">
        <v>151049</v>
      </c>
      <c r="H27" s="114">
        <v>161304</v>
      </c>
      <c r="I27" s="114">
        <v>164884</v>
      </c>
      <c r="J27" s="114">
        <v>168943</v>
      </c>
      <c r="K27" s="115">
        <v>163156</v>
      </c>
      <c r="L27" s="114">
        <v>170272</v>
      </c>
      <c r="M27" s="125">
        <v>154172</v>
      </c>
      <c r="N27" s="116">
        <v>152786</v>
      </c>
      <c r="O27" s="116"/>
      <c r="P27" s="116"/>
    </row>
    <row r="28" spans="1:16" ht="16.5" customHeight="1">
      <c r="A28" s="569" t="s">
        <v>55</v>
      </c>
      <c r="B28" s="570"/>
      <c r="C28" s="570"/>
      <c r="D28" s="570"/>
      <c r="E28" s="570"/>
      <c r="F28" s="570"/>
      <c r="G28" s="570"/>
      <c r="H28" s="570"/>
      <c r="I28" s="570"/>
      <c r="J28" s="570"/>
      <c r="K28" s="570"/>
      <c r="L28" s="570"/>
      <c r="M28" s="570"/>
      <c r="N28" s="570"/>
      <c r="O28" s="570"/>
      <c r="P28" s="571"/>
    </row>
    <row r="29" spans="1:16" ht="13.5" customHeight="1">
      <c r="A29" s="100" t="s">
        <v>56</v>
      </c>
      <c r="B29" s="114">
        <v>11555</v>
      </c>
      <c r="C29" s="114">
        <v>11676</v>
      </c>
      <c r="D29" s="114">
        <v>12175</v>
      </c>
      <c r="E29" s="114">
        <v>12492</v>
      </c>
      <c r="F29" s="114">
        <v>12555</v>
      </c>
      <c r="G29" s="114">
        <v>12849</v>
      </c>
      <c r="H29" s="114">
        <v>12824</v>
      </c>
      <c r="I29" s="114">
        <v>13021</v>
      </c>
      <c r="J29" s="114">
        <v>13175</v>
      </c>
      <c r="K29" s="115">
        <v>13212</v>
      </c>
      <c r="L29" s="114">
        <v>13360</v>
      </c>
      <c r="M29" s="114">
        <v>13057</v>
      </c>
      <c r="N29" s="126">
        <v>12740</v>
      </c>
      <c r="O29" s="126">
        <v>12705</v>
      </c>
      <c r="P29" s="126">
        <v>12634</v>
      </c>
    </row>
    <row r="30" spans="1:16" ht="13.5" customHeight="1">
      <c r="A30" s="112" t="s">
        <v>44</v>
      </c>
      <c r="B30" s="119">
        <v>6775</v>
      </c>
      <c r="C30" s="119">
        <v>6986</v>
      </c>
      <c r="D30" s="119">
        <v>7385</v>
      </c>
      <c r="E30" s="119">
        <v>7561</v>
      </c>
      <c r="F30" s="119">
        <v>7630</v>
      </c>
      <c r="G30" s="114">
        <v>7863</v>
      </c>
      <c r="H30" s="114">
        <v>7796</v>
      </c>
      <c r="I30" s="114">
        <v>7986</v>
      </c>
      <c r="J30" s="114">
        <v>8221</v>
      </c>
      <c r="K30" s="115">
        <v>8534</v>
      </c>
      <c r="L30" s="114">
        <v>8456</v>
      </c>
      <c r="M30" s="114">
        <v>8296</v>
      </c>
      <c r="N30" s="126">
        <v>7945</v>
      </c>
      <c r="O30" s="126">
        <v>7918</v>
      </c>
      <c r="P30" s="126">
        <v>7912</v>
      </c>
    </row>
    <row r="31" spans="1:16" ht="13.5" customHeight="1">
      <c r="A31" s="100" t="s">
        <v>57</v>
      </c>
      <c r="B31" s="114">
        <v>6337</v>
      </c>
      <c r="C31" s="114">
        <v>6517</v>
      </c>
      <c r="D31" s="114">
        <v>6818</v>
      </c>
      <c r="E31" s="114">
        <v>6892</v>
      </c>
      <c r="F31" s="114">
        <v>7020</v>
      </c>
      <c r="G31" s="114">
        <v>7219</v>
      </c>
      <c r="H31" s="114">
        <v>7183</v>
      </c>
      <c r="I31" s="114">
        <v>7295</v>
      </c>
      <c r="J31" s="114">
        <v>7331</v>
      </c>
      <c r="K31" s="115">
        <v>7385</v>
      </c>
      <c r="L31" s="114">
        <v>7528</v>
      </c>
      <c r="M31" s="114">
        <v>7121</v>
      </c>
      <c r="N31" s="126">
        <v>6917</v>
      </c>
      <c r="O31" s="126">
        <v>6724</v>
      </c>
      <c r="P31" s="126">
        <v>6668</v>
      </c>
    </row>
    <row r="32" spans="1:16" ht="13.5" customHeight="1">
      <c r="A32" s="112" t="s">
        <v>44</v>
      </c>
      <c r="B32" s="119">
        <v>3542</v>
      </c>
      <c r="C32" s="119">
        <v>3693</v>
      </c>
      <c r="D32" s="119">
        <v>3905</v>
      </c>
      <c r="E32" s="119">
        <v>4021</v>
      </c>
      <c r="F32" s="119">
        <v>4073</v>
      </c>
      <c r="G32" s="114">
        <v>4229</v>
      </c>
      <c r="H32" s="114">
        <v>4174</v>
      </c>
      <c r="I32" s="114">
        <v>4287</v>
      </c>
      <c r="J32" s="114">
        <v>4371</v>
      </c>
      <c r="K32" s="115">
        <v>4542</v>
      </c>
      <c r="L32" s="114">
        <v>4628</v>
      </c>
      <c r="M32" s="114">
        <v>4368</v>
      </c>
      <c r="N32" s="126">
        <v>4130</v>
      </c>
      <c r="O32" s="126">
        <v>3997</v>
      </c>
      <c r="P32" s="126">
        <v>4028</v>
      </c>
    </row>
    <row r="33" spans="1:13" ht="12.75" customHeight="1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1"/>
      <c r="L33" s="110"/>
      <c r="M33" s="110"/>
    </row>
    <row r="34" spans="1:13" ht="12.75" customHeight="1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1"/>
      <c r="L34" s="110"/>
      <c r="M34" s="110"/>
    </row>
    <row r="35" spans="1:13" ht="12.75" customHeight="1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1"/>
      <c r="L35" s="110"/>
      <c r="M35" s="110"/>
    </row>
    <row r="36" spans="1:13" ht="12.75" customHeight="1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1"/>
      <c r="L36" s="110"/>
      <c r="M36" s="110"/>
    </row>
    <row r="37" spans="1:13" ht="12.75" customHeight="1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1"/>
      <c r="L37" s="110"/>
      <c r="M37" s="110"/>
    </row>
    <row r="38" spans="1:13" ht="12.75" customHeight="1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1"/>
      <c r="L38" s="110"/>
      <c r="M38" s="110"/>
    </row>
    <row r="39" spans="1:13" ht="12.75" customHeight="1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1"/>
      <c r="L39" s="110"/>
      <c r="M39" s="110"/>
    </row>
    <row r="40" spans="1:13" ht="12.75" customHeight="1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1"/>
      <c r="L40" s="110"/>
      <c r="M40" s="110"/>
    </row>
    <row r="41" spans="1:13" ht="12.75" customHeight="1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1"/>
      <c r="L41" s="110"/>
      <c r="M41" s="110"/>
    </row>
    <row r="42" spans="1:13" ht="12.75" customHeight="1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1"/>
      <c r="L42" s="110"/>
      <c r="M42" s="110"/>
    </row>
    <row r="43" spans="1:13" ht="12.75" customHeight="1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1"/>
      <c r="L43" s="110"/>
      <c r="M43" s="110"/>
    </row>
    <row r="44" spans="1:13" ht="12.75" customHeight="1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1"/>
      <c r="L44" s="110"/>
      <c r="M44" s="110"/>
    </row>
    <row r="45" spans="1:13" ht="12.75" customHeight="1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1"/>
      <c r="L45" s="110"/>
      <c r="M45" s="110"/>
    </row>
    <row r="46" spans="1:13" ht="12.75" customHeight="1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1"/>
      <c r="L46" s="110"/>
      <c r="M46" s="110"/>
    </row>
    <row r="47" spans="1:13" ht="12.75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1"/>
      <c r="L47" s="110"/>
      <c r="M47" s="110"/>
    </row>
    <row r="48" spans="1:13" ht="12.75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1"/>
      <c r="L48" s="110"/>
      <c r="M48" s="110"/>
    </row>
    <row r="49" spans="1:13" ht="12.75" customHeight="1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1"/>
      <c r="L49" s="110"/>
      <c r="M49" s="110"/>
    </row>
    <row r="50" spans="1:13" ht="12.75" customHeight="1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1"/>
      <c r="L50" s="110"/>
      <c r="M50" s="110"/>
    </row>
    <row r="51" spans="1:13" ht="12.75" customHeight="1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1"/>
      <c r="L51" s="110"/>
      <c r="M51" s="110"/>
    </row>
    <row r="52" spans="1:13" ht="12.75" customHeight="1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1"/>
      <c r="L52" s="110"/>
      <c r="M52" s="110"/>
    </row>
    <row r="53" spans="1:13" ht="12.75" customHeight="1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1"/>
      <c r="L53" s="110"/>
      <c r="M53" s="110"/>
    </row>
    <row r="54" spans="1:13" ht="12.75" customHeight="1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1"/>
      <c r="L54" s="110"/>
      <c r="M54" s="110"/>
    </row>
    <row r="55" spans="1:13" ht="12.75" customHeight="1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1"/>
      <c r="L55" s="110"/>
      <c r="M55" s="110"/>
    </row>
    <row r="56" spans="1:13" ht="12.75" customHeight="1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1"/>
      <c r="L56" s="110"/>
      <c r="M56" s="110"/>
    </row>
    <row r="57" spans="1:13" ht="12.75" customHeight="1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1"/>
      <c r="L57" s="110"/>
      <c r="M57" s="110"/>
    </row>
    <row r="58" spans="1:13" ht="12.75">
      <c r="A58" s="127"/>
      <c r="B58"/>
      <c r="C58"/>
      <c r="D58"/>
      <c r="E58"/>
      <c r="F58"/>
      <c r="G58"/>
      <c r="H58"/>
      <c r="I58"/>
      <c r="J58"/>
      <c r="K58" s="128"/>
      <c r="L58"/>
      <c r="M58"/>
    </row>
    <row r="59" spans="1:13" ht="12.75">
      <c r="A59" s="127"/>
      <c r="B59"/>
      <c r="C59"/>
      <c r="D59"/>
      <c r="E59"/>
      <c r="F59"/>
      <c r="G59"/>
      <c r="H59"/>
      <c r="I59"/>
      <c r="J59"/>
      <c r="K59" s="128"/>
      <c r="L59"/>
      <c r="M59"/>
    </row>
  </sheetData>
  <sheetProtection/>
  <mergeCells count="6">
    <mergeCell ref="B4:P4"/>
    <mergeCell ref="A2:P2"/>
    <mergeCell ref="A6:P6"/>
    <mergeCell ref="A12:P12"/>
    <mergeCell ref="A28:P28"/>
    <mergeCell ref="A4:A5"/>
  </mergeCells>
  <printOptions horizontalCentered="1"/>
  <pageMargins left="0" right="0" top="1" bottom="0.75" header="0.5" footer="0.5"/>
  <pageSetup horizontalDpi="600" verticalDpi="600" orientation="landscape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2:O1306"/>
  <sheetViews>
    <sheetView zoomScale="120" zoomScaleNormal="120" zoomScalePageLayoutView="0" workbookViewId="0" topLeftCell="A1">
      <selection activeCell="E13" sqref="E13"/>
    </sheetView>
  </sheetViews>
  <sheetFormatPr defaultColWidth="9.00390625" defaultRowHeight="12.75"/>
  <cols>
    <col min="1" max="1" width="2.125" style="280" customWidth="1"/>
    <col min="2" max="2" width="9.00390625" style="280" customWidth="1"/>
    <col min="3" max="3" width="22.875" style="280" customWidth="1"/>
    <col min="4" max="12" width="9.875" style="281" customWidth="1"/>
    <col min="13" max="14" width="9.875" style="280" customWidth="1"/>
    <col min="15" max="16384" width="9.125" style="280" customWidth="1"/>
  </cols>
  <sheetData>
    <row r="2" spans="2:14" ht="16.5" customHeight="1">
      <c r="B2" s="631" t="s">
        <v>712</v>
      </c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</row>
    <row r="3" spans="2:14" ht="10.5" customHeight="1">
      <c r="B3" s="773" t="s">
        <v>710</v>
      </c>
      <c r="C3" s="735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2:14" ht="14.25" customHeight="1">
      <c r="B4" s="670" t="s">
        <v>332</v>
      </c>
      <c r="C4" s="761"/>
      <c r="D4" s="613" t="s">
        <v>356</v>
      </c>
      <c r="E4" s="613"/>
      <c r="F4" s="613" t="s">
        <v>333</v>
      </c>
      <c r="G4" s="613"/>
      <c r="H4" s="613"/>
      <c r="I4" s="613"/>
      <c r="J4" s="613"/>
      <c r="K4" s="613"/>
      <c r="L4" s="613"/>
      <c r="M4" s="613"/>
      <c r="N4" s="674" t="s">
        <v>715</v>
      </c>
    </row>
    <row r="5" spans="2:14" ht="15" customHeight="1">
      <c r="B5" s="761"/>
      <c r="C5" s="761"/>
      <c r="D5" s="613" t="s">
        <v>19</v>
      </c>
      <c r="E5" s="613" t="s">
        <v>334</v>
      </c>
      <c r="F5" s="613" t="s">
        <v>390</v>
      </c>
      <c r="G5" s="613"/>
      <c r="H5" s="613" t="s">
        <v>391</v>
      </c>
      <c r="I5" s="613"/>
      <c r="J5" s="613" t="s">
        <v>354</v>
      </c>
      <c r="K5" s="613"/>
      <c r="L5" s="613" t="s">
        <v>355</v>
      </c>
      <c r="M5" s="613"/>
      <c r="N5" s="674"/>
    </row>
    <row r="6" spans="2:14" ht="15.75" customHeight="1">
      <c r="B6" s="761"/>
      <c r="C6" s="761"/>
      <c r="D6" s="613"/>
      <c r="E6" s="613"/>
      <c r="F6" s="192" t="s">
        <v>80</v>
      </c>
      <c r="G6" s="192" t="s">
        <v>5</v>
      </c>
      <c r="H6" s="192" t="s">
        <v>80</v>
      </c>
      <c r="I6" s="192" t="s">
        <v>5</v>
      </c>
      <c r="J6" s="192" t="s">
        <v>335</v>
      </c>
      <c r="K6" s="192" t="s">
        <v>5</v>
      </c>
      <c r="L6" s="192" t="s">
        <v>80</v>
      </c>
      <c r="M6" s="192" t="s">
        <v>5</v>
      </c>
      <c r="N6" s="674"/>
    </row>
    <row r="7" spans="2:14" ht="8.25" customHeight="1">
      <c r="B7" s="766" t="s">
        <v>336</v>
      </c>
      <c r="C7" s="767"/>
      <c r="D7" s="767"/>
      <c r="E7" s="767"/>
      <c r="F7" s="767"/>
      <c r="G7" s="767"/>
      <c r="H7" s="767"/>
      <c r="I7" s="767"/>
      <c r="J7" s="767"/>
      <c r="K7" s="767"/>
      <c r="L7" s="767"/>
      <c r="M7" s="767"/>
      <c r="N7" s="768"/>
    </row>
    <row r="8" spans="2:14" ht="8.25" customHeight="1">
      <c r="B8" s="762" t="s">
        <v>171</v>
      </c>
      <c r="C8" s="763"/>
      <c r="D8" s="282">
        <v>0</v>
      </c>
      <c r="E8" s="282">
        <v>0</v>
      </c>
      <c r="F8" s="282">
        <v>0</v>
      </c>
      <c r="G8" s="282">
        <v>0</v>
      </c>
      <c r="H8" s="282">
        <v>0</v>
      </c>
      <c r="I8" s="282">
        <v>0</v>
      </c>
      <c r="J8" s="282">
        <v>0</v>
      </c>
      <c r="K8" s="282">
        <v>0</v>
      </c>
      <c r="L8" s="282">
        <v>0</v>
      </c>
      <c r="M8" s="282">
        <v>0</v>
      </c>
      <c r="N8" s="283">
        <v>0</v>
      </c>
    </row>
    <row r="9" spans="2:14" ht="8.25" customHeight="1">
      <c r="B9" s="764" t="s">
        <v>337</v>
      </c>
      <c r="C9" s="765"/>
      <c r="D9" s="284">
        <f aca="true" t="shared" si="0" ref="D9:E11">+F9+H9+J9+L9</f>
        <v>45</v>
      </c>
      <c r="E9" s="284">
        <f t="shared" si="0"/>
        <v>17</v>
      </c>
      <c r="F9" s="284">
        <v>45</v>
      </c>
      <c r="G9" s="284">
        <v>17</v>
      </c>
      <c r="H9" s="284">
        <v>0</v>
      </c>
      <c r="I9" s="284">
        <v>0</v>
      </c>
      <c r="J9" s="284">
        <v>0</v>
      </c>
      <c r="K9" s="284">
        <v>0</v>
      </c>
      <c r="L9" s="284">
        <v>0</v>
      </c>
      <c r="M9" s="284">
        <v>0</v>
      </c>
      <c r="N9" s="285">
        <v>8</v>
      </c>
    </row>
    <row r="10" spans="2:14" ht="8.25" customHeight="1">
      <c r="B10" s="764" t="s">
        <v>338</v>
      </c>
      <c r="C10" s="765"/>
      <c r="D10" s="284">
        <f t="shared" si="0"/>
        <v>0</v>
      </c>
      <c r="E10" s="284">
        <f t="shared" si="0"/>
        <v>0</v>
      </c>
      <c r="F10" s="284">
        <v>0</v>
      </c>
      <c r="G10" s="284">
        <v>0</v>
      </c>
      <c r="H10" s="284">
        <v>0</v>
      </c>
      <c r="I10" s="284">
        <v>0</v>
      </c>
      <c r="J10" s="284">
        <v>0</v>
      </c>
      <c r="K10" s="284">
        <v>0</v>
      </c>
      <c r="L10" s="284">
        <v>0</v>
      </c>
      <c r="M10" s="284">
        <v>0</v>
      </c>
      <c r="N10" s="285"/>
    </row>
    <row r="11" spans="2:14" ht="8.25" customHeight="1">
      <c r="B11" s="764" t="s">
        <v>339</v>
      </c>
      <c r="C11" s="765"/>
      <c r="D11" s="284">
        <f t="shared" si="0"/>
        <v>0</v>
      </c>
      <c r="E11" s="284">
        <f t="shared" si="0"/>
        <v>0</v>
      </c>
      <c r="F11" s="284">
        <v>0</v>
      </c>
      <c r="G11" s="284">
        <v>0</v>
      </c>
      <c r="H11" s="284">
        <v>0</v>
      </c>
      <c r="I11" s="284">
        <v>0</v>
      </c>
      <c r="J11" s="284">
        <v>0</v>
      </c>
      <c r="K11" s="284">
        <v>0</v>
      </c>
      <c r="L11" s="284">
        <v>0</v>
      </c>
      <c r="M11" s="284">
        <v>0</v>
      </c>
      <c r="N11" s="285"/>
    </row>
    <row r="12" spans="2:14" ht="8.25" customHeight="1">
      <c r="B12" s="769" t="s">
        <v>172</v>
      </c>
      <c r="C12" s="770"/>
      <c r="D12" s="286">
        <f>SUM(D13:D15)</f>
        <v>13290</v>
      </c>
      <c r="E12" s="286">
        <f aca="true" t="shared" si="1" ref="E12:M12">SUM(E13:E15)</f>
        <v>7725</v>
      </c>
      <c r="F12" s="286">
        <f t="shared" si="1"/>
        <v>0</v>
      </c>
      <c r="G12" s="286">
        <f t="shared" si="1"/>
        <v>0</v>
      </c>
      <c r="H12" s="286">
        <f t="shared" si="1"/>
        <v>13290</v>
      </c>
      <c r="I12" s="286">
        <f t="shared" si="1"/>
        <v>7725</v>
      </c>
      <c r="J12" s="286">
        <f t="shared" si="1"/>
        <v>0</v>
      </c>
      <c r="K12" s="286">
        <f t="shared" si="1"/>
        <v>0</v>
      </c>
      <c r="L12" s="286">
        <f t="shared" si="1"/>
        <v>0</v>
      </c>
      <c r="M12" s="286">
        <f t="shared" si="1"/>
        <v>0</v>
      </c>
      <c r="N12" s="496">
        <v>4868</v>
      </c>
    </row>
    <row r="13" spans="2:14" ht="8.25" customHeight="1">
      <c r="B13" s="764" t="s">
        <v>340</v>
      </c>
      <c r="C13" s="765"/>
      <c r="D13" s="284">
        <f aca="true" t="shared" si="2" ref="D13:E15">+F13+H13+J13+L13</f>
        <v>12406</v>
      </c>
      <c r="E13" s="284">
        <f t="shared" si="2"/>
        <v>7241</v>
      </c>
      <c r="F13" s="284">
        <v>0</v>
      </c>
      <c r="G13" s="284">
        <v>0</v>
      </c>
      <c r="H13" s="284">
        <v>12406</v>
      </c>
      <c r="I13" s="284">
        <v>7241</v>
      </c>
      <c r="J13" s="284">
        <v>0</v>
      </c>
      <c r="K13" s="284">
        <v>0</v>
      </c>
      <c r="L13" s="284">
        <v>0</v>
      </c>
      <c r="M13" s="284">
        <v>0</v>
      </c>
      <c r="N13" s="285">
        <v>4722</v>
      </c>
    </row>
    <row r="14" spans="2:14" ht="8.25" customHeight="1">
      <c r="B14" s="764" t="s">
        <v>341</v>
      </c>
      <c r="C14" s="765"/>
      <c r="D14" s="284">
        <f t="shared" si="2"/>
        <v>132</v>
      </c>
      <c r="E14" s="284">
        <f t="shared" si="2"/>
        <v>81</v>
      </c>
      <c r="F14" s="284">
        <v>0</v>
      </c>
      <c r="G14" s="284">
        <v>0</v>
      </c>
      <c r="H14" s="284">
        <v>132</v>
      </c>
      <c r="I14" s="284">
        <v>81</v>
      </c>
      <c r="J14" s="284">
        <v>0</v>
      </c>
      <c r="K14" s="284">
        <v>0</v>
      </c>
      <c r="L14" s="284">
        <v>0</v>
      </c>
      <c r="M14" s="284">
        <v>0</v>
      </c>
      <c r="N14" s="285">
        <v>22</v>
      </c>
    </row>
    <row r="15" spans="2:14" ht="8.25" customHeight="1">
      <c r="B15" s="764" t="s">
        <v>342</v>
      </c>
      <c r="C15" s="765"/>
      <c r="D15" s="284">
        <f t="shared" si="2"/>
        <v>752</v>
      </c>
      <c r="E15" s="284">
        <f t="shared" si="2"/>
        <v>403</v>
      </c>
      <c r="F15" s="284">
        <v>0</v>
      </c>
      <c r="G15" s="284">
        <v>0</v>
      </c>
      <c r="H15" s="284">
        <v>752</v>
      </c>
      <c r="I15" s="284">
        <v>403</v>
      </c>
      <c r="J15" s="284">
        <v>0</v>
      </c>
      <c r="K15" s="284">
        <v>0</v>
      </c>
      <c r="L15" s="284">
        <v>0</v>
      </c>
      <c r="M15" s="284">
        <v>0</v>
      </c>
      <c r="N15" s="285">
        <v>124</v>
      </c>
    </row>
    <row r="16" spans="2:14" ht="8.25" customHeight="1">
      <c r="B16" s="769" t="s">
        <v>173</v>
      </c>
      <c r="C16" s="770"/>
      <c r="D16" s="286">
        <f>SUM(D17:D19)</f>
        <v>2048</v>
      </c>
      <c r="E16" s="286">
        <f aca="true" t="shared" si="3" ref="E16:M16">SUM(E17:E19)</f>
        <v>1317</v>
      </c>
      <c r="F16" s="286">
        <f t="shared" si="3"/>
        <v>0</v>
      </c>
      <c r="G16" s="286">
        <f t="shared" si="3"/>
        <v>0</v>
      </c>
      <c r="H16" s="286">
        <f t="shared" si="3"/>
        <v>0</v>
      </c>
      <c r="I16" s="286">
        <f t="shared" si="3"/>
        <v>0</v>
      </c>
      <c r="J16" s="286">
        <f t="shared" si="3"/>
        <v>2048</v>
      </c>
      <c r="K16" s="286">
        <f t="shared" si="3"/>
        <v>1317</v>
      </c>
      <c r="L16" s="286">
        <f t="shared" si="3"/>
        <v>0</v>
      </c>
      <c r="M16" s="286">
        <f t="shared" si="3"/>
        <v>0</v>
      </c>
      <c r="N16" s="496">
        <v>1889</v>
      </c>
    </row>
    <row r="17" spans="2:14" ht="8.25" customHeight="1">
      <c r="B17" s="764" t="s">
        <v>343</v>
      </c>
      <c r="C17" s="765"/>
      <c r="D17" s="284">
        <f aca="true" t="shared" si="4" ref="D17:E19">+F17+H17+J17+L17</f>
        <v>1621</v>
      </c>
      <c r="E17" s="284">
        <f t="shared" si="4"/>
        <v>956</v>
      </c>
      <c r="F17" s="284">
        <v>0</v>
      </c>
      <c r="G17" s="284">
        <v>0</v>
      </c>
      <c r="H17" s="284">
        <v>0</v>
      </c>
      <c r="I17" s="284">
        <v>0</v>
      </c>
      <c r="J17" s="284">
        <v>1621</v>
      </c>
      <c r="K17" s="284">
        <v>956</v>
      </c>
      <c r="L17" s="284">
        <v>0</v>
      </c>
      <c r="M17" s="284">
        <v>0</v>
      </c>
      <c r="N17" s="285">
        <v>1462</v>
      </c>
    </row>
    <row r="18" spans="2:14" ht="8.25" customHeight="1">
      <c r="B18" s="764" t="s">
        <v>344</v>
      </c>
      <c r="C18" s="765"/>
      <c r="D18" s="284">
        <f t="shared" si="4"/>
        <v>2</v>
      </c>
      <c r="E18" s="284">
        <f t="shared" si="4"/>
        <v>2</v>
      </c>
      <c r="F18" s="284">
        <v>0</v>
      </c>
      <c r="G18" s="284">
        <v>0</v>
      </c>
      <c r="H18" s="284">
        <v>0</v>
      </c>
      <c r="I18" s="284">
        <v>0</v>
      </c>
      <c r="J18" s="284">
        <v>2</v>
      </c>
      <c r="K18" s="284">
        <v>2</v>
      </c>
      <c r="L18" s="284">
        <v>0</v>
      </c>
      <c r="M18" s="284">
        <v>0</v>
      </c>
      <c r="N18" s="285">
        <v>2</v>
      </c>
    </row>
    <row r="19" spans="2:14" ht="8.25" customHeight="1">
      <c r="B19" s="764" t="s">
        <v>345</v>
      </c>
      <c r="C19" s="765"/>
      <c r="D19" s="284">
        <f t="shared" si="4"/>
        <v>425</v>
      </c>
      <c r="E19" s="284">
        <f t="shared" si="4"/>
        <v>359</v>
      </c>
      <c r="F19" s="284">
        <v>0</v>
      </c>
      <c r="G19" s="284">
        <v>0</v>
      </c>
      <c r="H19" s="284">
        <v>0</v>
      </c>
      <c r="I19" s="284">
        <v>0</v>
      </c>
      <c r="J19" s="284">
        <f>419+6</f>
        <v>425</v>
      </c>
      <c r="K19" s="284">
        <f>354+5</f>
        <v>359</v>
      </c>
      <c r="L19" s="284">
        <v>0</v>
      </c>
      <c r="M19" s="284">
        <v>0</v>
      </c>
      <c r="N19" s="285">
        <v>425</v>
      </c>
    </row>
    <row r="20" spans="2:14" ht="8.25" customHeight="1">
      <c r="B20" s="769" t="s">
        <v>174</v>
      </c>
      <c r="C20" s="770"/>
      <c r="D20" s="286">
        <f>SUM(D21:D23)</f>
        <v>81</v>
      </c>
      <c r="E20" s="286">
        <f aca="true" t="shared" si="5" ref="E20:M20">SUM(E21:E23)</f>
        <v>47</v>
      </c>
      <c r="F20" s="286">
        <f t="shared" si="5"/>
        <v>0</v>
      </c>
      <c r="G20" s="286">
        <f t="shared" si="5"/>
        <v>0</v>
      </c>
      <c r="H20" s="286">
        <f t="shared" si="5"/>
        <v>0</v>
      </c>
      <c r="I20" s="286">
        <f t="shared" si="5"/>
        <v>0</v>
      </c>
      <c r="J20" s="286">
        <f t="shared" si="5"/>
        <v>0</v>
      </c>
      <c r="K20" s="286">
        <f t="shared" si="5"/>
        <v>0</v>
      </c>
      <c r="L20" s="286">
        <f t="shared" si="5"/>
        <v>81</v>
      </c>
      <c r="M20" s="286">
        <f t="shared" si="5"/>
        <v>47</v>
      </c>
      <c r="N20" s="496">
        <v>78</v>
      </c>
    </row>
    <row r="21" spans="2:14" ht="8.25" customHeight="1">
      <c r="B21" s="764" t="s">
        <v>346</v>
      </c>
      <c r="C21" s="765"/>
      <c r="D21" s="284">
        <f aca="true" t="shared" si="6" ref="D21:E23">+F21+H21+J21+L21</f>
        <v>73</v>
      </c>
      <c r="E21" s="284">
        <f t="shared" si="6"/>
        <v>44</v>
      </c>
      <c r="F21" s="284">
        <v>0</v>
      </c>
      <c r="G21" s="284">
        <v>0</v>
      </c>
      <c r="H21" s="284">
        <v>0</v>
      </c>
      <c r="I21" s="284">
        <v>0</v>
      </c>
      <c r="J21" s="284">
        <v>0</v>
      </c>
      <c r="K21" s="284">
        <v>0</v>
      </c>
      <c r="L21" s="284">
        <v>73</v>
      </c>
      <c r="M21" s="284">
        <v>44</v>
      </c>
      <c r="N21" s="285">
        <v>70</v>
      </c>
    </row>
    <row r="22" spans="2:14" ht="8.25" customHeight="1">
      <c r="B22" s="764" t="s">
        <v>348</v>
      </c>
      <c r="C22" s="765"/>
      <c r="D22" s="284">
        <f t="shared" si="6"/>
        <v>7</v>
      </c>
      <c r="E22" s="284">
        <f t="shared" si="6"/>
        <v>3</v>
      </c>
      <c r="F22" s="284">
        <v>0</v>
      </c>
      <c r="G22" s="284">
        <v>0</v>
      </c>
      <c r="H22" s="284">
        <v>0</v>
      </c>
      <c r="I22" s="284">
        <v>0</v>
      </c>
      <c r="J22" s="284">
        <v>0</v>
      </c>
      <c r="K22" s="284">
        <v>0</v>
      </c>
      <c r="L22" s="284">
        <v>7</v>
      </c>
      <c r="M22" s="284">
        <v>3</v>
      </c>
      <c r="N22" s="285">
        <v>7</v>
      </c>
    </row>
    <row r="23" spans="2:14" ht="8.25" customHeight="1">
      <c r="B23" s="764" t="s">
        <v>711</v>
      </c>
      <c r="C23" s="765"/>
      <c r="D23" s="284">
        <f t="shared" si="6"/>
        <v>1</v>
      </c>
      <c r="E23" s="284">
        <f t="shared" si="6"/>
        <v>0</v>
      </c>
      <c r="F23" s="284">
        <v>0</v>
      </c>
      <c r="G23" s="284">
        <v>0</v>
      </c>
      <c r="H23" s="284">
        <v>0</v>
      </c>
      <c r="I23" s="284">
        <v>0</v>
      </c>
      <c r="J23" s="284">
        <v>0</v>
      </c>
      <c r="K23" s="284">
        <v>0</v>
      </c>
      <c r="L23" s="284">
        <v>1</v>
      </c>
      <c r="M23" s="284">
        <v>0</v>
      </c>
      <c r="N23" s="285">
        <v>1</v>
      </c>
    </row>
    <row r="24" spans="2:14" ht="8.25" customHeight="1">
      <c r="B24" s="771" t="s">
        <v>349</v>
      </c>
      <c r="C24" s="772"/>
      <c r="D24" s="287">
        <f>+D8+D12+D16+D20</f>
        <v>15419</v>
      </c>
      <c r="E24" s="287">
        <f aca="true" t="shared" si="7" ref="E24:N24">+E8+E12+E16+E20</f>
        <v>9089</v>
      </c>
      <c r="F24" s="287">
        <f t="shared" si="7"/>
        <v>0</v>
      </c>
      <c r="G24" s="287">
        <f t="shared" si="7"/>
        <v>0</v>
      </c>
      <c r="H24" s="287">
        <f t="shared" si="7"/>
        <v>13290</v>
      </c>
      <c r="I24" s="287">
        <f t="shared" si="7"/>
        <v>7725</v>
      </c>
      <c r="J24" s="287">
        <f t="shared" si="7"/>
        <v>2048</v>
      </c>
      <c r="K24" s="287">
        <f t="shared" si="7"/>
        <v>1317</v>
      </c>
      <c r="L24" s="287">
        <f t="shared" si="7"/>
        <v>81</v>
      </c>
      <c r="M24" s="287">
        <f t="shared" si="7"/>
        <v>47</v>
      </c>
      <c r="N24" s="288">
        <f t="shared" si="7"/>
        <v>6835</v>
      </c>
    </row>
    <row r="25" spans="2:14" ht="8.25" customHeight="1">
      <c r="B25" s="766" t="s">
        <v>350</v>
      </c>
      <c r="C25" s="767"/>
      <c r="D25" s="767"/>
      <c r="E25" s="767"/>
      <c r="F25" s="767"/>
      <c r="G25" s="767"/>
      <c r="H25" s="767"/>
      <c r="I25" s="767"/>
      <c r="J25" s="767"/>
      <c r="K25" s="767"/>
      <c r="L25" s="767"/>
      <c r="M25" s="767"/>
      <c r="N25" s="768"/>
    </row>
    <row r="26" spans="2:14" ht="8.25" customHeight="1">
      <c r="B26" s="762" t="s">
        <v>171</v>
      </c>
      <c r="C26" s="763"/>
      <c r="D26" s="286">
        <f aca="true" t="shared" si="8" ref="D26:N26">SUM(D27:D29)</f>
        <v>0</v>
      </c>
      <c r="E26" s="286">
        <f t="shared" si="8"/>
        <v>0</v>
      </c>
      <c r="F26" s="286">
        <f t="shared" si="8"/>
        <v>0</v>
      </c>
      <c r="G26" s="286">
        <f t="shared" si="8"/>
        <v>0</v>
      </c>
      <c r="H26" s="286">
        <f t="shared" si="8"/>
        <v>0</v>
      </c>
      <c r="I26" s="286">
        <f t="shared" si="8"/>
        <v>0</v>
      </c>
      <c r="J26" s="286">
        <f t="shared" si="8"/>
        <v>0</v>
      </c>
      <c r="K26" s="286">
        <f t="shared" si="8"/>
        <v>0</v>
      </c>
      <c r="L26" s="286">
        <f t="shared" si="8"/>
        <v>0</v>
      </c>
      <c r="M26" s="286">
        <f t="shared" si="8"/>
        <v>0</v>
      </c>
      <c r="N26" s="496">
        <f t="shared" si="8"/>
        <v>0</v>
      </c>
    </row>
    <row r="27" spans="2:14" ht="8.25" customHeight="1">
      <c r="B27" s="764" t="s">
        <v>337</v>
      </c>
      <c r="C27" s="765"/>
      <c r="D27" s="284">
        <f aca="true" t="shared" si="9" ref="D27:E29">+F27+H27+J27+L27</f>
        <v>0</v>
      </c>
      <c r="E27" s="284">
        <f t="shared" si="9"/>
        <v>0</v>
      </c>
      <c r="F27" s="284">
        <v>0</v>
      </c>
      <c r="G27" s="284">
        <v>0</v>
      </c>
      <c r="H27" s="284">
        <v>0</v>
      </c>
      <c r="I27" s="284">
        <v>0</v>
      </c>
      <c r="J27" s="284">
        <v>0</v>
      </c>
      <c r="K27" s="284">
        <v>0</v>
      </c>
      <c r="L27" s="284">
        <v>0</v>
      </c>
      <c r="M27" s="284">
        <v>0</v>
      </c>
      <c r="N27" s="285">
        <v>0</v>
      </c>
    </row>
    <row r="28" spans="2:14" ht="8.25" customHeight="1">
      <c r="B28" s="764" t="s">
        <v>338</v>
      </c>
      <c r="C28" s="765"/>
      <c r="D28" s="284">
        <f t="shared" si="9"/>
        <v>0</v>
      </c>
      <c r="E28" s="284">
        <f t="shared" si="9"/>
        <v>0</v>
      </c>
      <c r="F28" s="284">
        <v>0</v>
      </c>
      <c r="G28" s="284">
        <v>0</v>
      </c>
      <c r="H28" s="284">
        <v>0</v>
      </c>
      <c r="I28" s="284">
        <v>0</v>
      </c>
      <c r="J28" s="284">
        <v>0</v>
      </c>
      <c r="K28" s="284">
        <v>0</v>
      </c>
      <c r="L28" s="284">
        <v>0</v>
      </c>
      <c r="M28" s="284">
        <v>0</v>
      </c>
      <c r="N28" s="285">
        <v>0</v>
      </c>
    </row>
    <row r="29" spans="2:14" ht="8.25" customHeight="1">
      <c r="B29" s="764" t="s">
        <v>339</v>
      </c>
      <c r="C29" s="765"/>
      <c r="D29" s="284">
        <f t="shared" si="9"/>
        <v>0</v>
      </c>
      <c r="E29" s="284">
        <f t="shared" si="9"/>
        <v>0</v>
      </c>
      <c r="F29" s="284">
        <v>0</v>
      </c>
      <c r="G29" s="284">
        <v>0</v>
      </c>
      <c r="H29" s="284">
        <v>0</v>
      </c>
      <c r="I29" s="284">
        <v>0</v>
      </c>
      <c r="J29" s="284">
        <v>0</v>
      </c>
      <c r="K29" s="284">
        <v>0</v>
      </c>
      <c r="L29" s="284">
        <v>0</v>
      </c>
      <c r="M29" s="284">
        <v>0</v>
      </c>
      <c r="N29" s="285">
        <v>0</v>
      </c>
    </row>
    <row r="30" spans="2:14" ht="8.25" customHeight="1">
      <c r="B30" s="769" t="s">
        <v>172</v>
      </c>
      <c r="C30" s="770"/>
      <c r="D30" s="286">
        <f>SUM(D31:D33)</f>
        <v>11830</v>
      </c>
      <c r="E30" s="286">
        <f aca="true" t="shared" si="10" ref="E30:M30">SUM(E31:E33)</f>
        <v>7207</v>
      </c>
      <c r="F30" s="286">
        <f t="shared" si="10"/>
        <v>0</v>
      </c>
      <c r="G30" s="286">
        <f t="shared" si="10"/>
        <v>0</v>
      </c>
      <c r="H30" s="286">
        <f t="shared" si="10"/>
        <v>11830</v>
      </c>
      <c r="I30" s="286">
        <f t="shared" si="10"/>
        <v>7207</v>
      </c>
      <c r="J30" s="286">
        <f t="shared" si="10"/>
        <v>0</v>
      </c>
      <c r="K30" s="286">
        <f t="shared" si="10"/>
        <v>0</v>
      </c>
      <c r="L30" s="286">
        <f t="shared" si="10"/>
        <v>0</v>
      </c>
      <c r="M30" s="286">
        <f t="shared" si="10"/>
        <v>0</v>
      </c>
      <c r="N30" s="496">
        <v>1927</v>
      </c>
    </row>
    <row r="31" spans="2:14" ht="8.25" customHeight="1">
      <c r="B31" s="764" t="s">
        <v>340</v>
      </c>
      <c r="C31" s="765"/>
      <c r="D31" s="284">
        <f aca="true" t="shared" si="11" ref="D31:E33">+F31+H31+J31+L31</f>
        <v>9512</v>
      </c>
      <c r="E31" s="284">
        <f t="shared" si="11"/>
        <v>5729</v>
      </c>
      <c r="F31" s="284">
        <v>0</v>
      </c>
      <c r="G31" s="284">
        <v>0</v>
      </c>
      <c r="H31" s="284">
        <v>9512</v>
      </c>
      <c r="I31" s="284">
        <v>5729</v>
      </c>
      <c r="J31" s="284">
        <v>0</v>
      </c>
      <c r="K31" s="284">
        <v>0</v>
      </c>
      <c r="L31" s="284">
        <v>0</v>
      </c>
      <c r="M31" s="284">
        <v>0</v>
      </c>
      <c r="N31" s="285">
        <v>1546</v>
      </c>
    </row>
    <row r="32" spans="2:14" ht="8.25" customHeight="1">
      <c r="B32" s="764" t="s">
        <v>341</v>
      </c>
      <c r="C32" s="765"/>
      <c r="D32" s="284">
        <f t="shared" si="11"/>
        <v>971</v>
      </c>
      <c r="E32" s="284">
        <f t="shared" si="11"/>
        <v>461</v>
      </c>
      <c r="F32" s="284">
        <v>0</v>
      </c>
      <c r="G32" s="284">
        <v>0</v>
      </c>
      <c r="H32" s="284">
        <v>971</v>
      </c>
      <c r="I32" s="284">
        <v>461</v>
      </c>
      <c r="J32" s="284">
        <v>0</v>
      </c>
      <c r="K32" s="284">
        <v>0</v>
      </c>
      <c r="L32" s="284">
        <v>0</v>
      </c>
      <c r="M32" s="284">
        <v>0</v>
      </c>
      <c r="N32" s="285">
        <v>160</v>
      </c>
    </row>
    <row r="33" spans="2:14" ht="8.25" customHeight="1">
      <c r="B33" s="764" t="s">
        <v>342</v>
      </c>
      <c r="C33" s="765"/>
      <c r="D33" s="284">
        <f t="shared" si="11"/>
        <v>1347</v>
      </c>
      <c r="E33" s="284">
        <f t="shared" si="11"/>
        <v>1017</v>
      </c>
      <c r="F33" s="284">
        <v>0</v>
      </c>
      <c r="G33" s="284">
        <v>0</v>
      </c>
      <c r="H33" s="284">
        <v>1347</v>
      </c>
      <c r="I33" s="284">
        <v>1017</v>
      </c>
      <c r="J33" s="284">
        <v>0</v>
      </c>
      <c r="K33" s="284">
        <v>0</v>
      </c>
      <c r="L33" s="284">
        <v>0</v>
      </c>
      <c r="M33" s="284">
        <v>0</v>
      </c>
      <c r="N33" s="285">
        <v>221</v>
      </c>
    </row>
    <row r="34" spans="2:14" ht="8.25" customHeight="1">
      <c r="B34" s="769" t="s">
        <v>173</v>
      </c>
      <c r="C34" s="770"/>
      <c r="D34" s="286">
        <f>SUM(D35:D37)</f>
        <v>1820</v>
      </c>
      <c r="E34" s="286">
        <f aca="true" t="shared" si="12" ref="E34:M34">SUM(E35:E37)</f>
        <v>1129</v>
      </c>
      <c r="F34" s="286">
        <f t="shared" si="12"/>
        <v>0</v>
      </c>
      <c r="G34" s="286">
        <f t="shared" si="12"/>
        <v>0</v>
      </c>
      <c r="H34" s="286">
        <f t="shared" si="12"/>
        <v>0</v>
      </c>
      <c r="I34" s="286">
        <f t="shared" si="12"/>
        <v>0</v>
      </c>
      <c r="J34" s="286">
        <f t="shared" si="12"/>
        <v>1820</v>
      </c>
      <c r="K34" s="286">
        <f t="shared" si="12"/>
        <v>1129</v>
      </c>
      <c r="L34" s="286">
        <f t="shared" si="12"/>
        <v>0</v>
      </c>
      <c r="M34" s="286">
        <f t="shared" si="12"/>
        <v>0</v>
      </c>
      <c r="N34" s="496">
        <v>1211</v>
      </c>
    </row>
    <row r="35" spans="2:14" ht="8.25" customHeight="1">
      <c r="B35" s="764" t="s">
        <v>343</v>
      </c>
      <c r="C35" s="765"/>
      <c r="D35" s="284">
        <f aca="true" t="shared" si="13" ref="D35:E37">+F35+H35+J35+L35</f>
        <v>1609</v>
      </c>
      <c r="E35" s="284">
        <f t="shared" si="13"/>
        <v>994</v>
      </c>
      <c r="F35" s="284">
        <v>0</v>
      </c>
      <c r="G35" s="284">
        <v>0</v>
      </c>
      <c r="H35" s="284">
        <v>0</v>
      </c>
      <c r="I35" s="284">
        <v>0</v>
      </c>
      <c r="J35" s="284">
        <v>1609</v>
      </c>
      <c r="K35" s="284">
        <v>994</v>
      </c>
      <c r="L35" s="284">
        <v>0</v>
      </c>
      <c r="M35" s="284">
        <v>0</v>
      </c>
      <c r="N35" s="285">
        <v>1000</v>
      </c>
    </row>
    <row r="36" spans="2:14" ht="8.25" customHeight="1">
      <c r="B36" s="764" t="s">
        <v>344</v>
      </c>
      <c r="C36" s="765"/>
      <c r="D36" s="284">
        <f t="shared" si="13"/>
        <v>6</v>
      </c>
      <c r="E36" s="284">
        <f t="shared" si="13"/>
        <v>4</v>
      </c>
      <c r="F36" s="284">
        <v>0</v>
      </c>
      <c r="G36" s="284">
        <v>0</v>
      </c>
      <c r="H36" s="284">
        <v>0</v>
      </c>
      <c r="I36" s="284">
        <v>0</v>
      </c>
      <c r="J36" s="284">
        <v>6</v>
      </c>
      <c r="K36" s="284">
        <v>4</v>
      </c>
      <c r="L36" s="284">
        <v>0</v>
      </c>
      <c r="M36" s="284">
        <v>0</v>
      </c>
      <c r="N36" s="285">
        <v>6</v>
      </c>
    </row>
    <row r="37" spans="2:14" ht="8.25" customHeight="1">
      <c r="B37" s="764" t="s">
        <v>345</v>
      </c>
      <c r="C37" s="765"/>
      <c r="D37" s="284">
        <f t="shared" si="13"/>
        <v>205</v>
      </c>
      <c r="E37" s="284">
        <f t="shared" si="13"/>
        <v>131</v>
      </c>
      <c r="F37" s="284">
        <v>0</v>
      </c>
      <c r="G37" s="284">
        <v>0</v>
      </c>
      <c r="H37" s="284">
        <v>0</v>
      </c>
      <c r="I37" s="284">
        <v>0</v>
      </c>
      <c r="J37" s="284">
        <v>205</v>
      </c>
      <c r="K37" s="284">
        <v>131</v>
      </c>
      <c r="L37" s="284">
        <v>0</v>
      </c>
      <c r="M37" s="284">
        <v>0</v>
      </c>
      <c r="N37" s="285">
        <v>205</v>
      </c>
    </row>
    <row r="38" spans="2:14" ht="8.25" customHeight="1">
      <c r="B38" s="769" t="s">
        <v>174</v>
      </c>
      <c r="C38" s="770"/>
      <c r="D38" s="286">
        <f>SUM(D39:D41)</f>
        <v>50</v>
      </c>
      <c r="E38" s="286">
        <f aca="true" t="shared" si="14" ref="E38:M38">SUM(E39:E41)</f>
        <v>34</v>
      </c>
      <c r="F38" s="286">
        <f t="shared" si="14"/>
        <v>0</v>
      </c>
      <c r="G38" s="286">
        <f t="shared" si="14"/>
        <v>0</v>
      </c>
      <c r="H38" s="286">
        <f t="shared" si="14"/>
        <v>0</v>
      </c>
      <c r="I38" s="286">
        <f t="shared" si="14"/>
        <v>0</v>
      </c>
      <c r="J38" s="286">
        <f t="shared" si="14"/>
        <v>0</v>
      </c>
      <c r="K38" s="286">
        <f t="shared" si="14"/>
        <v>0</v>
      </c>
      <c r="L38" s="286">
        <f t="shared" si="14"/>
        <v>50</v>
      </c>
      <c r="M38" s="286">
        <f t="shared" si="14"/>
        <v>34</v>
      </c>
      <c r="N38" s="496">
        <v>48</v>
      </c>
    </row>
    <row r="39" spans="2:14" ht="8.25" customHeight="1">
      <c r="B39" s="764" t="s">
        <v>346</v>
      </c>
      <c r="C39" s="765"/>
      <c r="D39" s="284">
        <f aca="true" t="shared" si="15" ref="D39:E41">+F39+H39+J39+L39</f>
        <v>48</v>
      </c>
      <c r="E39" s="284">
        <f t="shared" si="15"/>
        <v>33</v>
      </c>
      <c r="F39" s="284">
        <v>0</v>
      </c>
      <c r="G39" s="284">
        <v>0</v>
      </c>
      <c r="H39" s="284">
        <v>0</v>
      </c>
      <c r="I39" s="284">
        <v>0</v>
      </c>
      <c r="J39" s="284">
        <v>0</v>
      </c>
      <c r="K39" s="284">
        <v>0</v>
      </c>
      <c r="L39" s="284">
        <v>48</v>
      </c>
      <c r="M39" s="284">
        <v>33</v>
      </c>
      <c r="N39" s="285">
        <v>46</v>
      </c>
    </row>
    <row r="40" spans="2:14" ht="8.25" customHeight="1">
      <c r="B40" s="764" t="s">
        <v>347</v>
      </c>
      <c r="C40" s="765"/>
      <c r="D40" s="284">
        <f t="shared" si="15"/>
        <v>2</v>
      </c>
      <c r="E40" s="284">
        <f t="shared" si="15"/>
        <v>1</v>
      </c>
      <c r="F40" s="284">
        <v>0</v>
      </c>
      <c r="G40" s="284">
        <v>0</v>
      </c>
      <c r="H40" s="284">
        <v>0</v>
      </c>
      <c r="I40" s="284">
        <v>0</v>
      </c>
      <c r="J40" s="284">
        <v>0</v>
      </c>
      <c r="K40" s="284">
        <v>0</v>
      </c>
      <c r="L40" s="284">
        <v>2</v>
      </c>
      <c r="M40" s="284">
        <v>1</v>
      </c>
      <c r="N40" s="285">
        <v>0</v>
      </c>
    </row>
    <row r="41" spans="2:14" ht="8.25" customHeight="1">
      <c r="B41" s="764" t="s">
        <v>348</v>
      </c>
      <c r="C41" s="765"/>
      <c r="D41" s="284">
        <f t="shared" si="15"/>
        <v>0</v>
      </c>
      <c r="E41" s="284">
        <f t="shared" si="15"/>
        <v>0</v>
      </c>
      <c r="F41" s="284">
        <v>0</v>
      </c>
      <c r="G41" s="284">
        <v>0</v>
      </c>
      <c r="H41" s="284">
        <v>0</v>
      </c>
      <c r="I41" s="284">
        <v>0</v>
      </c>
      <c r="J41" s="284">
        <v>0</v>
      </c>
      <c r="K41" s="284">
        <v>0</v>
      </c>
      <c r="L41" s="284">
        <v>0</v>
      </c>
      <c r="M41" s="284">
        <v>0</v>
      </c>
      <c r="N41" s="285">
        <v>2</v>
      </c>
    </row>
    <row r="42" spans="2:14" ht="8.25" customHeight="1">
      <c r="B42" s="771" t="s">
        <v>349</v>
      </c>
      <c r="C42" s="772"/>
      <c r="D42" s="287">
        <f>+D26+D30+D34+D38</f>
        <v>13700</v>
      </c>
      <c r="E42" s="287">
        <f aca="true" t="shared" si="16" ref="E42:N42">+E26+E30+E34+E38</f>
        <v>8370</v>
      </c>
      <c r="F42" s="287">
        <f t="shared" si="16"/>
        <v>0</v>
      </c>
      <c r="G42" s="287">
        <f t="shared" si="16"/>
        <v>0</v>
      </c>
      <c r="H42" s="287">
        <f t="shared" si="16"/>
        <v>11830</v>
      </c>
      <c r="I42" s="287">
        <f t="shared" si="16"/>
        <v>7207</v>
      </c>
      <c r="J42" s="287">
        <f t="shared" si="16"/>
        <v>1820</v>
      </c>
      <c r="K42" s="287">
        <f t="shared" si="16"/>
        <v>1129</v>
      </c>
      <c r="L42" s="287">
        <f t="shared" si="16"/>
        <v>50</v>
      </c>
      <c r="M42" s="287">
        <f t="shared" si="16"/>
        <v>34</v>
      </c>
      <c r="N42" s="288">
        <f t="shared" si="16"/>
        <v>3186</v>
      </c>
    </row>
    <row r="43" spans="2:14" ht="8.25" customHeight="1">
      <c r="B43" s="766" t="s">
        <v>351</v>
      </c>
      <c r="C43" s="767"/>
      <c r="D43" s="767"/>
      <c r="E43" s="767"/>
      <c r="F43" s="767"/>
      <c r="G43" s="767"/>
      <c r="H43" s="767"/>
      <c r="I43" s="767"/>
      <c r="J43" s="767"/>
      <c r="K43" s="767"/>
      <c r="L43" s="767"/>
      <c r="M43" s="767"/>
      <c r="N43" s="768"/>
    </row>
    <row r="44" spans="2:15" ht="8.25" customHeight="1">
      <c r="B44" s="762" t="s">
        <v>171</v>
      </c>
      <c r="C44" s="763"/>
      <c r="D44" s="286">
        <f>SUM(D45:D47)</f>
        <v>45</v>
      </c>
      <c r="E44" s="286">
        <f aca="true" t="shared" si="17" ref="E44:N44">SUM(E45:E47)</f>
        <v>17</v>
      </c>
      <c r="F44" s="286">
        <f t="shared" si="17"/>
        <v>45</v>
      </c>
      <c r="G44" s="286">
        <f t="shared" si="17"/>
        <v>17</v>
      </c>
      <c r="H44" s="286">
        <f t="shared" si="17"/>
        <v>0</v>
      </c>
      <c r="I44" s="286">
        <f t="shared" si="17"/>
        <v>0</v>
      </c>
      <c r="J44" s="286">
        <f t="shared" si="17"/>
        <v>0</v>
      </c>
      <c r="K44" s="286">
        <f t="shared" si="17"/>
        <v>0</v>
      </c>
      <c r="L44" s="286">
        <f t="shared" si="17"/>
        <v>0</v>
      </c>
      <c r="M44" s="286">
        <f t="shared" si="17"/>
        <v>0</v>
      </c>
      <c r="N44" s="496">
        <f t="shared" si="17"/>
        <v>8</v>
      </c>
      <c r="O44" s="289"/>
    </row>
    <row r="45" spans="2:14" ht="8.25" customHeight="1">
      <c r="B45" s="764" t="s">
        <v>337</v>
      </c>
      <c r="C45" s="765"/>
      <c r="D45" s="284">
        <f aca="true" t="shared" si="18" ref="D45:E47">+F45+H45+J45+L45</f>
        <v>45</v>
      </c>
      <c r="E45" s="284">
        <f t="shared" si="18"/>
        <v>17</v>
      </c>
      <c r="F45" s="284">
        <f>+F9+F27</f>
        <v>45</v>
      </c>
      <c r="G45" s="284">
        <f aca="true" t="shared" si="19" ref="G45:N45">+G9+G27</f>
        <v>17</v>
      </c>
      <c r="H45" s="284">
        <f t="shared" si="19"/>
        <v>0</v>
      </c>
      <c r="I45" s="284">
        <f t="shared" si="19"/>
        <v>0</v>
      </c>
      <c r="J45" s="284">
        <f t="shared" si="19"/>
        <v>0</v>
      </c>
      <c r="K45" s="284">
        <f t="shared" si="19"/>
        <v>0</v>
      </c>
      <c r="L45" s="284">
        <f t="shared" si="19"/>
        <v>0</v>
      </c>
      <c r="M45" s="284">
        <f t="shared" si="19"/>
        <v>0</v>
      </c>
      <c r="N45" s="285">
        <f t="shared" si="19"/>
        <v>8</v>
      </c>
    </row>
    <row r="46" spans="2:14" ht="8.25" customHeight="1">
      <c r="B46" s="764" t="s">
        <v>338</v>
      </c>
      <c r="C46" s="765"/>
      <c r="D46" s="284">
        <f t="shared" si="18"/>
        <v>0</v>
      </c>
      <c r="E46" s="284">
        <f t="shared" si="18"/>
        <v>0</v>
      </c>
      <c r="F46" s="284">
        <f aca="true" t="shared" si="20" ref="F46:N47">+F10+F28</f>
        <v>0</v>
      </c>
      <c r="G46" s="284">
        <f t="shared" si="20"/>
        <v>0</v>
      </c>
      <c r="H46" s="284">
        <f t="shared" si="20"/>
        <v>0</v>
      </c>
      <c r="I46" s="284">
        <f t="shared" si="20"/>
        <v>0</v>
      </c>
      <c r="J46" s="284">
        <f t="shared" si="20"/>
        <v>0</v>
      </c>
      <c r="K46" s="284">
        <f t="shared" si="20"/>
        <v>0</v>
      </c>
      <c r="L46" s="284">
        <f t="shared" si="20"/>
        <v>0</v>
      </c>
      <c r="M46" s="284">
        <f t="shared" si="20"/>
        <v>0</v>
      </c>
      <c r="N46" s="285">
        <f t="shared" si="20"/>
        <v>0</v>
      </c>
    </row>
    <row r="47" spans="2:14" ht="8.25" customHeight="1">
      <c r="B47" s="764" t="s">
        <v>339</v>
      </c>
      <c r="C47" s="765"/>
      <c r="D47" s="284">
        <f t="shared" si="18"/>
        <v>0</v>
      </c>
      <c r="E47" s="284">
        <f t="shared" si="18"/>
        <v>0</v>
      </c>
      <c r="F47" s="284">
        <f t="shared" si="20"/>
        <v>0</v>
      </c>
      <c r="G47" s="284">
        <f t="shared" si="20"/>
        <v>0</v>
      </c>
      <c r="H47" s="284">
        <f t="shared" si="20"/>
        <v>0</v>
      </c>
      <c r="I47" s="284">
        <f t="shared" si="20"/>
        <v>0</v>
      </c>
      <c r="J47" s="284">
        <f t="shared" si="20"/>
        <v>0</v>
      </c>
      <c r="K47" s="284">
        <f t="shared" si="20"/>
        <v>0</v>
      </c>
      <c r="L47" s="284">
        <f t="shared" si="20"/>
        <v>0</v>
      </c>
      <c r="M47" s="284">
        <f t="shared" si="20"/>
        <v>0</v>
      </c>
      <c r="N47" s="285">
        <f t="shared" si="20"/>
        <v>0</v>
      </c>
    </row>
    <row r="48" spans="2:15" ht="8.25" customHeight="1">
      <c r="B48" s="769" t="s">
        <v>172</v>
      </c>
      <c r="C48" s="770"/>
      <c r="D48" s="286">
        <f>SUM(D49:D51)</f>
        <v>25120</v>
      </c>
      <c r="E48" s="286">
        <f aca="true" t="shared" si="21" ref="E48:N48">SUM(E49:E51)</f>
        <v>14932</v>
      </c>
      <c r="F48" s="286">
        <f t="shared" si="21"/>
        <v>0</v>
      </c>
      <c r="G48" s="286">
        <f t="shared" si="21"/>
        <v>0</v>
      </c>
      <c r="H48" s="286">
        <f t="shared" si="21"/>
        <v>25120</v>
      </c>
      <c r="I48" s="286">
        <f t="shared" si="21"/>
        <v>14932</v>
      </c>
      <c r="J48" s="286">
        <f t="shared" si="21"/>
        <v>0</v>
      </c>
      <c r="K48" s="286">
        <f t="shared" si="21"/>
        <v>0</v>
      </c>
      <c r="L48" s="286">
        <f t="shared" si="21"/>
        <v>0</v>
      </c>
      <c r="M48" s="286">
        <f t="shared" si="21"/>
        <v>0</v>
      </c>
      <c r="N48" s="496">
        <f t="shared" si="21"/>
        <v>6795</v>
      </c>
      <c r="O48" s="289"/>
    </row>
    <row r="49" spans="2:14" ht="8.25" customHeight="1">
      <c r="B49" s="764" t="s">
        <v>340</v>
      </c>
      <c r="C49" s="765"/>
      <c r="D49" s="284">
        <f aca="true" t="shared" si="22" ref="D49:E51">+F49+H49+J49+L49</f>
        <v>21918</v>
      </c>
      <c r="E49" s="284">
        <f t="shared" si="22"/>
        <v>12970</v>
      </c>
      <c r="F49" s="284">
        <f>+F13+F31</f>
        <v>0</v>
      </c>
      <c r="G49" s="284">
        <f aca="true" t="shared" si="23" ref="G49:N49">+G13+G31</f>
        <v>0</v>
      </c>
      <c r="H49" s="284">
        <f>+H13+H31</f>
        <v>21918</v>
      </c>
      <c r="I49" s="284">
        <f t="shared" si="23"/>
        <v>12970</v>
      </c>
      <c r="J49" s="284">
        <f t="shared" si="23"/>
        <v>0</v>
      </c>
      <c r="K49" s="284">
        <f t="shared" si="23"/>
        <v>0</v>
      </c>
      <c r="L49" s="284">
        <f t="shared" si="23"/>
        <v>0</v>
      </c>
      <c r="M49" s="284">
        <f t="shared" si="23"/>
        <v>0</v>
      </c>
      <c r="N49" s="285">
        <f t="shared" si="23"/>
        <v>6268</v>
      </c>
    </row>
    <row r="50" spans="2:14" ht="8.25" customHeight="1">
      <c r="B50" s="764" t="s">
        <v>341</v>
      </c>
      <c r="C50" s="765"/>
      <c r="D50" s="284">
        <f t="shared" si="22"/>
        <v>1103</v>
      </c>
      <c r="E50" s="284">
        <f t="shared" si="22"/>
        <v>542</v>
      </c>
      <c r="F50" s="284">
        <f aca="true" t="shared" si="24" ref="F50:N51">+F14+F32</f>
        <v>0</v>
      </c>
      <c r="G50" s="284">
        <f t="shared" si="24"/>
        <v>0</v>
      </c>
      <c r="H50" s="284">
        <f t="shared" si="24"/>
        <v>1103</v>
      </c>
      <c r="I50" s="284">
        <f t="shared" si="24"/>
        <v>542</v>
      </c>
      <c r="J50" s="284">
        <f t="shared" si="24"/>
        <v>0</v>
      </c>
      <c r="K50" s="284">
        <f t="shared" si="24"/>
        <v>0</v>
      </c>
      <c r="L50" s="284">
        <f t="shared" si="24"/>
        <v>0</v>
      </c>
      <c r="M50" s="284">
        <f t="shared" si="24"/>
        <v>0</v>
      </c>
      <c r="N50" s="285">
        <f t="shared" si="24"/>
        <v>182</v>
      </c>
    </row>
    <row r="51" spans="2:14" ht="8.25" customHeight="1">
      <c r="B51" s="764" t="s">
        <v>342</v>
      </c>
      <c r="C51" s="765"/>
      <c r="D51" s="284">
        <f t="shared" si="22"/>
        <v>2099</v>
      </c>
      <c r="E51" s="284">
        <f t="shared" si="22"/>
        <v>1420</v>
      </c>
      <c r="F51" s="284">
        <f t="shared" si="24"/>
        <v>0</v>
      </c>
      <c r="G51" s="284">
        <f t="shared" si="24"/>
        <v>0</v>
      </c>
      <c r="H51" s="284">
        <f t="shared" si="24"/>
        <v>2099</v>
      </c>
      <c r="I51" s="284">
        <f t="shared" si="24"/>
        <v>1420</v>
      </c>
      <c r="J51" s="284">
        <f t="shared" si="24"/>
        <v>0</v>
      </c>
      <c r="K51" s="284">
        <f t="shared" si="24"/>
        <v>0</v>
      </c>
      <c r="L51" s="284">
        <f t="shared" si="24"/>
        <v>0</v>
      </c>
      <c r="M51" s="284">
        <f t="shared" si="24"/>
        <v>0</v>
      </c>
      <c r="N51" s="285">
        <f t="shared" si="24"/>
        <v>345</v>
      </c>
    </row>
    <row r="52" spans="2:15" ht="8.25" customHeight="1">
      <c r="B52" s="769" t="s">
        <v>173</v>
      </c>
      <c r="C52" s="770"/>
      <c r="D52" s="286">
        <f>SUM(D53:D55)</f>
        <v>3868</v>
      </c>
      <c r="E52" s="286">
        <f aca="true" t="shared" si="25" ref="E52:N52">SUM(E53:E55)</f>
        <v>2446</v>
      </c>
      <c r="F52" s="286">
        <f t="shared" si="25"/>
        <v>0</v>
      </c>
      <c r="G52" s="286">
        <f t="shared" si="25"/>
        <v>0</v>
      </c>
      <c r="H52" s="286">
        <f t="shared" si="25"/>
        <v>0</v>
      </c>
      <c r="I52" s="286">
        <f t="shared" si="25"/>
        <v>0</v>
      </c>
      <c r="J52" s="286">
        <f t="shared" si="25"/>
        <v>3868</v>
      </c>
      <c r="K52" s="286">
        <f t="shared" si="25"/>
        <v>2446</v>
      </c>
      <c r="L52" s="286">
        <f t="shared" si="25"/>
        <v>0</v>
      </c>
      <c r="M52" s="286">
        <f t="shared" si="25"/>
        <v>0</v>
      </c>
      <c r="N52" s="496">
        <f t="shared" si="25"/>
        <v>3100</v>
      </c>
      <c r="O52" s="289"/>
    </row>
    <row r="53" spans="2:14" ht="8.25" customHeight="1">
      <c r="B53" s="764" t="s">
        <v>343</v>
      </c>
      <c r="C53" s="765"/>
      <c r="D53" s="284">
        <f aca="true" t="shared" si="26" ref="D53:E55">+F53+H53+J53+L53</f>
        <v>3230</v>
      </c>
      <c r="E53" s="284">
        <f t="shared" si="26"/>
        <v>1950</v>
      </c>
      <c r="F53" s="284">
        <f>+F17+F35</f>
        <v>0</v>
      </c>
      <c r="G53" s="284">
        <f aca="true" t="shared" si="27" ref="G53:M53">+G17+G35</f>
        <v>0</v>
      </c>
      <c r="H53" s="284">
        <f t="shared" si="27"/>
        <v>0</v>
      </c>
      <c r="I53" s="284">
        <f t="shared" si="27"/>
        <v>0</v>
      </c>
      <c r="J53" s="284">
        <f t="shared" si="27"/>
        <v>3230</v>
      </c>
      <c r="K53" s="284">
        <f t="shared" si="27"/>
        <v>1950</v>
      </c>
      <c r="L53" s="284">
        <f t="shared" si="27"/>
        <v>0</v>
      </c>
      <c r="M53" s="284">
        <f t="shared" si="27"/>
        <v>0</v>
      </c>
      <c r="N53" s="285">
        <f>+N17+N35</f>
        <v>2462</v>
      </c>
    </row>
    <row r="54" spans="2:14" ht="8.25" customHeight="1">
      <c r="B54" s="764" t="s">
        <v>344</v>
      </c>
      <c r="C54" s="765"/>
      <c r="D54" s="284">
        <f t="shared" si="26"/>
        <v>8</v>
      </c>
      <c r="E54" s="284">
        <f t="shared" si="26"/>
        <v>6</v>
      </c>
      <c r="F54" s="284">
        <f aca="true" t="shared" si="28" ref="F54:N55">+F18+F36</f>
        <v>0</v>
      </c>
      <c r="G54" s="284">
        <f t="shared" si="28"/>
        <v>0</v>
      </c>
      <c r="H54" s="284">
        <f t="shared" si="28"/>
        <v>0</v>
      </c>
      <c r="I54" s="284">
        <f t="shared" si="28"/>
        <v>0</v>
      </c>
      <c r="J54" s="284">
        <f t="shared" si="28"/>
        <v>8</v>
      </c>
      <c r="K54" s="284">
        <f t="shared" si="28"/>
        <v>6</v>
      </c>
      <c r="L54" s="284">
        <f t="shared" si="28"/>
        <v>0</v>
      </c>
      <c r="M54" s="284">
        <f t="shared" si="28"/>
        <v>0</v>
      </c>
      <c r="N54" s="285">
        <f t="shared" si="28"/>
        <v>8</v>
      </c>
    </row>
    <row r="55" spans="2:14" ht="8.25" customHeight="1">
      <c r="B55" s="764" t="s">
        <v>345</v>
      </c>
      <c r="C55" s="765"/>
      <c r="D55" s="284">
        <f t="shared" si="26"/>
        <v>630</v>
      </c>
      <c r="E55" s="284">
        <f t="shared" si="26"/>
        <v>490</v>
      </c>
      <c r="F55" s="284">
        <f t="shared" si="28"/>
        <v>0</v>
      </c>
      <c r="G55" s="284">
        <f t="shared" si="28"/>
        <v>0</v>
      </c>
      <c r="H55" s="284">
        <f t="shared" si="28"/>
        <v>0</v>
      </c>
      <c r="I55" s="284">
        <f t="shared" si="28"/>
        <v>0</v>
      </c>
      <c r="J55" s="284">
        <f t="shared" si="28"/>
        <v>630</v>
      </c>
      <c r="K55" s="284">
        <f t="shared" si="28"/>
        <v>490</v>
      </c>
      <c r="L55" s="284">
        <f t="shared" si="28"/>
        <v>0</v>
      </c>
      <c r="M55" s="284">
        <f t="shared" si="28"/>
        <v>0</v>
      </c>
      <c r="N55" s="285">
        <f t="shared" si="28"/>
        <v>630</v>
      </c>
    </row>
    <row r="56" spans="2:15" ht="8.25" customHeight="1">
      <c r="B56" s="769" t="s">
        <v>174</v>
      </c>
      <c r="C56" s="770"/>
      <c r="D56" s="286">
        <f>SUM(D57:D59)</f>
        <v>131</v>
      </c>
      <c r="E56" s="286">
        <f aca="true" t="shared" si="29" ref="E56:N56">SUM(E57:E59)</f>
        <v>81</v>
      </c>
      <c r="F56" s="286">
        <f t="shared" si="29"/>
        <v>0</v>
      </c>
      <c r="G56" s="286">
        <f t="shared" si="29"/>
        <v>0</v>
      </c>
      <c r="H56" s="286">
        <f t="shared" si="29"/>
        <v>0</v>
      </c>
      <c r="I56" s="286">
        <f t="shared" si="29"/>
        <v>0</v>
      </c>
      <c r="J56" s="286">
        <f t="shared" si="29"/>
        <v>0</v>
      </c>
      <c r="K56" s="286">
        <f t="shared" si="29"/>
        <v>0</v>
      </c>
      <c r="L56" s="286">
        <f t="shared" si="29"/>
        <v>131</v>
      </c>
      <c r="M56" s="286">
        <f t="shared" si="29"/>
        <v>81</v>
      </c>
      <c r="N56" s="496">
        <f t="shared" si="29"/>
        <v>126</v>
      </c>
      <c r="O56" s="289"/>
    </row>
    <row r="57" spans="2:14" ht="8.25" customHeight="1">
      <c r="B57" s="764" t="s">
        <v>346</v>
      </c>
      <c r="C57" s="765"/>
      <c r="D57" s="284">
        <f aca="true" t="shared" si="30" ref="D57:E59">+F57+H57+J57+L57</f>
        <v>121</v>
      </c>
      <c r="E57" s="284">
        <f t="shared" si="30"/>
        <v>77</v>
      </c>
      <c r="F57" s="284">
        <f>+F21+F39</f>
        <v>0</v>
      </c>
      <c r="G57" s="284">
        <f aca="true" t="shared" si="31" ref="G57:N57">+G21+G39</f>
        <v>0</v>
      </c>
      <c r="H57" s="284">
        <f t="shared" si="31"/>
        <v>0</v>
      </c>
      <c r="I57" s="284">
        <f t="shared" si="31"/>
        <v>0</v>
      </c>
      <c r="J57" s="284">
        <f t="shared" si="31"/>
        <v>0</v>
      </c>
      <c r="K57" s="284">
        <f t="shared" si="31"/>
        <v>0</v>
      </c>
      <c r="L57" s="284">
        <f t="shared" si="31"/>
        <v>121</v>
      </c>
      <c r="M57" s="284">
        <f t="shared" si="31"/>
        <v>77</v>
      </c>
      <c r="N57" s="285">
        <f t="shared" si="31"/>
        <v>116</v>
      </c>
    </row>
    <row r="58" spans="2:14" ht="8.25" customHeight="1">
      <c r="B58" s="764" t="s">
        <v>347</v>
      </c>
      <c r="C58" s="765"/>
      <c r="D58" s="284">
        <f t="shared" si="30"/>
        <v>9</v>
      </c>
      <c r="E58" s="284">
        <f t="shared" si="30"/>
        <v>4</v>
      </c>
      <c r="F58" s="284">
        <f aca="true" t="shared" si="32" ref="F58:N59">+F22+F40</f>
        <v>0</v>
      </c>
      <c r="G58" s="284">
        <f t="shared" si="32"/>
        <v>0</v>
      </c>
      <c r="H58" s="284">
        <f t="shared" si="32"/>
        <v>0</v>
      </c>
      <c r="I58" s="284">
        <f t="shared" si="32"/>
        <v>0</v>
      </c>
      <c r="J58" s="284">
        <f t="shared" si="32"/>
        <v>0</v>
      </c>
      <c r="K58" s="284">
        <f t="shared" si="32"/>
        <v>0</v>
      </c>
      <c r="L58" s="284">
        <f t="shared" si="32"/>
        <v>9</v>
      </c>
      <c r="M58" s="284">
        <f t="shared" si="32"/>
        <v>4</v>
      </c>
      <c r="N58" s="285">
        <f t="shared" si="32"/>
        <v>7</v>
      </c>
    </row>
    <row r="59" spans="2:14" ht="8.25" customHeight="1">
      <c r="B59" s="764" t="s">
        <v>348</v>
      </c>
      <c r="C59" s="765"/>
      <c r="D59" s="284">
        <f t="shared" si="30"/>
        <v>1</v>
      </c>
      <c r="E59" s="284">
        <f t="shared" si="30"/>
        <v>0</v>
      </c>
      <c r="F59" s="284">
        <f t="shared" si="32"/>
        <v>0</v>
      </c>
      <c r="G59" s="284">
        <f t="shared" si="32"/>
        <v>0</v>
      </c>
      <c r="H59" s="284">
        <f t="shared" si="32"/>
        <v>0</v>
      </c>
      <c r="I59" s="284">
        <f t="shared" si="32"/>
        <v>0</v>
      </c>
      <c r="J59" s="284">
        <f t="shared" si="32"/>
        <v>0</v>
      </c>
      <c r="K59" s="284">
        <f t="shared" si="32"/>
        <v>0</v>
      </c>
      <c r="L59" s="284">
        <f t="shared" si="32"/>
        <v>1</v>
      </c>
      <c r="M59" s="284">
        <f t="shared" si="32"/>
        <v>0</v>
      </c>
      <c r="N59" s="285">
        <f t="shared" si="32"/>
        <v>3</v>
      </c>
    </row>
    <row r="60" spans="2:14" ht="8.25" customHeight="1">
      <c r="B60" s="771" t="s">
        <v>349</v>
      </c>
      <c r="C60" s="772"/>
      <c r="D60" s="287">
        <f>+D44+D48+D52+D56</f>
        <v>29164</v>
      </c>
      <c r="E60" s="287">
        <f aca="true" t="shared" si="33" ref="E60:N60">+E44+E48+E52+E56</f>
        <v>17476</v>
      </c>
      <c r="F60" s="287">
        <f t="shared" si="33"/>
        <v>45</v>
      </c>
      <c r="G60" s="287">
        <f t="shared" si="33"/>
        <v>17</v>
      </c>
      <c r="H60" s="287">
        <f t="shared" si="33"/>
        <v>25120</v>
      </c>
      <c r="I60" s="287">
        <f t="shared" si="33"/>
        <v>14932</v>
      </c>
      <c r="J60" s="287">
        <f t="shared" si="33"/>
        <v>3868</v>
      </c>
      <c r="K60" s="287">
        <f t="shared" si="33"/>
        <v>2446</v>
      </c>
      <c r="L60" s="287">
        <f t="shared" si="33"/>
        <v>131</v>
      </c>
      <c r="M60" s="287">
        <f t="shared" si="33"/>
        <v>81</v>
      </c>
      <c r="N60" s="288">
        <f t="shared" si="33"/>
        <v>10029</v>
      </c>
    </row>
    <row r="61" spans="1:14" s="294" customFormat="1" ht="11.25" customHeight="1">
      <c r="A61" s="290"/>
      <c r="B61" s="291"/>
      <c r="C61" s="292"/>
      <c r="D61" s="292"/>
      <c r="E61" s="292"/>
      <c r="F61" s="292"/>
      <c r="G61" s="292"/>
      <c r="H61" s="292"/>
      <c r="I61" s="292"/>
      <c r="J61" s="292"/>
      <c r="K61" s="292"/>
      <c r="L61" s="293"/>
      <c r="M61" s="293"/>
      <c r="N61" s="293"/>
    </row>
    <row r="62" spans="1:14" s="294" customFormat="1" ht="11.25" customHeight="1">
      <c r="A62" s="290"/>
      <c r="B62" s="295"/>
      <c r="C62" s="292"/>
      <c r="D62" s="292"/>
      <c r="E62" s="292"/>
      <c r="F62" s="292"/>
      <c r="G62" s="292"/>
      <c r="H62" s="292"/>
      <c r="I62" s="292"/>
      <c r="J62" s="292"/>
      <c r="K62" s="292"/>
      <c r="L62" s="293"/>
      <c r="M62" s="293"/>
      <c r="N62" s="293"/>
    </row>
    <row r="63" spans="1:14" s="294" customFormat="1" ht="11.25" customHeight="1">
      <c r="A63" s="290"/>
      <c r="B63" s="295"/>
      <c r="C63" s="292"/>
      <c r="D63" s="292"/>
      <c r="E63" s="292"/>
      <c r="F63" s="292"/>
      <c r="G63" s="292"/>
      <c r="H63" s="292"/>
      <c r="I63" s="292"/>
      <c r="J63" s="292"/>
      <c r="K63" s="292"/>
      <c r="L63" s="293"/>
      <c r="M63" s="293"/>
      <c r="N63" s="293"/>
    </row>
    <row r="64" spans="1:14" s="294" customFormat="1" ht="11.25" customHeight="1">
      <c r="A64" s="290"/>
      <c r="B64" s="295"/>
      <c r="C64" s="292"/>
      <c r="D64" s="292"/>
      <c r="E64" s="292"/>
      <c r="F64" s="292"/>
      <c r="G64" s="292"/>
      <c r="H64" s="292"/>
      <c r="I64" s="292"/>
      <c r="J64" s="292"/>
      <c r="K64" s="292"/>
      <c r="L64" s="293"/>
      <c r="M64" s="293"/>
      <c r="N64" s="293"/>
    </row>
    <row r="65" spans="1:14" s="294" customFormat="1" ht="11.25" customHeight="1">
      <c r="A65" s="290"/>
      <c r="B65" s="296"/>
      <c r="C65" s="290"/>
      <c r="D65" s="290"/>
      <c r="E65" s="290"/>
      <c r="F65" s="290"/>
      <c r="G65" s="290"/>
      <c r="H65" s="290"/>
      <c r="I65" s="290"/>
      <c r="J65" s="290"/>
      <c r="K65" s="290"/>
      <c r="L65" s="293"/>
      <c r="M65" s="293"/>
      <c r="N65" s="293"/>
    </row>
    <row r="66" spans="1:14" s="294" customFormat="1" ht="11.25" customHeight="1">
      <c r="A66" s="290"/>
      <c r="B66" s="291"/>
      <c r="C66" s="292"/>
      <c r="D66" s="292"/>
      <c r="E66" s="292"/>
      <c r="F66" s="292"/>
      <c r="G66" s="292"/>
      <c r="H66" s="292"/>
      <c r="I66" s="292"/>
      <c r="J66" s="292"/>
      <c r="K66" s="292"/>
      <c r="L66" s="293"/>
      <c r="M66" s="293"/>
      <c r="N66" s="293"/>
    </row>
    <row r="67" spans="1:14" s="294" customFormat="1" ht="11.25" customHeight="1">
      <c r="A67" s="290"/>
      <c r="B67" s="295"/>
      <c r="C67" s="292"/>
      <c r="D67" s="292"/>
      <c r="E67" s="292"/>
      <c r="F67" s="292"/>
      <c r="G67" s="292"/>
      <c r="H67" s="292"/>
      <c r="I67" s="292"/>
      <c r="J67" s="292"/>
      <c r="K67" s="292"/>
      <c r="L67" s="293"/>
      <c r="M67" s="293"/>
      <c r="N67" s="293"/>
    </row>
    <row r="68" spans="1:14" s="294" customFormat="1" ht="11.25" customHeight="1">
      <c r="A68" s="290"/>
      <c r="B68" s="295"/>
      <c r="C68" s="292"/>
      <c r="D68" s="292"/>
      <c r="E68" s="292"/>
      <c r="F68" s="292"/>
      <c r="G68" s="292"/>
      <c r="H68" s="292"/>
      <c r="I68" s="292"/>
      <c r="J68" s="292"/>
      <c r="K68" s="292"/>
      <c r="L68" s="293"/>
      <c r="M68" s="293"/>
      <c r="N68" s="293"/>
    </row>
    <row r="69" spans="1:14" s="294" customFormat="1" ht="11.25" customHeight="1">
      <c r="A69" s="290"/>
      <c r="B69" s="295"/>
      <c r="C69" s="292"/>
      <c r="D69" s="292"/>
      <c r="E69" s="292"/>
      <c r="F69" s="292"/>
      <c r="G69" s="292"/>
      <c r="H69" s="292"/>
      <c r="I69" s="292"/>
      <c r="J69" s="292"/>
      <c r="K69" s="292"/>
      <c r="L69" s="293"/>
      <c r="M69" s="293"/>
      <c r="N69" s="293"/>
    </row>
    <row r="70" spans="1:14" s="294" customFormat="1" ht="11.25" customHeight="1">
      <c r="A70" s="290"/>
      <c r="B70" s="295"/>
      <c r="C70" s="292"/>
      <c r="D70" s="292"/>
      <c r="E70" s="292"/>
      <c r="F70" s="292"/>
      <c r="G70" s="292"/>
      <c r="H70" s="292"/>
      <c r="I70" s="292"/>
      <c r="J70" s="292"/>
      <c r="K70" s="292"/>
      <c r="L70" s="297"/>
      <c r="M70" s="297"/>
      <c r="N70" s="297"/>
    </row>
    <row r="71" spans="1:14" s="294" customFormat="1" ht="11.25" customHeight="1">
      <c r="A71" s="290"/>
      <c r="B71" s="291"/>
      <c r="C71" s="292"/>
      <c r="D71" s="292"/>
      <c r="E71" s="292"/>
      <c r="F71" s="292"/>
      <c r="G71" s="292"/>
      <c r="H71" s="292"/>
      <c r="I71" s="292"/>
      <c r="J71" s="292"/>
      <c r="K71" s="292"/>
      <c r="L71" s="297"/>
      <c r="M71" s="297"/>
      <c r="N71" s="297"/>
    </row>
    <row r="72" spans="1:14" s="294" customFormat="1" ht="11.25" customHeight="1">
      <c r="A72" s="290"/>
      <c r="B72" s="295"/>
      <c r="C72" s="292"/>
      <c r="D72" s="292"/>
      <c r="E72" s="292"/>
      <c r="F72" s="292"/>
      <c r="G72" s="292"/>
      <c r="H72" s="292"/>
      <c r="I72" s="292"/>
      <c r="J72" s="292"/>
      <c r="K72" s="292"/>
      <c r="L72" s="293"/>
      <c r="M72" s="293"/>
      <c r="N72" s="293"/>
    </row>
    <row r="73" spans="1:14" s="294" customFormat="1" ht="11.25" customHeight="1">
      <c r="A73" s="290"/>
      <c r="B73" s="296"/>
      <c r="C73" s="292"/>
      <c r="D73" s="292"/>
      <c r="E73" s="292"/>
      <c r="F73" s="292"/>
      <c r="G73" s="292"/>
      <c r="H73" s="292"/>
      <c r="I73" s="292"/>
      <c r="J73" s="292"/>
      <c r="K73" s="292"/>
      <c r="L73" s="293"/>
      <c r="M73" s="293"/>
      <c r="N73" s="293"/>
    </row>
    <row r="74" spans="1:14" s="294" customFormat="1" ht="11.25" customHeight="1">
      <c r="A74" s="290"/>
      <c r="B74" s="291"/>
      <c r="C74" s="292"/>
      <c r="D74" s="292"/>
      <c r="E74" s="292"/>
      <c r="F74" s="292"/>
      <c r="G74" s="292"/>
      <c r="H74" s="292"/>
      <c r="I74" s="292"/>
      <c r="J74" s="292"/>
      <c r="K74" s="292"/>
      <c r="L74" s="293"/>
      <c r="M74" s="293"/>
      <c r="N74" s="293"/>
    </row>
    <row r="75" spans="1:14" s="294" customFormat="1" ht="11.25" customHeight="1">
      <c r="A75" s="290"/>
      <c r="B75" s="295"/>
      <c r="C75" s="292"/>
      <c r="D75" s="292"/>
      <c r="E75" s="292"/>
      <c r="F75" s="292"/>
      <c r="G75" s="292"/>
      <c r="H75" s="292"/>
      <c r="I75" s="292"/>
      <c r="J75" s="292"/>
      <c r="K75" s="292"/>
      <c r="L75" s="293"/>
      <c r="M75" s="293"/>
      <c r="N75" s="293"/>
    </row>
    <row r="76" spans="1:14" s="294" customFormat="1" ht="11.25" customHeight="1">
      <c r="A76" s="290"/>
      <c r="B76" s="295"/>
      <c r="C76" s="292"/>
      <c r="D76" s="292"/>
      <c r="E76" s="292"/>
      <c r="F76" s="292"/>
      <c r="G76" s="292"/>
      <c r="H76" s="292"/>
      <c r="I76" s="292"/>
      <c r="J76" s="292"/>
      <c r="K76" s="292"/>
      <c r="L76" s="293"/>
      <c r="M76" s="293"/>
      <c r="N76" s="293"/>
    </row>
    <row r="77" spans="1:14" s="294" customFormat="1" ht="11.25" customHeight="1">
      <c r="A77" s="290"/>
      <c r="B77" s="295"/>
      <c r="C77" s="292"/>
      <c r="D77" s="292"/>
      <c r="E77" s="292"/>
      <c r="F77" s="292"/>
      <c r="G77" s="292"/>
      <c r="H77" s="292"/>
      <c r="I77" s="292"/>
      <c r="J77" s="292"/>
      <c r="K77" s="292"/>
      <c r="L77" s="293"/>
      <c r="M77" s="293"/>
      <c r="N77" s="293"/>
    </row>
    <row r="78" spans="1:14" s="294" customFormat="1" ht="11.25" customHeight="1">
      <c r="A78" s="290"/>
      <c r="B78" s="295"/>
      <c r="C78" s="292"/>
      <c r="D78" s="292"/>
      <c r="E78" s="292"/>
      <c r="F78" s="292"/>
      <c r="G78" s="292"/>
      <c r="H78" s="292"/>
      <c r="I78" s="292"/>
      <c r="J78" s="292"/>
      <c r="K78" s="292"/>
      <c r="L78" s="293"/>
      <c r="M78" s="293"/>
      <c r="N78" s="293"/>
    </row>
    <row r="79" spans="1:14" s="294" customFormat="1" ht="11.25" customHeight="1">
      <c r="A79" s="290"/>
      <c r="B79" s="296"/>
      <c r="C79" s="292"/>
      <c r="D79" s="292"/>
      <c r="E79" s="292"/>
      <c r="F79" s="292"/>
      <c r="G79" s="292"/>
      <c r="H79" s="292"/>
      <c r="I79" s="292"/>
      <c r="J79" s="292"/>
      <c r="K79" s="292"/>
      <c r="L79" s="293"/>
      <c r="M79" s="293"/>
      <c r="N79" s="293"/>
    </row>
    <row r="80" spans="1:14" s="294" customFormat="1" ht="11.25" customHeight="1">
      <c r="A80" s="290"/>
      <c r="B80" s="291"/>
      <c r="C80" s="292"/>
      <c r="D80" s="292"/>
      <c r="E80" s="292"/>
      <c r="F80" s="292"/>
      <c r="G80" s="292"/>
      <c r="H80" s="292"/>
      <c r="I80" s="292"/>
      <c r="J80" s="292"/>
      <c r="K80" s="292"/>
      <c r="L80" s="293"/>
      <c r="M80" s="293"/>
      <c r="N80" s="293"/>
    </row>
    <row r="81" spans="1:14" s="294" customFormat="1" ht="11.25" customHeight="1">
      <c r="A81" s="290"/>
      <c r="B81" s="295"/>
      <c r="C81" s="292"/>
      <c r="D81" s="292"/>
      <c r="E81" s="292"/>
      <c r="F81" s="292"/>
      <c r="G81" s="292"/>
      <c r="H81" s="292"/>
      <c r="I81" s="292"/>
      <c r="J81" s="292"/>
      <c r="K81" s="292"/>
      <c r="L81" s="293"/>
      <c r="M81" s="293"/>
      <c r="N81" s="293"/>
    </row>
    <row r="82" spans="1:14" s="294" customFormat="1" ht="11.25" customHeight="1">
      <c r="A82" s="290"/>
      <c r="B82" s="295"/>
      <c r="C82" s="292"/>
      <c r="D82" s="292"/>
      <c r="E82" s="292"/>
      <c r="F82" s="292"/>
      <c r="G82" s="292"/>
      <c r="H82" s="292"/>
      <c r="I82" s="292"/>
      <c r="J82" s="292"/>
      <c r="K82" s="292"/>
      <c r="L82" s="293"/>
      <c r="M82" s="293"/>
      <c r="N82" s="293"/>
    </row>
    <row r="83" spans="1:14" s="294" customFormat="1" ht="11.25" customHeight="1">
      <c r="A83" s="290"/>
      <c r="B83" s="295"/>
      <c r="C83" s="292"/>
      <c r="D83" s="292"/>
      <c r="E83" s="292"/>
      <c r="F83" s="292"/>
      <c r="G83" s="292"/>
      <c r="H83" s="292"/>
      <c r="I83" s="292"/>
      <c r="J83" s="292"/>
      <c r="K83" s="292"/>
      <c r="L83" s="293"/>
      <c r="M83" s="293"/>
      <c r="N83" s="293"/>
    </row>
    <row r="84" spans="1:14" s="294" customFormat="1" ht="11.25" customHeight="1">
      <c r="A84" s="290"/>
      <c r="B84" s="295"/>
      <c r="C84" s="292"/>
      <c r="D84" s="292"/>
      <c r="E84" s="292"/>
      <c r="F84" s="292"/>
      <c r="G84" s="292"/>
      <c r="H84" s="292"/>
      <c r="I84" s="292"/>
      <c r="J84" s="292"/>
      <c r="K84" s="292"/>
      <c r="L84" s="293"/>
      <c r="M84" s="293"/>
      <c r="N84" s="293"/>
    </row>
    <row r="85" spans="1:14" s="294" customFormat="1" ht="11.25" customHeight="1">
      <c r="A85" s="290"/>
      <c r="B85" s="295"/>
      <c r="C85" s="292"/>
      <c r="D85" s="292"/>
      <c r="E85" s="292"/>
      <c r="F85" s="292"/>
      <c r="G85" s="292"/>
      <c r="H85" s="292"/>
      <c r="I85" s="292"/>
      <c r="J85" s="292"/>
      <c r="K85" s="292"/>
      <c r="L85" s="293"/>
      <c r="M85" s="293"/>
      <c r="N85" s="293"/>
    </row>
    <row r="86" spans="1:14" s="294" customFormat="1" ht="11.25" customHeight="1">
      <c r="A86" s="290"/>
      <c r="B86" s="296"/>
      <c r="C86" s="290"/>
      <c r="D86" s="290"/>
      <c r="E86" s="290"/>
      <c r="F86" s="290"/>
      <c r="G86" s="290"/>
      <c r="H86" s="290"/>
      <c r="I86" s="290"/>
      <c r="J86" s="290"/>
      <c r="K86" s="290"/>
      <c r="L86" s="293"/>
      <c r="M86" s="293"/>
      <c r="N86" s="293"/>
    </row>
    <row r="87" spans="1:14" s="294" customFormat="1" ht="11.25" customHeight="1">
      <c r="A87" s="290"/>
      <c r="B87" s="291"/>
      <c r="C87" s="292"/>
      <c r="D87" s="292"/>
      <c r="E87" s="292"/>
      <c r="F87" s="292"/>
      <c r="G87" s="292"/>
      <c r="H87" s="292"/>
      <c r="I87" s="292"/>
      <c r="J87" s="292"/>
      <c r="K87" s="292"/>
      <c r="L87" s="293"/>
      <c r="M87" s="293"/>
      <c r="N87" s="293"/>
    </row>
    <row r="88" spans="1:14" s="294" customFormat="1" ht="11.25" customHeight="1">
      <c r="A88" s="290"/>
      <c r="B88" s="295"/>
      <c r="C88" s="292"/>
      <c r="D88" s="292"/>
      <c r="E88" s="292"/>
      <c r="F88" s="292"/>
      <c r="G88" s="292"/>
      <c r="H88" s="292"/>
      <c r="I88" s="292"/>
      <c r="J88" s="292"/>
      <c r="K88" s="292"/>
      <c r="L88" s="293"/>
      <c r="M88" s="293"/>
      <c r="N88" s="293"/>
    </row>
    <row r="89" spans="1:14" s="294" customFormat="1" ht="11.25" customHeight="1">
      <c r="A89" s="290"/>
      <c r="B89" s="295"/>
      <c r="C89" s="292"/>
      <c r="D89" s="292"/>
      <c r="E89" s="292"/>
      <c r="F89" s="292"/>
      <c r="G89" s="292"/>
      <c r="H89" s="292"/>
      <c r="I89" s="292"/>
      <c r="J89" s="292"/>
      <c r="K89" s="292"/>
      <c r="L89" s="293"/>
      <c r="M89" s="293"/>
      <c r="N89" s="293"/>
    </row>
    <row r="90" spans="1:14" s="294" customFormat="1" ht="11.25" customHeight="1">
      <c r="A90" s="290"/>
      <c r="B90" s="296"/>
      <c r="C90" s="290"/>
      <c r="D90" s="290"/>
      <c r="E90" s="290"/>
      <c r="F90" s="290"/>
      <c r="G90" s="290"/>
      <c r="H90" s="290"/>
      <c r="I90" s="290"/>
      <c r="J90" s="290"/>
      <c r="K90" s="290"/>
      <c r="L90" s="293"/>
      <c r="M90" s="293"/>
      <c r="N90" s="293"/>
    </row>
    <row r="91" spans="1:14" s="294" customFormat="1" ht="11.25" customHeight="1">
      <c r="A91" s="290"/>
      <c r="B91" s="291"/>
      <c r="C91" s="292"/>
      <c r="D91" s="292"/>
      <c r="E91" s="292"/>
      <c r="F91" s="292"/>
      <c r="G91" s="292"/>
      <c r="H91" s="292"/>
      <c r="I91" s="292"/>
      <c r="J91" s="292"/>
      <c r="K91" s="292"/>
      <c r="L91" s="293"/>
      <c r="M91" s="293"/>
      <c r="N91" s="293"/>
    </row>
    <row r="92" spans="1:14" s="294" customFormat="1" ht="11.25" customHeight="1">
      <c r="A92" s="290"/>
      <c r="B92" s="295"/>
      <c r="C92" s="292"/>
      <c r="D92" s="292"/>
      <c r="E92" s="292"/>
      <c r="F92" s="292"/>
      <c r="G92" s="292"/>
      <c r="H92" s="292"/>
      <c r="I92" s="292"/>
      <c r="J92" s="292"/>
      <c r="K92" s="292"/>
      <c r="L92" s="293"/>
      <c r="M92" s="293"/>
      <c r="N92" s="293"/>
    </row>
    <row r="93" spans="1:14" s="294" customFormat="1" ht="11.25" customHeight="1">
      <c r="A93" s="290"/>
      <c r="B93" s="295"/>
      <c r="C93" s="292"/>
      <c r="D93" s="292"/>
      <c r="E93" s="292"/>
      <c r="F93" s="292"/>
      <c r="G93" s="292"/>
      <c r="H93" s="292"/>
      <c r="I93" s="292"/>
      <c r="J93" s="292"/>
      <c r="K93" s="292"/>
      <c r="L93" s="293"/>
      <c r="M93" s="293"/>
      <c r="N93" s="293"/>
    </row>
    <row r="94" spans="1:14" s="294" customFormat="1" ht="11.25" customHeight="1">
      <c r="A94" s="290"/>
      <c r="B94" s="295"/>
      <c r="C94" s="292"/>
      <c r="D94" s="292"/>
      <c r="E94" s="292"/>
      <c r="F94" s="292"/>
      <c r="G94" s="292"/>
      <c r="H94" s="292"/>
      <c r="I94" s="292"/>
      <c r="J94" s="292"/>
      <c r="K94" s="292"/>
      <c r="L94" s="293"/>
      <c r="M94" s="293"/>
      <c r="N94" s="293"/>
    </row>
    <row r="95" spans="1:14" s="294" customFormat="1" ht="11.25" customHeight="1">
      <c r="A95" s="290"/>
      <c r="B95" s="295"/>
      <c r="C95" s="292"/>
      <c r="D95" s="292"/>
      <c r="E95" s="292"/>
      <c r="F95" s="292"/>
      <c r="G95" s="292"/>
      <c r="H95" s="292"/>
      <c r="I95" s="292"/>
      <c r="J95" s="292"/>
      <c r="K95" s="292"/>
      <c r="L95" s="293"/>
      <c r="M95" s="293"/>
      <c r="N95" s="293"/>
    </row>
    <row r="96" spans="1:14" s="294" customFormat="1" ht="11.25" customHeight="1">
      <c r="A96" s="290"/>
      <c r="B96" s="298"/>
      <c r="C96" s="290"/>
      <c r="D96" s="290"/>
      <c r="E96" s="290"/>
      <c r="F96" s="290"/>
      <c r="G96" s="290"/>
      <c r="H96" s="290"/>
      <c r="I96" s="290"/>
      <c r="J96" s="290"/>
      <c r="K96" s="290"/>
      <c r="L96" s="293"/>
      <c r="M96" s="293"/>
      <c r="N96" s="293"/>
    </row>
    <row r="97" spans="1:14" s="294" customFormat="1" ht="11.25" customHeight="1">
      <c r="A97" s="290"/>
      <c r="B97" s="291"/>
      <c r="C97" s="292"/>
      <c r="D97" s="292"/>
      <c r="E97" s="292"/>
      <c r="F97" s="292"/>
      <c r="G97" s="292"/>
      <c r="H97" s="292"/>
      <c r="I97" s="292"/>
      <c r="J97" s="292"/>
      <c r="K97" s="292"/>
      <c r="L97" s="293"/>
      <c r="M97" s="293"/>
      <c r="N97" s="293"/>
    </row>
    <row r="98" spans="1:14" s="294" customFormat="1" ht="11.25" customHeight="1">
      <c r="A98" s="290"/>
      <c r="B98" s="295"/>
      <c r="C98" s="292"/>
      <c r="D98" s="292"/>
      <c r="E98" s="292"/>
      <c r="F98" s="292"/>
      <c r="G98" s="292"/>
      <c r="H98" s="292"/>
      <c r="I98" s="292"/>
      <c r="J98" s="292"/>
      <c r="K98" s="292"/>
      <c r="L98" s="293"/>
      <c r="M98" s="293"/>
      <c r="N98" s="293"/>
    </row>
    <row r="99" spans="1:14" s="294" customFormat="1" ht="11.25" customHeight="1">
      <c r="A99" s="290"/>
      <c r="B99" s="296"/>
      <c r="C99" s="290"/>
      <c r="D99" s="290"/>
      <c r="E99" s="290"/>
      <c r="F99" s="290"/>
      <c r="G99" s="290"/>
      <c r="H99" s="290"/>
      <c r="I99" s="290"/>
      <c r="J99" s="290"/>
      <c r="K99" s="290"/>
      <c r="L99" s="293"/>
      <c r="M99" s="293"/>
      <c r="N99" s="293"/>
    </row>
    <row r="100" spans="1:14" s="294" customFormat="1" ht="11.25" customHeight="1">
      <c r="A100" s="290"/>
      <c r="B100" s="291"/>
      <c r="C100" s="292"/>
      <c r="D100" s="292"/>
      <c r="E100" s="292"/>
      <c r="F100" s="292"/>
      <c r="G100" s="292"/>
      <c r="H100" s="292"/>
      <c r="I100" s="292"/>
      <c r="J100" s="292"/>
      <c r="K100" s="292"/>
      <c r="L100" s="293"/>
      <c r="M100" s="293"/>
      <c r="N100" s="293"/>
    </row>
    <row r="101" spans="1:14" s="294" customFormat="1" ht="11.25" customHeight="1">
      <c r="A101" s="290"/>
      <c r="B101" s="295"/>
      <c r="C101" s="292"/>
      <c r="D101" s="292"/>
      <c r="E101" s="292"/>
      <c r="F101" s="292"/>
      <c r="G101" s="292"/>
      <c r="H101" s="292"/>
      <c r="I101" s="292"/>
      <c r="J101" s="292"/>
      <c r="K101" s="292"/>
      <c r="L101" s="293"/>
      <c r="M101" s="293"/>
      <c r="N101" s="293"/>
    </row>
    <row r="102" spans="1:14" s="294" customFormat="1" ht="11.25" customHeight="1">
      <c r="A102" s="290"/>
      <c r="B102" s="295"/>
      <c r="C102" s="292"/>
      <c r="D102" s="292"/>
      <c r="E102" s="292"/>
      <c r="F102" s="292"/>
      <c r="G102" s="292"/>
      <c r="H102" s="292"/>
      <c r="I102" s="292"/>
      <c r="J102" s="292"/>
      <c r="K102" s="292"/>
      <c r="L102" s="293"/>
      <c r="M102" s="293"/>
      <c r="N102" s="293"/>
    </row>
    <row r="103" spans="1:14" s="294" customFormat="1" ht="11.25" customHeight="1">
      <c r="A103" s="290"/>
      <c r="B103" s="296"/>
      <c r="C103" s="290"/>
      <c r="D103" s="290"/>
      <c r="E103" s="290"/>
      <c r="F103" s="290"/>
      <c r="G103" s="290"/>
      <c r="H103" s="290"/>
      <c r="I103" s="290"/>
      <c r="J103" s="290"/>
      <c r="K103" s="290"/>
      <c r="L103" s="293"/>
      <c r="M103" s="293"/>
      <c r="N103" s="293"/>
    </row>
    <row r="104" spans="1:14" s="294" customFormat="1" ht="11.25" customHeight="1">
      <c r="A104" s="290"/>
      <c r="B104" s="291"/>
      <c r="C104" s="292"/>
      <c r="D104" s="292"/>
      <c r="E104" s="292"/>
      <c r="F104" s="292"/>
      <c r="G104" s="292"/>
      <c r="H104" s="292"/>
      <c r="I104" s="292"/>
      <c r="J104" s="292"/>
      <c r="K104" s="292"/>
      <c r="L104" s="293"/>
      <c r="M104" s="293"/>
      <c r="N104" s="293"/>
    </row>
    <row r="105" spans="1:14" s="294" customFormat="1" ht="11.25" customHeight="1">
      <c r="A105" s="290"/>
      <c r="B105" s="295"/>
      <c r="C105" s="292"/>
      <c r="D105" s="292"/>
      <c r="E105" s="292"/>
      <c r="F105" s="292"/>
      <c r="G105" s="292"/>
      <c r="H105" s="292"/>
      <c r="I105" s="292"/>
      <c r="J105" s="292"/>
      <c r="K105" s="292"/>
      <c r="L105" s="293"/>
      <c r="M105" s="293"/>
      <c r="N105" s="293"/>
    </row>
    <row r="106" spans="1:14" s="294" customFormat="1" ht="11.25" customHeight="1">
      <c r="A106" s="290"/>
      <c r="B106" s="295"/>
      <c r="C106" s="292"/>
      <c r="D106" s="292"/>
      <c r="E106" s="292"/>
      <c r="F106" s="292"/>
      <c r="G106" s="292"/>
      <c r="H106" s="292"/>
      <c r="I106" s="292"/>
      <c r="J106" s="292"/>
      <c r="K106" s="292"/>
      <c r="L106" s="293"/>
      <c r="M106" s="293"/>
      <c r="N106" s="293"/>
    </row>
    <row r="107" spans="1:14" s="294" customFormat="1" ht="11.25" customHeight="1">
      <c r="A107" s="290"/>
      <c r="B107" s="296"/>
      <c r="C107" s="290"/>
      <c r="D107" s="290"/>
      <c r="E107" s="290"/>
      <c r="F107" s="290"/>
      <c r="G107" s="290"/>
      <c r="H107" s="290"/>
      <c r="I107" s="290"/>
      <c r="J107" s="290"/>
      <c r="K107" s="290"/>
      <c r="L107" s="293"/>
      <c r="M107" s="293"/>
      <c r="N107" s="293"/>
    </row>
    <row r="108" spans="1:14" s="294" customFormat="1" ht="11.25" customHeight="1">
      <c r="A108" s="290"/>
      <c r="B108" s="291"/>
      <c r="C108" s="292"/>
      <c r="D108" s="292"/>
      <c r="E108" s="292"/>
      <c r="F108" s="292"/>
      <c r="G108" s="292"/>
      <c r="H108" s="292"/>
      <c r="I108" s="292"/>
      <c r="J108" s="292"/>
      <c r="K108" s="292"/>
      <c r="L108" s="293"/>
      <c r="M108" s="293"/>
      <c r="N108" s="293"/>
    </row>
    <row r="109" spans="1:14" s="294" customFormat="1" ht="11.25" customHeight="1">
      <c r="A109" s="290"/>
      <c r="B109" s="295"/>
      <c r="C109" s="292"/>
      <c r="D109" s="292"/>
      <c r="E109" s="292"/>
      <c r="F109" s="292"/>
      <c r="G109" s="292"/>
      <c r="H109" s="292"/>
      <c r="I109" s="292"/>
      <c r="J109" s="292"/>
      <c r="K109" s="292"/>
      <c r="L109" s="293"/>
      <c r="M109" s="293"/>
      <c r="N109" s="293"/>
    </row>
    <row r="110" spans="1:14" s="294" customFormat="1" ht="11.25" customHeight="1">
      <c r="A110" s="290"/>
      <c r="B110" s="295"/>
      <c r="C110" s="292"/>
      <c r="D110" s="292"/>
      <c r="E110" s="292"/>
      <c r="F110" s="292"/>
      <c r="G110" s="292"/>
      <c r="H110" s="292"/>
      <c r="I110" s="292"/>
      <c r="J110" s="292"/>
      <c r="K110" s="292"/>
      <c r="L110" s="293"/>
      <c r="M110" s="293"/>
      <c r="N110" s="293"/>
    </row>
    <row r="111" spans="1:14" s="294" customFormat="1" ht="11.25" customHeight="1">
      <c r="A111" s="290"/>
      <c r="B111" s="296"/>
      <c r="C111" s="290"/>
      <c r="D111" s="290"/>
      <c r="E111" s="290"/>
      <c r="F111" s="290"/>
      <c r="G111" s="290"/>
      <c r="H111" s="290"/>
      <c r="I111" s="290"/>
      <c r="J111" s="290"/>
      <c r="K111" s="290"/>
      <c r="L111" s="293"/>
      <c r="M111" s="293"/>
      <c r="N111" s="293"/>
    </row>
    <row r="112" spans="1:14" s="294" customFormat="1" ht="11.25" customHeight="1">
      <c r="A112" s="290"/>
      <c r="B112" s="291"/>
      <c r="C112" s="292"/>
      <c r="D112" s="292"/>
      <c r="E112" s="292"/>
      <c r="F112" s="292"/>
      <c r="G112" s="292"/>
      <c r="H112" s="292"/>
      <c r="I112" s="292"/>
      <c r="J112" s="292"/>
      <c r="K112" s="292"/>
      <c r="L112" s="293"/>
      <c r="M112" s="293"/>
      <c r="N112" s="293"/>
    </row>
    <row r="113" spans="1:14" s="294" customFormat="1" ht="11.25" customHeight="1">
      <c r="A113" s="290"/>
      <c r="B113" s="295"/>
      <c r="C113" s="292"/>
      <c r="D113" s="292"/>
      <c r="E113" s="292"/>
      <c r="F113" s="292"/>
      <c r="G113" s="292"/>
      <c r="H113" s="292"/>
      <c r="I113" s="292"/>
      <c r="J113" s="292"/>
      <c r="K113" s="292"/>
      <c r="L113" s="293"/>
      <c r="M113" s="293"/>
      <c r="N113" s="293"/>
    </row>
    <row r="114" spans="1:14" s="294" customFormat="1" ht="11.25" customHeight="1">
      <c r="A114" s="290"/>
      <c r="B114" s="295"/>
      <c r="C114" s="292"/>
      <c r="D114" s="292"/>
      <c r="E114" s="292"/>
      <c r="F114" s="292"/>
      <c r="G114" s="292"/>
      <c r="H114" s="292"/>
      <c r="I114" s="292"/>
      <c r="J114" s="292"/>
      <c r="K114" s="292"/>
      <c r="L114" s="293"/>
      <c r="M114" s="293"/>
      <c r="N114" s="293"/>
    </row>
    <row r="115" spans="1:14" s="294" customFormat="1" ht="11.25" customHeight="1">
      <c r="A115" s="290"/>
      <c r="B115" s="296"/>
      <c r="C115" s="290"/>
      <c r="D115" s="290"/>
      <c r="E115" s="290"/>
      <c r="F115" s="290"/>
      <c r="G115" s="290"/>
      <c r="H115" s="290"/>
      <c r="I115" s="290"/>
      <c r="J115" s="290"/>
      <c r="K115" s="290"/>
      <c r="L115" s="293"/>
      <c r="M115" s="293"/>
      <c r="N115" s="293"/>
    </row>
    <row r="116" spans="1:14" s="294" customFormat="1" ht="11.25" customHeight="1">
      <c r="A116" s="290"/>
      <c r="B116" s="291"/>
      <c r="C116" s="292"/>
      <c r="D116" s="292"/>
      <c r="E116" s="292"/>
      <c r="F116" s="292"/>
      <c r="G116" s="292"/>
      <c r="H116" s="292"/>
      <c r="I116" s="292"/>
      <c r="J116" s="292"/>
      <c r="K116" s="292"/>
      <c r="L116" s="293"/>
      <c r="M116" s="293"/>
      <c r="N116" s="293"/>
    </row>
    <row r="117" spans="1:14" s="299" customFormat="1" ht="11.25" customHeight="1">
      <c r="A117" s="290"/>
      <c r="B117" s="295"/>
      <c r="C117" s="292"/>
      <c r="D117" s="292"/>
      <c r="E117" s="292"/>
      <c r="F117" s="292"/>
      <c r="G117" s="292"/>
      <c r="H117" s="292"/>
      <c r="I117" s="292"/>
      <c r="J117" s="292"/>
      <c r="K117" s="292"/>
      <c r="L117" s="293"/>
      <c r="M117" s="293"/>
      <c r="N117" s="293"/>
    </row>
    <row r="118" spans="1:14" s="299" customFormat="1" ht="11.25" customHeight="1">
      <c r="A118" s="290"/>
      <c r="B118" s="295"/>
      <c r="C118" s="292"/>
      <c r="D118" s="292"/>
      <c r="E118" s="292"/>
      <c r="F118" s="292"/>
      <c r="G118" s="292"/>
      <c r="H118" s="292"/>
      <c r="I118" s="292"/>
      <c r="J118" s="292"/>
      <c r="K118" s="292"/>
      <c r="L118" s="293"/>
      <c r="M118" s="293"/>
      <c r="N118" s="293"/>
    </row>
    <row r="119" spans="1:14" s="299" customFormat="1" ht="11.25" customHeight="1">
      <c r="A119" s="290"/>
      <c r="B119" s="295"/>
      <c r="C119" s="298"/>
      <c r="D119" s="298"/>
      <c r="E119" s="298"/>
      <c r="F119" s="298"/>
      <c r="G119" s="298"/>
      <c r="H119" s="298"/>
      <c r="I119" s="298"/>
      <c r="J119" s="298"/>
      <c r="K119" s="298"/>
      <c r="L119" s="297"/>
      <c r="M119" s="297"/>
      <c r="N119" s="297"/>
    </row>
    <row r="120" spans="1:14" s="300" customFormat="1" ht="11.25" customHeight="1">
      <c r="A120" s="290"/>
      <c r="B120" s="291"/>
      <c r="C120" s="292"/>
      <c r="D120" s="292"/>
      <c r="E120" s="292"/>
      <c r="F120" s="292"/>
      <c r="G120" s="292"/>
      <c r="H120" s="292"/>
      <c r="I120" s="292"/>
      <c r="J120" s="292"/>
      <c r="K120" s="292"/>
      <c r="L120" s="293"/>
      <c r="M120" s="293"/>
      <c r="N120" s="293"/>
    </row>
    <row r="121" spans="1:14" ht="11.25" customHeight="1">
      <c r="A121" s="290"/>
      <c r="B121" s="295"/>
      <c r="C121" s="292"/>
      <c r="D121" s="292"/>
      <c r="E121" s="292"/>
      <c r="F121" s="292"/>
      <c r="G121" s="292"/>
      <c r="H121" s="292"/>
      <c r="I121" s="292"/>
      <c r="J121" s="292"/>
      <c r="K121" s="292"/>
      <c r="L121" s="293"/>
      <c r="M121" s="293"/>
      <c r="N121" s="293"/>
    </row>
    <row r="122" spans="1:14" ht="11.25" customHeight="1">
      <c r="A122" s="290"/>
      <c r="B122" s="295"/>
      <c r="C122" s="292"/>
      <c r="D122" s="292"/>
      <c r="E122" s="292"/>
      <c r="F122" s="292"/>
      <c r="G122" s="292"/>
      <c r="H122" s="292"/>
      <c r="I122" s="292"/>
      <c r="J122" s="292"/>
      <c r="K122" s="292"/>
      <c r="L122" s="293"/>
      <c r="M122" s="293"/>
      <c r="N122" s="293"/>
    </row>
    <row r="123" spans="1:14" ht="11.25" customHeight="1">
      <c r="A123" s="290"/>
      <c r="B123" s="296"/>
      <c r="C123" s="290"/>
      <c r="D123" s="290"/>
      <c r="E123" s="290"/>
      <c r="F123" s="290"/>
      <c r="G123" s="290"/>
      <c r="H123" s="290"/>
      <c r="I123" s="290"/>
      <c r="J123" s="290"/>
      <c r="K123" s="290"/>
      <c r="L123" s="293"/>
      <c r="M123" s="293"/>
      <c r="N123" s="293"/>
    </row>
    <row r="124" spans="1:14" ht="11.25" customHeight="1">
      <c r="A124" s="290"/>
      <c r="B124" s="301"/>
      <c r="C124" s="292"/>
      <c r="D124" s="292"/>
      <c r="E124" s="292"/>
      <c r="F124" s="292"/>
      <c r="G124" s="292"/>
      <c r="H124" s="292"/>
      <c r="I124" s="292"/>
      <c r="J124" s="292"/>
      <c r="K124" s="292"/>
      <c r="L124" s="293"/>
      <c r="M124" s="293"/>
      <c r="N124" s="293"/>
    </row>
    <row r="125" spans="1:14" ht="11.25" customHeight="1">
      <c r="A125" s="290"/>
      <c r="B125" s="295"/>
      <c r="C125" s="292"/>
      <c r="D125" s="292"/>
      <c r="E125" s="292"/>
      <c r="F125" s="292"/>
      <c r="G125" s="292"/>
      <c r="H125" s="292"/>
      <c r="I125" s="292"/>
      <c r="J125" s="292"/>
      <c r="K125" s="292"/>
      <c r="L125" s="293"/>
      <c r="M125" s="293"/>
      <c r="N125" s="293"/>
    </row>
    <row r="126" spans="1:14" ht="11.25" customHeight="1">
      <c r="A126" s="290"/>
      <c r="B126" s="296"/>
      <c r="C126" s="290"/>
      <c r="D126" s="290"/>
      <c r="E126" s="290"/>
      <c r="F126" s="290"/>
      <c r="G126" s="290"/>
      <c r="H126" s="290"/>
      <c r="I126" s="290"/>
      <c r="J126" s="290"/>
      <c r="K126" s="290"/>
      <c r="L126" s="293"/>
      <c r="M126" s="293"/>
      <c r="N126" s="293"/>
    </row>
    <row r="127" spans="1:14" ht="11.25" customHeight="1">
      <c r="A127" s="290"/>
      <c r="B127" s="291"/>
      <c r="C127" s="292"/>
      <c r="D127" s="292"/>
      <c r="E127" s="292"/>
      <c r="F127" s="292"/>
      <c r="G127" s="292"/>
      <c r="H127" s="292"/>
      <c r="I127" s="292"/>
      <c r="J127" s="292"/>
      <c r="K127" s="292"/>
      <c r="L127" s="293"/>
      <c r="M127" s="293"/>
      <c r="N127" s="293"/>
    </row>
    <row r="128" spans="1:14" ht="11.25" customHeight="1">
      <c r="A128" s="290"/>
      <c r="B128" s="295"/>
      <c r="C128" s="292"/>
      <c r="D128" s="292"/>
      <c r="E128" s="292"/>
      <c r="F128" s="292"/>
      <c r="G128" s="292"/>
      <c r="H128" s="292"/>
      <c r="I128" s="292"/>
      <c r="J128" s="292"/>
      <c r="K128" s="292"/>
      <c r="L128" s="293"/>
      <c r="M128" s="293"/>
      <c r="N128" s="293"/>
    </row>
    <row r="129" spans="1:14" ht="11.25" customHeight="1">
      <c r="A129" s="290"/>
      <c r="B129" s="295"/>
      <c r="C129" s="292"/>
      <c r="D129" s="292"/>
      <c r="E129" s="292"/>
      <c r="F129" s="292"/>
      <c r="G129" s="292"/>
      <c r="H129" s="292"/>
      <c r="I129" s="292"/>
      <c r="J129" s="292"/>
      <c r="K129" s="292"/>
      <c r="L129" s="293"/>
      <c r="M129" s="293"/>
      <c r="N129" s="293"/>
    </row>
    <row r="130" spans="1:14" ht="11.25" customHeight="1">
      <c r="A130" s="290"/>
      <c r="B130" s="296"/>
      <c r="C130" s="290"/>
      <c r="D130" s="290"/>
      <c r="E130" s="290"/>
      <c r="F130" s="290"/>
      <c r="G130" s="290"/>
      <c r="H130" s="290"/>
      <c r="I130" s="290"/>
      <c r="J130" s="290"/>
      <c r="K130" s="290"/>
      <c r="L130" s="293"/>
      <c r="M130" s="293"/>
      <c r="N130" s="293"/>
    </row>
    <row r="131" spans="1:14" ht="11.25" customHeight="1">
      <c r="A131" s="290"/>
      <c r="B131" s="291"/>
      <c r="C131" s="292"/>
      <c r="D131" s="292"/>
      <c r="E131" s="292"/>
      <c r="F131" s="292"/>
      <c r="G131" s="292"/>
      <c r="H131" s="292"/>
      <c r="I131" s="292"/>
      <c r="J131" s="292"/>
      <c r="K131" s="292"/>
      <c r="L131" s="293"/>
      <c r="M131" s="293"/>
      <c r="N131" s="293"/>
    </row>
    <row r="132" spans="1:14" ht="11.25" customHeight="1">
      <c r="A132" s="290"/>
      <c r="B132" s="295"/>
      <c r="C132" s="292"/>
      <c r="D132" s="292"/>
      <c r="E132" s="292"/>
      <c r="F132" s="292"/>
      <c r="G132" s="292"/>
      <c r="H132" s="292"/>
      <c r="I132" s="292"/>
      <c r="J132" s="292"/>
      <c r="K132" s="292"/>
      <c r="L132" s="293"/>
      <c r="M132" s="293"/>
      <c r="N132" s="293"/>
    </row>
    <row r="133" spans="1:14" ht="11.25" customHeight="1">
      <c r="A133" s="290"/>
      <c r="B133" s="295"/>
      <c r="C133" s="292"/>
      <c r="D133" s="292"/>
      <c r="E133" s="292"/>
      <c r="F133" s="292"/>
      <c r="G133" s="292"/>
      <c r="H133" s="292"/>
      <c r="I133" s="292"/>
      <c r="J133" s="292"/>
      <c r="K133" s="292"/>
      <c r="L133" s="293"/>
      <c r="M133" s="293"/>
      <c r="N133" s="293"/>
    </row>
    <row r="134" spans="1:14" ht="11.25" customHeight="1">
      <c r="A134" s="290"/>
      <c r="B134" s="296"/>
      <c r="C134" s="290"/>
      <c r="D134" s="290"/>
      <c r="E134" s="290"/>
      <c r="F134" s="290"/>
      <c r="G134" s="290"/>
      <c r="H134" s="290"/>
      <c r="I134" s="290"/>
      <c r="J134" s="290"/>
      <c r="K134" s="290"/>
      <c r="L134" s="293"/>
      <c r="M134" s="293"/>
      <c r="N134" s="293"/>
    </row>
    <row r="135" spans="1:14" ht="11.25" customHeight="1">
      <c r="A135" s="290"/>
      <c r="B135" s="291"/>
      <c r="C135" s="292"/>
      <c r="D135" s="292"/>
      <c r="E135" s="292"/>
      <c r="F135" s="292"/>
      <c r="G135" s="292"/>
      <c r="H135" s="292"/>
      <c r="I135" s="292"/>
      <c r="J135" s="292"/>
      <c r="K135" s="292"/>
      <c r="L135" s="293"/>
      <c r="M135" s="293"/>
      <c r="N135" s="293"/>
    </row>
    <row r="136" spans="1:14" ht="11.25" customHeight="1">
      <c r="A136" s="290"/>
      <c r="B136" s="295"/>
      <c r="C136" s="292"/>
      <c r="D136" s="292"/>
      <c r="E136" s="292"/>
      <c r="F136" s="292"/>
      <c r="G136" s="292"/>
      <c r="H136" s="292"/>
      <c r="I136" s="292"/>
      <c r="J136" s="292"/>
      <c r="K136" s="292"/>
      <c r="L136" s="293"/>
      <c r="M136" s="293"/>
      <c r="N136" s="293"/>
    </row>
    <row r="137" spans="1:14" ht="11.25" customHeight="1">
      <c r="A137" s="290"/>
      <c r="B137" s="295"/>
      <c r="C137" s="290"/>
      <c r="D137" s="290"/>
      <c r="E137" s="290"/>
      <c r="F137" s="290"/>
      <c r="G137" s="290"/>
      <c r="H137" s="290"/>
      <c r="I137" s="290"/>
      <c r="J137" s="290"/>
      <c r="K137" s="290"/>
      <c r="L137" s="293"/>
      <c r="M137" s="293"/>
      <c r="N137" s="293"/>
    </row>
    <row r="138" spans="1:14" ht="11.25" customHeight="1">
      <c r="A138" s="290"/>
      <c r="B138" s="291"/>
      <c r="C138" s="292"/>
      <c r="D138" s="292"/>
      <c r="E138" s="292"/>
      <c r="F138" s="292"/>
      <c r="G138" s="292"/>
      <c r="H138" s="292"/>
      <c r="I138" s="292"/>
      <c r="J138" s="292"/>
      <c r="K138" s="292"/>
      <c r="L138" s="293"/>
      <c r="M138" s="293"/>
      <c r="N138" s="293"/>
    </row>
    <row r="139" spans="1:14" ht="11.25" customHeight="1">
      <c r="A139" s="290"/>
      <c r="B139" s="295"/>
      <c r="C139" s="292"/>
      <c r="D139" s="292"/>
      <c r="E139" s="292"/>
      <c r="F139" s="292"/>
      <c r="G139" s="292"/>
      <c r="H139" s="292"/>
      <c r="I139" s="292"/>
      <c r="J139" s="292"/>
      <c r="K139" s="292"/>
      <c r="L139" s="293"/>
      <c r="M139" s="293"/>
      <c r="N139" s="293"/>
    </row>
    <row r="140" spans="1:14" ht="11.25" customHeight="1">
      <c r="A140" s="290"/>
      <c r="B140" s="295"/>
      <c r="C140" s="290"/>
      <c r="D140" s="290"/>
      <c r="E140" s="290"/>
      <c r="F140" s="290"/>
      <c r="G140" s="290"/>
      <c r="H140" s="290"/>
      <c r="I140" s="290"/>
      <c r="J140" s="290"/>
      <c r="K140" s="290"/>
      <c r="L140" s="293"/>
      <c r="M140" s="293"/>
      <c r="N140" s="293"/>
    </row>
    <row r="141" spans="1:14" ht="11.25" customHeight="1">
      <c r="A141" s="290"/>
      <c r="B141" s="291"/>
      <c r="C141" s="292"/>
      <c r="D141" s="292"/>
      <c r="E141" s="292"/>
      <c r="F141" s="292"/>
      <c r="G141" s="292"/>
      <c r="H141" s="292"/>
      <c r="I141" s="292"/>
      <c r="J141" s="292"/>
      <c r="K141" s="292"/>
      <c r="L141" s="293"/>
      <c r="M141" s="293"/>
      <c r="N141" s="293"/>
    </row>
    <row r="142" spans="1:14" ht="11.25" customHeight="1">
      <c r="A142" s="290"/>
      <c r="B142" s="295"/>
      <c r="C142" s="292"/>
      <c r="D142" s="292"/>
      <c r="E142" s="292"/>
      <c r="F142" s="292"/>
      <c r="G142" s="292"/>
      <c r="H142" s="292"/>
      <c r="I142" s="292"/>
      <c r="J142" s="292"/>
      <c r="K142" s="292"/>
      <c r="L142" s="293"/>
      <c r="M142" s="293"/>
      <c r="N142" s="293"/>
    </row>
    <row r="143" spans="1:14" ht="11.25" customHeight="1">
      <c r="A143" s="290"/>
      <c r="B143" s="295"/>
      <c r="C143" s="292"/>
      <c r="D143" s="292"/>
      <c r="E143" s="292"/>
      <c r="F143" s="292"/>
      <c r="G143" s="292"/>
      <c r="H143" s="292"/>
      <c r="I143" s="292"/>
      <c r="J143" s="292"/>
      <c r="K143" s="292"/>
      <c r="L143" s="293"/>
      <c r="M143" s="293"/>
      <c r="N143" s="293"/>
    </row>
    <row r="144" spans="1:14" ht="11.25" customHeight="1">
      <c r="A144" s="290"/>
      <c r="B144" s="295"/>
      <c r="C144" s="292"/>
      <c r="D144" s="292"/>
      <c r="E144" s="292"/>
      <c r="F144" s="292"/>
      <c r="G144" s="292"/>
      <c r="H144" s="292"/>
      <c r="I144" s="292"/>
      <c r="J144" s="292"/>
      <c r="K144" s="292"/>
      <c r="L144" s="293"/>
      <c r="M144" s="293"/>
      <c r="N144" s="293"/>
    </row>
    <row r="145" spans="1:14" ht="11.25" customHeight="1">
      <c r="A145" s="290"/>
      <c r="B145" s="295"/>
      <c r="C145" s="292"/>
      <c r="D145" s="292"/>
      <c r="E145" s="292"/>
      <c r="F145" s="292"/>
      <c r="G145" s="292"/>
      <c r="H145" s="292"/>
      <c r="I145" s="292"/>
      <c r="J145" s="292"/>
      <c r="K145" s="292"/>
      <c r="L145" s="293"/>
      <c r="M145" s="293"/>
      <c r="N145" s="293"/>
    </row>
    <row r="146" spans="1:14" ht="11.25" customHeight="1">
      <c r="A146" s="290"/>
      <c r="B146" s="296"/>
      <c r="C146" s="290"/>
      <c r="D146" s="290"/>
      <c r="E146" s="290"/>
      <c r="F146" s="290"/>
      <c r="G146" s="290"/>
      <c r="H146" s="290"/>
      <c r="I146" s="290"/>
      <c r="J146" s="290"/>
      <c r="K146" s="290"/>
      <c r="L146" s="293"/>
      <c r="M146" s="293"/>
      <c r="N146" s="293"/>
    </row>
    <row r="147" spans="1:14" ht="11.25" customHeight="1">
      <c r="A147" s="290"/>
      <c r="B147" s="301"/>
      <c r="C147" s="292"/>
      <c r="D147" s="292"/>
      <c r="E147" s="292"/>
      <c r="F147" s="292"/>
      <c r="G147" s="292"/>
      <c r="H147" s="292"/>
      <c r="I147" s="292"/>
      <c r="J147" s="292"/>
      <c r="K147" s="292"/>
      <c r="L147" s="293"/>
      <c r="M147" s="293"/>
      <c r="N147" s="293"/>
    </row>
    <row r="148" spans="1:14" ht="11.25" customHeight="1">
      <c r="A148" s="290"/>
      <c r="B148" s="295"/>
      <c r="C148" s="292"/>
      <c r="D148" s="292"/>
      <c r="E148" s="292"/>
      <c r="F148" s="292"/>
      <c r="G148" s="292"/>
      <c r="H148" s="292"/>
      <c r="I148" s="292"/>
      <c r="J148" s="292"/>
      <c r="K148" s="292"/>
      <c r="L148" s="293"/>
      <c r="M148" s="293"/>
      <c r="N148" s="293"/>
    </row>
    <row r="149" spans="1:14" ht="11.25" customHeight="1">
      <c r="A149" s="290"/>
      <c r="B149" s="295"/>
      <c r="C149" s="292"/>
      <c r="D149" s="292"/>
      <c r="E149" s="292"/>
      <c r="F149" s="292"/>
      <c r="G149" s="292"/>
      <c r="H149" s="292"/>
      <c r="I149" s="292"/>
      <c r="J149" s="292"/>
      <c r="K149" s="292"/>
      <c r="L149" s="293"/>
      <c r="M149" s="293"/>
      <c r="N149" s="293"/>
    </row>
    <row r="150" spans="1:14" ht="11.25" customHeight="1">
      <c r="A150" s="290"/>
      <c r="B150" s="295"/>
      <c r="C150" s="292"/>
      <c r="D150" s="292"/>
      <c r="E150" s="292"/>
      <c r="F150" s="292"/>
      <c r="G150" s="292"/>
      <c r="H150" s="292"/>
      <c r="I150" s="292"/>
      <c r="J150" s="292"/>
      <c r="K150" s="292"/>
      <c r="L150" s="293"/>
      <c r="M150" s="293"/>
      <c r="N150" s="293"/>
    </row>
    <row r="151" spans="1:14" ht="11.25" customHeight="1">
      <c r="A151" s="290"/>
      <c r="B151" s="295"/>
      <c r="C151" s="292"/>
      <c r="D151" s="292"/>
      <c r="E151" s="292"/>
      <c r="F151" s="292"/>
      <c r="G151" s="292"/>
      <c r="H151" s="292"/>
      <c r="I151" s="292"/>
      <c r="J151" s="292"/>
      <c r="K151" s="292"/>
      <c r="L151" s="297"/>
      <c r="M151" s="297"/>
      <c r="N151" s="297"/>
    </row>
    <row r="152" spans="1:14" ht="11.25" customHeight="1">
      <c r="A152" s="290"/>
      <c r="B152" s="291"/>
      <c r="C152" s="292"/>
      <c r="D152" s="292"/>
      <c r="E152" s="292"/>
      <c r="F152" s="292"/>
      <c r="G152" s="292"/>
      <c r="H152" s="292"/>
      <c r="I152" s="292"/>
      <c r="J152" s="292"/>
      <c r="K152" s="292"/>
      <c r="L152" s="293"/>
      <c r="M152" s="293"/>
      <c r="N152" s="293"/>
    </row>
    <row r="153" spans="1:14" ht="11.25" customHeight="1">
      <c r="A153" s="290"/>
      <c r="B153" s="295"/>
      <c r="C153" s="292"/>
      <c r="D153" s="292"/>
      <c r="E153" s="292"/>
      <c r="F153" s="292"/>
      <c r="G153" s="292"/>
      <c r="H153" s="292"/>
      <c r="I153" s="292"/>
      <c r="J153" s="292"/>
      <c r="K153" s="292"/>
      <c r="L153" s="293"/>
      <c r="M153" s="293"/>
      <c r="N153" s="293"/>
    </row>
    <row r="154" spans="1:14" ht="11.25" customHeight="1">
      <c r="A154" s="290"/>
      <c r="B154" s="295"/>
      <c r="C154" s="292"/>
      <c r="D154" s="292"/>
      <c r="E154" s="292"/>
      <c r="F154" s="292"/>
      <c r="G154" s="292"/>
      <c r="H154" s="292"/>
      <c r="I154" s="292"/>
      <c r="J154" s="292"/>
      <c r="K154" s="292"/>
      <c r="L154" s="293"/>
      <c r="M154" s="293"/>
      <c r="N154" s="293"/>
    </row>
    <row r="155" spans="1:14" ht="11.25" customHeight="1">
      <c r="A155" s="290"/>
      <c r="B155" s="295"/>
      <c r="C155" s="298"/>
      <c r="D155" s="298"/>
      <c r="E155" s="298"/>
      <c r="F155" s="298"/>
      <c r="G155" s="298"/>
      <c r="H155" s="298"/>
      <c r="I155" s="298"/>
      <c r="J155" s="298"/>
      <c r="K155" s="298"/>
      <c r="L155" s="297"/>
      <c r="M155" s="297"/>
      <c r="N155" s="297"/>
    </row>
    <row r="156" spans="1:14" ht="11.25" customHeight="1">
      <c r="A156" s="290"/>
      <c r="B156" s="291"/>
      <c r="C156" s="292"/>
      <c r="D156" s="292"/>
      <c r="E156" s="292"/>
      <c r="F156" s="292"/>
      <c r="G156" s="292"/>
      <c r="H156" s="292"/>
      <c r="I156" s="292"/>
      <c r="J156" s="292"/>
      <c r="K156" s="292"/>
      <c r="L156" s="297"/>
      <c r="M156" s="297"/>
      <c r="N156" s="297"/>
    </row>
    <row r="157" spans="1:14" ht="11.25" customHeight="1">
      <c r="A157" s="298"/>
      <c r="B157" s="295"/>
      <c r="C157" s="292"/>
      <c r="D157" s="292"/>
      <c r="E157" s="292"/>
      <c r="F157" s="292"/>
      <c r="G157" s="292"/>
      <c r="H157" s="292"/>
      <c r="I157" s="292"/>
      <c r="J157" s="292"/>
      <c r="K157" s="292"/>
      <c r="L157" s="297"/>
      <c r="M157" s="297"/>
      <c r="N157" s="297"/>
    </row>
    <row r="158" spans="1:14" ht="11.25" customHeight="1">
      <c r="A158" s="290"/>
      <c r="B158" s="295"/>
      <c r="C158" s="298"/>
      <c r="D158" s="298"/>
      <c r="E158" s="298"/>
      <c r="F158" s="298"/>
      <c r="G158" s="298"/>
      <c r="H158" s="298"/>
      <c r="I158" s="298"/>
      <c r="J158" s="298"/>
      <c r="K158" s="298"/>
      <c r="L158" s="297"/>
      <c r="M158" s="297"/>
      <c r="N158" s="297"/>
    </row>
    <row r="159" spans="1:14" ht="11.25" customHeight="1">
      <c r="A159" s="290"/>
      <c r="B159" s="291"/>
      <c r="C159" s="292"/>
      <c r="D159" s="292"/>
      <c r="E159" s="292"/>
      <c r="F159" s="292"/>
      <c r="G159" s="292"/>
      <c r="H159" s="292"/>
      <c r="I159" s="292"/>
      <c r="J159" s="292"/>
      <c r="K159" s="292"/>
      <c r="L159" s="293"/>
      <c r="M159" s="293"/>
      <c r="N159" s="293"/>
    </row>
    <row r="160" spans="1:14" ht="11.25" customHeight="1">
      <c r="A160" s="290"/>
      <c r="B160" s="295"/>
      <c r="C160" s="292"/>
      <c r="D160" s="292"/>
      <c r="E160" s="292"/>
      <c r="F160" s="292"/>
      <c r="G160" s="292"/>
      <c r="H160" s="292"/>
      <c r="I160" s="292"/>
      <c r="J160" s="292"/>
      <c r="K160" s="292"/>
      <c r="L160" s="293"/>
      <c r="M160" s="293"/>
      <c r="N160" s="293"/>
    </row>
    <row r="161" spans="1:14" ht="11.25" customHeight="1">
      <c r="A161" s="290"/>
      <c r="B161" s="295"/>
      <c r="C161" s="292"/>
      <c r="D161" s="292"/>
      <c r="E161" s="292"/>
      <c r="F161" s="292"/>
      <c r="G161" s="292"/>
      <c r="H161" s="292"/>
      <c r="I161" s="292"/>
      <c r="J161" s="292"/>
      <c r="K161" s="292"/>
      <c r="L161" s="293"/>
      <c r="M161" s="293"/>
      <c r="N161" s="293"/>
    </row>
    <row r="162" spans="1:14" ht="11.25" customHeight="1">
      <c r="A162" s="290"/>
      <c r="B162" s="295"/>
      <c r="C162" s="292"/>
      <c r="D162" s="292"/>
      <c r="E162" s="292"/>
      <c r="F162" s="292"/>
      <c r="G162" s="292"/>
      <c r="H162" s="292"/>
      <c r="I162" s="292"/>
      <c r="J162" s="292"/>
      <c r="K162" s="292"/>
      <c r="L162" s="293"/>
      <c r="M162" s="293"/>
      <c r="N162" s="293"/>
    </row>
    <row r="163" spans="1:14" ht="11.25" customHeight="1">
      <c r="A163" s="290"/>
      <c r="B163" s="295"/>
      <c r="C163" s="292"/>
      <c r="D163" s="292"/>
      <c r="E163" s="292"/>
      <c r="F163" s="292"/>
      <c r="G163" s="292"/>
      <c r="H163" s="292"/>
      <c r="I163" s="292"/>
      <c r="J163" s="292"/>
      <c r="K163" s="292"/>
      <c r="L163" s="293"/>
      <c r="M163" s="293"/>
      <c r="N163" s="293"/>
    </row>
    <row r="164" spans="1:14" ht="11.25" customHeight="1">
      <c r="A164" s="290"/>
      <c r="B164" s="296"/>
      <c r="C164" s="290"/>
      <c r="D164" s="290"/>
      <c r="E164" s="290"/>
      <c r="F164" s="290"/>
      <c r="G164" s="290"/>
      <c r="H164" s="290"/>
      <c r="I164" s="290"/>
      <c r="J164" s="290"/>
      <c r="K164" s="290"/>
      <c r="L164" s="293"/>
      <c r="M164" s="293"/>
      <c r="N164" s="293"/>
    </row>
    <row r="165" spans="1:14" ht="11.25" customHeight="1">
      <c r="A165" s="290"/>
      <c r="B165" s="291"/>
      <c r="C165" s="292"/>
      <c r="D165" s="292"/>
      <c r="E165" s="292"/>
      <c r="F165" s="292"/>
      <c r="G165" s="292"/>
      <c r="H165" s="292"/>
      <c r="I165" s="292"/>
      <c r="J165" s="292"/>
      <c r="K165" s="292"/>
      <c r="L165" s="293"/>
      <c r="M165" s="293"/>
      <c r="N165" s="293"/>
    </row>
    <row r="166" spans="1:14" ht="11.25" customHeight="1">
      <c r="A166" s="290"/>
      <c r="B166" s="295"/>
      <c r="C166" s="292"/>
      <c r="D166" s="292"/>
      <c r="E166" s="292"/>
      <c r="F166" s="292"/>
      <c r="G166" s="292"/>
      <c r="H166" s="292"/>
      <c r="I166" s="292"/>
      <c r="J166" s="292"/>
      <c r="K166" s="292"/>
      <c r="L166" s="293"/>
      <c r="M166" s="293"/>
      <c r="N166" s="293"/>
    </row>
    <row r="167" spans="1:14" ht="11.25" customHeight="1">
      <c r="A167" s="290"/>
      <c r="B167" s="295"/>
      <c r="C167" s="292"/>
      <c r="D167" s="292"/>
      <c r="E167" s="292"/>
      <c r="F167" s="292"/>
      <c r="G167" s="292"/>
      <c r="H167" s="292"/>
      <c r="I167" s="292"/>
      <c r="J167" s="292"/>
      <c r="K167" s="292"/>
      <c r="L167" s="293"/>
      <c r="M167" s="293"/>
      <c r="N167" s="293"/>
    </row>
    <row r="168" spans="1:14" ht="11.25" customHeight="1">
      <c r="A168" s="290"/>
      <c r="B168" s="296"/>
      <c r="C168" s="290"/>
      <c r="D168" s="290"/>
      <c r="E168" s="290"/>
      <c r="F168" s="290"/>
      <c r="G168" s="290"/>
      <c r="H168" s="290"/>
      <c r="I168" s="290"/>
      <c r="J168" s="290"/>
      <c r="K168" s="290"/>
      <c r="L168" s="293"/>
      <c r="M168" s="293"/>
      <c r="N168" s="293"/>
    </row>
    <row r="169" spans="1:14" ht="11.25" customHeight="1">
      <c r="A169" s="290"/>
      <c r="B169" s="291"/>
      <c r="C169" s="292"/>
      <c r="D169" s="292"/>
      <c r="E169" s="292"/>
      <c r="F169" s="292"/>
      <c r="G169" s="292"/>
      <c r="H169" s="292"/>
      <c r="I169" s="292"/>
      <c r="J169" s="292"/>
      <c r="K169" s="292"/>
      <c r="L169" s="293"/>
      <c r="M169" s="293"/>
      <c r="N169" s="293"/>
    </row>
    <row r="170" spans="1:14" ht="11.25" customHeight="1">
      <c r="A170" s="290"/>
      <c r="B170" s="295"/>
      <c r="C170" s="292"/>
      <c r="D170" s="292"/>
      <c r="E170" s="292"/>
      <c r="F170" s="292"/>
      <c r="G170" s="292"/>
      <c r="H170" s="292"/>
      <c r="I170" s="292"/>
      <c r="J170" s="292"/>
      <c r="K170" s="292"/>
      <c r="L170" s="293"/>
      <c r="M170" s="293"/>
      <c r="N170" s="293"/>
    </row>
    <row r="171" spans="1:14" ht="11.25" customHeight="1">
      <c r="A171" s="290"/>
      <c r="B171" s="296"/>
      <c r="C171" s="290"/>
      <c r="D171" s="290"/>
      <c r="E171" s="290"/>
      <c r="F171" s="290"/>
      <c r="G171" s="290"/>
      <c r="H171" s="290"/>
      <c r="I171" s="290"/>
      <c r="J171" s="290"/>
      <c r="K171" s="290"/>
      <c r="L171" s="293"/>
      <c r="M171" s="293"/>
      <c r="N171" s="293"/>
    </row>
    <row r="172" spans="1:14" ht="11.25" customHeight="1">
      <c r="A172" s="290"/>
      <c r="B172" s="291"/>
      <c r="C172" s="292"/>
      <c r="D172" s="292"/>
      <c r="E172" s="292"/>
      <c r="F172" s="292"/>
      <c r="G172" s="292"/>
      <c r="H172" s="292"/>
      <c r="I172" s="292"/>
      <c r="J172" s="292"/>
      <c r="K172" s="292"/>
      <c r="L172" s="293"/>
      <c r="M172" s="293"/>
      <c r="N172" s="293"/>
    </row>
    <row r="173" spans="1:14" ht="11.25" customHeight="1">
      <c r="A173" s="290"/>
      <c r="B173" s="295"/>
      <c r="C173" s="292"/>
      <c r="D173" s="292"/>
      <c r="E173" s="292"/>
      <c r="F173" s="292"/>
      <c r="G173" s="292"/>
      <c r="H173" s="292"/>
      <c r="I173" s="292"/>
      <c r="J173" s="292"/>
      <c r="K173" s="292"/>
      <c r="L173" s="293"/>
      <c r="M173" s="293"/>
      <c r="N173" s="293"/>
    </row>
    <row r="174" spans="1:14" ht="11.25" customHeight="1">
      <c r="A174" s="290"/>
      <c r="B174" s="296"/>
      <c r="C174" s="290"/>
      <c r="D174" s="290"/>
      <c r="E174" s="290"/>
      <c r="F174" s="290"/>
      <c r="G174" s="290"/>
      <c r="H174" s="290"/>
      <c r="I174" s="290"/>
      <c r="J174" s="290"/>
      <c r="K174" s="290"/>
      <c r="L174" s="293"/>
      <c r="M174" s="293"/>
      <c r="N174" s="293"/>
    </row>
    <row r="175" spans="1:14" ht="11.25" customHeight="1">
      <c r="A175" s="290"/>
      <c r="B175" s="291"/>
      <c r="C175" s="292"/>
      <c r="D175" s="292"/>
      <c r="E175" s="292"/>
      <c r="F175" s="292"/>
      <c r="G175" s="292"/>
      <c r="H175" s="292"/>
      <c r="I175" s="292"/>
      <c r="J175" s="292"/>
      <c r="K175" s="292"/>
      <c r="L175" s="293"/>
      <c r="M175" s="293"/>
      <c r="N175" s="293"/>
    </row>
    <row r="176" spans="1:14" ht="11.25" customHeight="1">
      <c r="A176" s="290"/>
      <c r="B176" s="295"/>
      <c r="C176" s="292"/>
      <c r="D176" s="292"/>
      <c r="E176" s="292"/>
      <c r="F176" s="292"/>
      <c r="G176" s="292"/>
      <c r="H176" s="292"/>
      <c r="I176" s="292"/>
      <c r="J176" s="292"/>
      <c r="K176" s="292"/>
      <c r="L176" s="293"/>
      <c r="M176" s="293"/>
      <c r="N176" s="293"/>
    </row>
    <row r="177" spans="1:14" ht="11.25" customHeight="1">
      <c r="A177" s="290"/>
      <c r="B177" s="295"/>
      <c r="C177" s="292"/>
      <c r="D177" s="292"/>
      <c r="E177" s="292"/>
      <c r="F177" s="292"/>
      <c r="G177" s="292"/>
      <c r="H177" s="292"/>
      <c r="I177" s="292"/>
      <c r="J177" s="292"/>
      <c r="K177" s="292"/>
      <c r="L177" s="293"/>
      <c r="M177" s="293"/>
      <c r="N177" s="293"/>
    </row>
    <row r="178" spans="1:14" ht="11.25" customHeight="1">
      <c r="A178" s="290"/>
      <c r="B178" s="298"/>
      <c r="C178" s="290"/>
      <c r="D178" s="290"/>
      <c r="E178" s="290"/>
      <c r="F178" s="290"/>
      <c r="G178" s="290"/>
      <c r="H178" s="290"/>
      <c r="I178" s="290"/>
      <c r="J178" s="290"/>
      <c r="K178" s="290"/>
      <c r="L178" s="293"/>
      <c r="M178" s="293"/>
      <c r="N178" s="293"/>
    </row>
    <row r="179" spans="1:14" ht="11.25" customHeight="1">
      <c r="A179" s="290"/>
      <c r="B179" s="291"/>
      <c r="C179" s="292"/>
      <c r="D179" s="292"/>
      <c r="E179" s="292"/>
      <c r="F179" s="292"/>
      <c r="G179" s="292"/>
      <c r="H179" s="292"/>
      <c r="I179" s="292"/>
      <c r="J179" s="292"/>
      <c r="K179" s="292"/>
      <c r="L179" s="293"/>
      <c r="M179" s="293"/>
      <c r="N179" s="293"/>
    </row>
    <row r="180" spans="1:14" ht="11.25" customHeight="1">
      <c r="A180" s="290"/>
      <c r="B180" s="295"/>
      <c r="C180" s="292"/>
      <c r="D180" s="292"/>
      <c r="E180" s="292"/>
      <c r="F180" s="292"/>
      <c r="G180" s="292"/>
      <c r="H180" s="292"/>
      <c r="I180" s="292"/>
      <c r="J180" s="292"/>
      <c r="K180" s="292"/>
      <c r="L180" s="293"/>
      <c r="M180" s="293"/>
      <c r="N180" s="293"/>
    </row>
    <row r="181" spans="1:14" ht="11.25" customHeight="1">
      <c r="A181" s="290"/>
      <c r="B181" s="295"/>
      <c r="C181" s="292"/>
      <c r="D181" s="292"/>
      <c r="E181" s="292"/>
      <c r="F181" s="292"/>
      <c r="G181" s="292"/>
      <c r="H181" s="292"/>
      <c r="I181" s="292"/>
      <c r="J181" s="292"/>
      <c r="K181" s="292"/>
      <c r="L181" s="293"/>
      <c r="M181" s="293"/>
      <c r="N181" s="293"/>
    </row>
    <row r="182" spans="1:14" ht="11.25" customHeight="1">
      <c r="A182" s="290"/>
      <c r="B182" s="295"/>
      <c r="C182" s="292"/>
      <c r="D182" s="292"/>
      <c r="E182" s="292"/>
      <c r="F182" s="292"/>
      <c r="G182" s="292"/>
      <c r="H182" s="292"/>
      <c r="I182" s="292"/>
      <c r="J182" s="292"/>
      <c r="K182" s="292"/>
      <c r="L182" s="293"/>
      <c r="M182" s="293"/>
      <c r="N182" s="293"/>
    </row>
    <row r="183" spans="1:14" ht="11.25" customHeight="1">
      <c r="A183" s="290"/>
      <c r="B183" s="295"/>
      <c r="C183" s="290"/>
      <c r="D183" s="290"/>
      <c r="E183" s="290"/>
      <c r="F183" s="290"/>
      <c r="G183" s="290"/>
      <c r="H183" s="290"/>
      <c r="I183" s="290"/>
      <c r="J183" s="290"/>
      <c r="K183" s="290"/>
      <c r="L183" s="293"/>
      <c r="M183" s="293"/>
      <c r="N183" s="293"/>
    </row>
    <row r="184" spans="1:14" ht="11.25" customHeight="1">
      <c r="A184" s="290"/>
      <c r="B184" s="291"/>
      <c r="C184" s="292"/>
      <c r="D184" s="292"/>
      <c r="E184" s="292"/>
      <c r="F184" s="292"/>
      <c r="G184" s="292"/>
      <c r="H184" s="292"/>
      <c r="I184" s="292"/>
      <c r="J184" s="292"/>
      <c r="K184" s="292"/>
      <c r="L184" s="293"/>
      <c r="M184" s="293"/>
      <c r="N184" s="293"/>
    </row>
    <row r="185" spans="1:14" ht="11.25" customHeight="1">
      <c r="A185" s="290"/>
      <c r="B185" s="295"/>
      <c r="C185" s="292"/>
      <c r="D185" s="292"/>
      <c r="E185" s="292"/>
      <c r="F185" s="292"/>
      <c r="G185" s="292"/>
      <c r="H185" s="292"/>
      <c r="I185" s="292"/>
      <c r="J185" s="292"/>
      <c r="K185" s="292"/>
      <c r="L185" s="293"/>
      <c r="M185" s="293"/>
      <c r="N185" s="293"/>
    </row>
    <row r="186" spans="1:14" ht="11.25" customHeight="1">
      <c r="A186" s="290"/>
      <c r="B186" s="295"/>
      <c r="C186" s="292"/>
      <c r="D186" s="292"/>
      <c r="E186" s="292"/>
      <c r="F186" s="292"/>
      <c r="G186" s="292"/>
      <c r="H186" s="292"/>
      <c r="I186" s="292"/>
      <c r="J186" s="292"/>
      <c r="K186" s="292"/>
      <c r="L186" s="293"/>
      <c r="M186" s="293"/>
      <c r="N186" s="293"/>
    </row>
    <row r="187" spans="1:14" ht="11.25" customHeight="1">
      <c r="A187" s="290"/>
      <c r="B187" s="295"/>
      <c r="C187" s="298"/>
      <c r="D187" s="298"/>
      <c r="E187" s="298"/>
      <c r="F187" s="298"/>
      <c r="G187" s="298"/>
      <c r="H187" s="298"/>
      <c r="I187" s="298"/>
      <c r="J187" s="298"/>
      <c r="K187" s="298"/>
      <c r="L187" s="297"/>
      <c r="M187" s="297"/>
      <c r="N187" s="297"/>
    </row>
    <row r="188" spans="1:14" ht="11.25" customHeight="1">
      <c r="A188" s="290"/>
      <c r="B188" s="291"/>
      <c r="C188" s="292"/>
      <c r="D188" s="292"/>
      <c r="E188" s="292"/>
      <c r="F188" s="292"/>
      <c r="G188" s="292"/>
      <c r="H188" s="292"/>
      <c r="I188" s="292"/>
      <c r="J188" s="292"/>
      <c r="K188" s="292"/>
      <c r="L188" s="293"/>
      <c r="M188" s="293"/>
      <c r="N188" s="293"/>
    </row>
    <row r="189" spans="1:14" ht="11.25" customHeight="1">
      <c r="A189" s="290"/>
      <c r="B189" s="295"/>
      <c r="C189" s="292"/>
      <c r="D189" s="292"/>
      <c r="E189" s="292"/>
      <c r="F189" s="292"/>
      <c r="G189" s="292"/>
      <c r="H189" s="292"/>
      <c r="I189" s="292"/>
      <c r="J189" s="292"/>
      <c r="K189" s="292"/>
      <c r="L189" s="293"/>
      <c r="M189" s="293"/>
      <c r="N189" s="293"/>
    </row>
    <row r="190" spans="1:14" ht="11.25" customHeight="1">
      <c r="A190" s="290"/>
      <c r="B190" s="295"/>
      <c r="C190" s="292"/>
      <c r="D190" s="292"/>
      <c r="E190" s="292"/>
      <c r="F190" s="292"/>
      <c r="G190" s="292"/>
      <c r="H190" s="292"/>
      <c r="I190" s="292"/>
      <c r="J190" s="292"/>
      <c r="K190" s="292"/>
      <c r="L190" s="293"/>
      <c r="M190" s="293"/>
      <c r="N190" s="293"/>
    </row>
    <row r="191" spans="1:14" ht="11.25" customHeight="1">
      <c r="A191" s="290"/>
      <c r="B191" s="295"/>
      <c r="C191" s="298"/>
      <c r="D191" s="298"/>
      <c r="E191" s="298"/>
      <c r="F191" s="298"/>
      <c r="G191" s="298"/>
      <c r="H191" s="298"/>
      <c r="I191" s="298"/>
      <c r="J191" s="298"/>
      <c r="K191" s="298"/>
      <c r="L191" s="297"/>
      <c r="M191" s="297"/>
      <c r="N191" s="297"/>
    </row>
    <row r="192" spans="1:14" ht="11.25" customHeight="1">
      <c r="A192" s="290"/>
      <c r="B192" s="291"/>
      <c r="C192" s="292"/>
      <c r="D192" s="292"/>
      <c r="E192" s="292"/>
      <c r="F192" s="292"/>
      <c r="G192" s="292"/>
      <c r="H192" s="292"/>
      <c r="I192" s="292"/>
      <c r="J192" s="292"/>
      <c r="K192" s="292"/>
      <c r="L192" s="297"/>
      <c r="M192" s="297"/>
      <c r="N192" s="297"/>
    </row>
    <row r="193" spans="1:14" ht="11.25" customHeight="1">
      <c r="A193" s="290"/>
      <c r="B193" s="295"/>
      <c r="C193" s="292"/>
      <c r="D193" s="292"/>
      <c r="E193" s="292"/>
      <c r="F193" s="292"/>
      <c r="G193" s="292"/>
      <c r="H193" s="292"/>
      <c r="I193" s="292"/>
      <c r="J193" s="292"/>
      <c r="K193" s="292"/>
      <c r="L193" s="297"/>
      <c r="M193" s="297"/>
      <c r="N193" s="297"/>
    </row>
    <row r="194" spans="1:14" ht="11.25" customHeight="1">
      <c r="A194" s="290"/>
      <c r="B194" s="295"/>
      <c r="C194" s="292"/>
      <c r="D194" s="292"/>
      <c r="E194" s="292"/>
      <c r="F194" s="292"/>
      <c r="G194" s="292"/>
      <c r="H194" s="292"/>
      <c r="I194" s="292"/>
      <c r="J194" s="292"/>
      <c r="K194" s="292"/>
      <c r="L194" s="297"/>
      <c r="M194" s="297"/>
      <c r="N194" s="297"/>
    </row>
    <row r="195" spans="1:14" ht="11.25" customHeight="1">
      <c r="A195" s="290"/>
      <c r="B195" s="295"/>
      <c r="C195" s="298"/>
      <c r="D195" s="298"/>
      <c r="E195" s="298"/>
      <c r="F195" s="298"/>
      <c r="G195" s="298"/>
      <c r="H195" s="298"/>
      <c r="I195" s="298"/>
      <c r="J195" s="298"/>
      <c r="K195" s="298"/>
      <c r="L195" s="297"/>
      <c r="M195" s="297"/>
      <c r="N195" s="297"/>
    </row>
    <row r="196" spans="1:14" ht="11.25" customHeight="1">
      <c r="A196" s="290"/>
      <c r="B196" s="291"/>
      <c r="C196" s="292"/>
      <c r="D196" s="292"/>
      <c r="E196" s="292"/>
      <c r="F196" s="292"/>
      <c r="G196" s="292"/>
      <c r="H196" s="292"/>
      <c r="I196" s="292"/>
      <c r="J196" s="292"/>
      <c r="K196" s="292"/>
      <c r="L196" s="293"/>
      <c r="M196" s="293"/>
      <c r="N196" s="293"/>
    </row>
    <row r="197" spans="1:14" ht="11.25" customHeight="1">
      <c r="A197" s="290"/>
      <c r="B197" s="295"/>
      <c r="C197" s="292"/>
      <c r="D197" s="292"/>
      <c r="E197" s="292"/>
      <c r="F197" s="292"/>
      <c r="G197" s="292"/>
      <c r="H197" s="292"/>
      <c r="I197" s="292"/>
      <c r="J197" s="292"/>
      <c r="K197" s="292"/>
      <c r="L197" s="293"/>
      <c r="M197" s="293"/>
      <c r="N197" s="293"/>
    </row>
    <row r="198" spans="1:14" ht="11.25" customHeight="1">
      <c r="A198" s="290"/>
      <c r="B198" s="295"/>
      <c r="C198" s="292"/>
      <c r="D198" s="292"/>
      <c r="E198" s="292"/>
      <c r="F198" s="292"/>
      <c r="G198" s="292"/>
      <c r="H198" s="292"/>
      <c r="I198" s="292"/>
      <c r="J198" s="292"/>
      <c r="K198" s="292"/>
      <c r="L198" s="293"/>
      <c r="M198" s="293"/>
      <c r="N198" s="293"/>
    </row>
    <row r="199" spans="1:14" ht="11.25" customHeight="1">
      <c r="A199" s="293"/>
      <c r="B199" s="293"/>
      <c r="C199" s="293"/>
      <c r="D199" s="293"/>
      <c r="E199" s="293"/>
      <c r="F199" s="293"/>
      <c r="G199" s="293"/>
      <c r="H199" s="293"/>
      <c r="I199" s="293"/>
      <c r="J199" s="293"/>
      <c r="K199" s="293"/>
      <c r="L199" s="293"/>
      <c r="M199" s="293"/>
      <c r="N199" s="293"/>
    </row>
    <row r="200" spans="1:14" ht="11.25" customHeight="1">
      <c r="A200" s="293"/>
      <c r="B200" s="293"/>
      <c r="C200" s="293"/>
      <c r="D200" s="293"/>
      <c r="E200" s="293"/>
      <c r="F200" s="293"/>
      <c r="G200" s="293"/>
      <c r="H200" s="293"/>
      <c r="I200" s="293"/>
      <c r="J200" s="293"/>
      <c r="K200" s="293"/>
      <c r="L200" s="293"/>
      <c r="M200" s="293"/>
      <c r="N200" s="293"/>
    </row>
    <row r="201" spans="1:12" ht="11.25" customHeight="1">
      <c r="A201" s="302"/>
      <c r="B201" s="303"/>
      <c r="C201" s="304"/>
      <c r="D201" s="305"/>
      <c r="E201" s="305"/>
      <c r="F201" s="305"/>
      <c r="G201" s="305"/>
      <c r="H201" s="305"/>
      <c r="I201" s="305"/>
      <c r="J201" s="303"/>
      <c r="K201" s="303"/>
      <c r="L201" s="303"/>
    </row>
    <row r="202" spans="1:12" ht="11.25" customHeight="1">
      <c r="A202" s="302"/>
      <c r="B202" s="303"/>
      <c r="C202" s="304"/>
      <c r="D202" s="305"/>
      <c r="E202" s="305"/>
      <c r="F202" s="305"/>
      <c r="G202" s="305"/>
      <c r="H202" s="305"/>
      <c r="I202" s="305"/>
      <c r="J202" s="303"/>
      <c r="K202" s="303"/>
      <c r="L202" s="303"/>
    </row>
    <row r="203" spans="1:12" ht="11.25" customHeight="1">
      <c r="A203" s="302"/>
      <c r="B203" s="303"/>
      <c r="C203" s="304"/>
      <c r="D203" s="305"/>
      <c r="E203" s="305"/>
      <c r="F203" s="305"/>
      <c r="G203" s="305"/>
      <c r="H203" s="305"/>
      <c r="I203" s="305"/>
      <c r="J203" s="303"/>
      <c r="K203" s="303"/>
      <c r="L203" s="303"/>
    </row>
    <row r="204" spans="1:12" ht="11.25" customHeight="1">
      <c r="A204" s="302"/>
      <c r="B204" s="303"/>
      <c r="C204" s="304"/>
      <c r="D204" s="305"/>
      <c r="E204" s="305"/>
      <c r="F204" s="305"/>
      <c r="G204" s="305"/>
      <c r="H204" s="305"/>
      <c r="I204" s="305"/>
      <c r="J204" s="303"/>
      <c r="K204" s="303"/>
      <c r="L204" s="303"/>
    </row>
    <row r="205" spans="1:12" ht="11.25" customHeight="1">
      <c r="A205" s="302"/>
      <c r="B205" s="303"/>
      <c r="C205" s="304"/>
      <c r="D205" s="305"/>
      <c r="E205" s="305"/>
      <c r="F205" s="305"/>
      <c r="G205" s="305"/>
      <c r="H205" s="305"/>
      <c r="I205" s="305"/>
      <c r="J205" s="303"/>
      <c r="K205" s="303"/>
      <c r="L205" s="303"/>
    </row>
    <row r="206" spans="1:12" ht="11.25" customHeight="1">
      <c r="A206" s="302"/>
      <c r="B206" s="303"/>
      <c r="C206" s="304"/>
      <c r="D206" s="305"/>
      <c r="E206" s="305"/>
      <c r="F206" s="305"/>
      <c r="G206" s="305"/>
      <c r="H206" s="305"/>
      <c r="I206" s="305"/>
      <c r="J206" s="303"/>
      <c r="K206" s="303"/>
      <c r="L206" s="303"/>
    </row>
    <row r="207" spans="1:12" ht="11.25" customHeight="1">
      <c r="A207" s="302"/>
      <c r="B207" s="303"/>
      <c r="C207" s="304"/>
      <c r="D207" s="305"/>
      <c r="E207" s="305"/>
      <c r="F207" s="305"/>
      <c r="G207" s="305"/>
      <c r="H207" s="305"/>
      <c r="I207" s="305"/>
      <c r="J207" s="303"/>
      <c r="K207" s="303"/>
      <c r="L207" s="303"/>
    </row>
    <row r="208" spans="1:12" ht="11.25" customHeight="1">
      <c r="A208" s="302"/>
      <c r="B208" s="303"/>
      <c r="C208" s="304"/>
      <c r="D208" s="305"/>
      <c r="E208" s="305"/>
      <c r="F208" s="305"/>
      <c r="G208" s="305"/>
      <c r="H208" s="305"/>
      <c r="I208" s="305"/>
      <c r="J208" s="303"/>
      <c r="K208" s="303"/>
      <c r="L208" s="303"/>
    </row>
    <row r="209" spans="1:12" ht="11.25" customHeight="1">
      <c r="A209" s="302"/>
      <c r="B209" s="303"/>
      <c r="C209" s="304"/>
      <c r="D209" s="305"/>
      <c r="E209" s="305"/>
      <c r="F209" s="305"/>
      <c r="G209" s="305"/>
      <c r="H209" s="305"/>
      <c r="I209" s="305"/>
      <c r="J209" s="303"/>
      <c r="K209" s="303"/>
      <c r="L209" s="303"/>
    </row>
    <row r="210" spans="1:12" ht="11.25" customHeight="1">
      <c r="A210" s="302"/>
      <c r="B210" s="303"/>
      <c r="C210" s="304"/>
      <c r="D210" s="305"/>
      <c r="E210" s="305"/>
      <c r="F210" s="305"/>
      <c r="G210" s="305"/>
      <c r="H210" s="305"/>
      <c r="I210" s="305"/>
      <c r="J210" s="303"/>
      <c r="K210" s="303"/>
      <c r="L210" s="303"/>
    </row>
    <row r="211" spans="1:12" ht="11.25" customHeight="1">
      <c r="A211" s="302"/>
      <c r="B211" s="303"/>
      <c r="C211" s="304"/>
      <c r="D211" s="305"/>
      <c r="E211" s="305"/>
      <c r="F211" s="305"/>
      <c r="G211" s="305"/>
      <c r="H211" s="305"/>
      <c r="I211" s="305"/>
      <c r="J211" s="303"/>
      <c r="K211" s="303"/>
      <c r="L211" s="303"/>
    </row>
    <row r="212" spans="1:12" ht="11.25" customHeight="1">
      <c r="A212" s="302"/>
      <c r="B212" s="303"/>
      <c r="C212" s="304"/>
      <c r="D212" s="305"/>
      <c r="E212" s="305"/>
      <c r="F212" s="305"/>
      <c r="G212" s="305"/>
      <c r="H212" s="305"/>
      <c r="I212" s="305"/>
      <c r="J212" s="303"/>
      <c r="K212" s="303"/>
      <c r="L212" s="303"/>
    </row>
    <row r="213" spans="1:12" ht="11.25" customHeight="1">
      <c r="A213" s="302"/>
      <c r="B213" s="303"/>
      <c r="C213" s="304"/>
      <c r="D213" s="305"/>
      <c r="E213" s="305"/>
      <c r="F213" s="305"/>
      <c r="G213" s="305"/>
      <c r="H213" s="305"/>
      <c r="I213" s="305"/>
      <c r="J213" s="303"/>
      <c r="K213" s="303"/>
      <c r="L213" s="303"/>
    </row>
    <row r="214" spans="1:12" ht="11.25" customHeight="1">
      <c r="A214" s="302"/>
      <c r="B214" s="303"/>
      <c r="C214" s="304"/>
      <c r="D214" s="305"/>
      <c r="E214" s="305"/>
      <c r="F214" s="305"/>
      <c r="G214" s="305"/>
      <c r="H214" s="305"/>
      <c r="I214" s="305"/>
      <c r="J214" s="303"/>
      <c r="K214" s="303"/>
      <c r="L214" s="303"/>
    </row>
    <row r="215" spans="1:12" ht="11.25" customHeight="1">
      <c r="A215" s="302"/>
      <c r="B215" s="303"/>
      <c r="C215" s="304"/>
      <c r="D215" s="305"/>
      <c r="E215" s="305"/>
      <c r="F215" s="305"/>
      <c r="G215" s="305"/>
      <c r="H215" s="305"/>
      <c r="I215" s="305"/>
      <c r="J215" s="303"/>
      <c r="K215" s="303"/>
      <c r="L215" s="303"/>
    </row>
    <row r="216" spans="1:12" ht="11.25" customHeight="1">
      <c r="A216" s="302"/>
      <c r="B216" s="303"/>
      <c r="C216" s="304"/>
      <c r="D216" s="305"/>
      <c r="E216" s="305"/>
      <c r="F216" s="305"/>
      <c r="G216" s="305"/>
      <c r="H216" s="305"/>
      <c r="I216" s="305"/>
      <c r="J216" s="303"/>
      <c r="K216" s="303"/>
      <c r="L216" s="303"/>
    </row>
    <row r="217" spans="1:12" ht="11.25" customHeight="1">
      <c r="A217" s="302"/>
      <c r="B217" s="303"/>
      <c r="C217" s="304"/>
      <c r="D217" s="305"/>
      <c r="E217" s="305"/>
      <c r="F217" s="305"/>
      <c r="G217" s="305"/>
      <c r="H217" s="305"/>
      <c r="I217" s="305"/>
      <c r="J217" s="303"/>
      <c r="K217" s="303"/>
      <c r="L217" s="303"/>
    </row>
    <row r="218" spans="1:12" ht="11.25" customHeight="1">
      <c r="A218" s="302"/>
      <c r="B218" s="303"/>
      <c r="C218" s="304"/>
      <c r="D218" s="305"/>
      <c r="E218" s="305"/>
      <c r="F218" s="305"/>
      <c r="G218" s="305"/>
      <c r="H218" s="305"/>
      <c r="I218" s="305"/>
      <c r="J218" s="303"/>
      <c r="K218" s="303"/>
      <c r="L218" s="303"/>
    </row>
    <row r="219" spans="1:12" ht="11.25" customHeight="1">
      <c r="A219" s="302"/>
      <c r="B219" s="303"/>
      <c r="C219" s="304"/>
      <c r="D219" s="305"/>
      <c r="E219" s="305"/>
      <c r="F219" s="305"/>
      <c r="G219" s="305"/>
      <c r="H219" s="305"/>
      <c r="I219" s="305"/>
      <c r="J219" s="303"/>
      <c r="K219" s="303"/>
      <c r="L219" s="303"/>
    </row>
    <row r="220" spans="1:12" ht="11.25" customHeight="1">
      <c r="A220" s="302"/>
      <c r="B220" s="303"/>
      <c r="C220" s="304"/>
      <c r="D220" s="305"/>
      <c r="E220" s="305"/>
      <c r="F220" s="305"/>
      <c r="G220" s="305"/>
      <c r="H220" s="305"/>
      <c r="I220" s="305"/>
      <c r="J220" s="303"/>
      <c r="K220" s="303"/>
      <c r="L220" s="303"/>
    </row>
    <row r="221" spans="1:12" ht="11.25" customHeight="1">
      <c r="A221" s="302"/>
      <c r="B221" s="303"/>
      <c r="C221" s="304"/>
      <c r="D221" s="305"/>
      <c r="E221" s="305"/>
      <c r="F221" s="305"/>
      <c r="G221" s="305"/>
      <c r="H221" s="305"/>
      <c r="I221" s="305"/>
      <c r="J221" s="303"/>
      <c r="K221" s="303"/>
      <c r="L221" s="303"/>
    </row>
    <row r="222" spans="1:12" ht="11.25" customHeight="1">
      <c r="A222" s="302"/>
      <c r="B222" s="303"/>
      <c r="C222" s="304"/>
      <c r="D222" s="305"/>
      <c r="E222" s="305"/>
      <c r="F222" s="305"/>
      <c r="G222" s="305"/>
      <c r="H222" s="305"/>
      <c r="I222" s="305"/>
      <c r="J222" s="303"/>
      <c r="K222" s="303"/>
      <c r="L222" s="303"/>
    </row>
    <row r="223" spans="1:12" ht="11.25" customHeight="1">
      <c r="A223" s="302"/>
      <c r="B223" s="303"/>
      <c r="C223" s="304"/>
      <c r="D223" s="305"/>
      <c r="E223" s="305"/>
      <c r="F223" s="305"/>
      <c r="G223" s="305"/>
      <c r="H223" s="305"/>
      <c r="I223" s="305"/>
      <c r="J223" s="303"/>
      <c r="K223" s="303"/>
      <c r="L223" s="303"/>
    </row>
    <row r="224" spans="1:12" ht="11.25" customHeight="1">
      <c r="A224" s="302"/>
      <c r="B224" s="303"/>
      <c r="C224" s="304"/>
      <c r="D224" s="305"/>
      <c r="E224" s="305"/>
      <c r="F224" s="305"/>
      <c r="G224" s="305"/>
      <c r="H224" s="305"/>
      <c r="I224" s="305"/>
      <c r="J224" s="303"/>
      <c r="K224" s="303"/>
      <c r="L224" s="303"/>
    </row>
    <row r="225" spans="1:12" ht="11.25" customHeight="1">
      <c r="A225" s="302"/>
      <c r="B225" s="303"/>
      <c r="C225" s="304"/>
      <c r="D225" s="305"/>
      <c r="E225" s="305"/>
      <c r="F225" s="305"/>
      <c r="G225" s="305"/>
      <c r="H225" s="305"/>
      <c r="I225" s="305"/>
      <c r="J225" s="303"/>
      <c r="K225" s="303"/>
      <c r="L225" s="303"/>
    </row>
    <row r="226" spans="1:12" ht="11.25" customHeight="1">
      <c r="A226" s="302"/>
      <c r="B226" s="303"/>
      <c r="C226" s="304"/>
      <c r="D226" s="305"/>
      <c r="E226" s="305"/>
      <c r="F226" s="305"/>
      <c r="G226" s="305"/>
      <c r="H226" s="305"/>
      <c r="I226" s="305"/>
      <c r="J226" s="303"/>
      <c r="K226" s="303"/>
      <c r="L226" s="303"/>
    </row>
    <row r="227" spans="1:12" ht="11.25" customHeight="1">
      <c r="A227" s="302"/>
      <c r="B227" s="303"/>
      <c r="C227" s="304"/>
      <c r="D227" s="305"/>
      <c r="E227" s="305"/>
      <c r="F227" s="305"/>
      <c r="G227" s="305"/>
      <c r="H227" s="305"/>
      <c r="I227" s="305"/>
      <c r="J227" s="303"/>
      <c r="K227" s="303"/>
      <c r="L227" s="303"/>
    </row>
    <row r="228" spans="1:12" ht="11.25" customHeight="1">
      <c r="A228" s="302"/>
      <c r="B228" s="303"/>
      <c r="C228" s="304"/>
      <c r="D228" s="305"/>
      <c r="E228" s="305"/>
      <c r="F228" s="305"/>
      <c r="G228" s="305"/>
      <c r="H228" s="305"/>
      <c r="I228" s="305"/>
      <c r="J228" s="303"/>
      <c r="K228" s="303"/>
      <c r="L228" s="303"/>
    </row>
    <row r="229" spans="1:12" ht="11.25" customHeight="1">
      <c r="A229" s="302"/>
      <c r="B229" s="303"/>
      <c r="C229" s="304"/>
      <c r="D229" s="305"/>
      <c r="E229" s="305"/>
      <c r="F229" s="305"/>
      <c r="G229" s="305"/>
      <c r="H229" s="305"/>
      <c r="I229" s="305"/>
      <c r="J229" s="303"/>
      <c r="K229" s="303"/>
      <c r="L229" s="303"/>
    </row>
    <row r="230" spans="1:12" ht="11.25" customHeight="1">
      <c r="A230" s="302"/>
      <c r="B230" s="303"/>
      <c r="C230" s="304"/>
      <c r="D230" s="305"/>
      <c r="E230" s="305"/>
      <c r="F230" s="305"/>
      <c r="G230" s="305"/>
      <c r="H230" s="305"/>
      <c r="I230" s="305"/>
      <c r="J230" s="303"/>
      <c r="K230" s="303"/>
      <c r="L230" s="303"/>
    </row>
    <row r="231" spans="1:12" ht="11.25" customHeight="1">
      <c r="A231" s="302"/>
      <c r="B231" s="303"/>
      <c r="C231" s="304"/>
      <c r="D231" s="305"/>
      <c r="E231" s="305"/>
      <c r="F231" s="305"/>
      <c r="G231" s="305"/>
      <c r="H231" s="305"/>
      <c r="I231" s="305"/>
      <c r="J231" s="303"/>
      <c r="K231" s="303"/>
      <c r="L231" s="303"/>
    </row>
    <row r="232" spans="1:12" ht="11.25" customHeight="1">
      <c r="A232" s="302"/>
      <c r="B232" s="303"/>
      <c r="C232" s="304"/>
      <c r="D232" s="305"/>
      <c r="E232" s="305"/>
      <c r="F232" s="305"/>
      <c r="G232" s="305"/>
      <c r="H232" s="305"/>
      <c r="I232" s="305"/>
      <c r="J232" s="303"/>
      <c r="K232" s="303"/>
      <c r="L232" s="303"/>
    </row>
    <row r="233" spans="1:12" ht="11.25" customHeight="1">
      <c r="A233" s="302"/>
      <c r="B233" s="303"/>
      <c r="C233" s="304"/>
      <c r="D233" s="305"/>
      <c r="E233" s="305"/>
      <c r="F233" s="305"/>
      <c r="G233" s="305"/>
      <c r="H233" s="305"/>
      <c r="I233" s="305"/>
      <c r="J233" s="303"/>
      <c r="K233" s="303"/>
      <c r="L233" s="303"/>
    </row>
    <row r="234" spans="1:12" ht="11.25" customHeight="1">
      <c r="A234" s="302"/>
      <c r="B234" s="303"/>
      <c r="C234" s="304"/>
      <c r="D234" s="305"/>
      <c r="E234" s="305"/>
      <c r="F234" s="305"/>
      <c r="G234" s="305"/>
      <c r="H234" s="305"/>
      <c r="I234" s="305"/>
      <c r="J234" s="303"/>
      <c r="K234" s="303"/>
      <c r="L234" s="303"/>
    </row>
    <row r="235" spans="1:12" ht="11.25" customHeight="1">
      <c r="A235" s="302"/>
      <c r="B235" s="303"/>
      <c r="C235" s="304"/>
      <c r="D235" s="305"/>
      <c r="E235" s="305"/>
      <c r="F235" s="305"/>
      <c r="G235" s="305"/>
      <c r="H235" s="305"/>
      <c r="I235" s="305"/>
      <c r="J235" s="303"/>
      <c r="K235" s="303"/>
      <c r="L235" s="303"/>
    </row>
    <row r="236" spans="1:12" ht="11.25" customHeight="1">
      <c r="A236" s="302"/>
      <c r="B236" s="303"/>
      <c r="C236" s="304"/>
      <c r="D236" s="305"/>
      <c r="E236" s="305"/>
      <c r="F236" s="306"/>
      <c r="G236" s="305"/>
      <c r="H236" s="305"/>
      <c r="I236" s="305"/>
      <c r="J236" s="303"/>
      <c r="K236" s="303"/>
      <c r="L236" s="303"/>
    </row>
    <row r="237" spans="1:12" ht="11.25" customHeight="1">
      <c r="A237" s="302"/>
      <c r="B237" s="303"/>
      <c r="C237" s="304"/>
      <c r="D237" s="305"/>
      <c r="E237" s="305"/>
      <c r="F237" s="305"/>
      <c r="G237" s="305"/>
      <c r="H237" s="305"/>
      <c r="I237" s="305"/>
      <c r="J237" s="303"/>
      <c r="K237" s="303"/>
      <c r="L237" s="303"/>
    </row>
    <row r="238" spans="1:12" ht="11.25" customHeight="1">
      <c r="A238" s="302"/>
      <c r="B238" s="303"/>
      <c r="C238" s="304"/>
      <c r="D238" s="305"/>
      <c r="E238" s="305"/>
      <c r="F238" s="305"/>
      <c r="G238" s="305"/>
      <c r="H238" s="305"/>
      <c r="I238" s="305"/>
      <c r="J238" s="303"/>
      <c r="K238" s="303"/>
      <c r="L238" s="303"/>
    </row>
    <row r="239" spans="1:12" ht="11.25" customHeight="1">
      <c r="A239" s="302"/>
      <c r="B239" s="302"/>
      <c r="C239" s="307"/>
      <c r="D239" s="308"/>
      <c r="E239" s="308"/>
      <c r="F239" s="308"/>
      <c r="G239" s="308"/>
      <c r="H239" s="308"/>
      <c r="I239" s="308"/>
      <c r="J239" s="308"/>
      <c r="K239" s="308"/>
      <c r="L239" s="308"/>
    </row>
    <row r="240" spans="1:12" ht="11.25" customHeight="1">
      <c r="A240" s="302"/>
      <c r="B240" s="302"/>
      <c r="C240" s="309"/>
      <c r="D240" s="303"/>
      <c r="E240" s="303"/>
      <c r="F240" s="303"/>
      <c r="G240" s="303"/>
      <c r="H240" s="303"/>
      <c r="I240" s="303"/>
      <c r="J240" s="303"/>
      <c r="K240" s="303"/>
      <c r="L240" s="303"/>
    </row>
    <row r="241" spans="1:12" ht="11.25" customHeight="1">
      <c r="A241" s="302"/>
      <c r="B241" s="302"/>
      <c r="C241" s="310"/>
      <c r="D241" s="303"/>
      <c r="E241" s="303"/>
      <c r="F241" s="303"/>
      <c r="G241" s="303"/>
      <c r="H241" s="303"/>
      <c r="I241" s="303"/>
      <c r="J241" s="303"/>
      <c r="K241" s="303"/>
      <c r="L241" s="303"/>
    </row>
    <row r="242" spans="1:12" ht="11.25" customHeight="1">
      <c r="A242" s="302"/>
      <c r="B242" s="302"/>
      <c r="C242" s="310"/>
      <c r="D242" s="303"/>
      <c r="E242" s="303"/>
      <c r="F242" s="303"/>
      <c r="G242" s="303"/>
      <c r="H242" s="303"/>
      <c r="I242" s="303"/>
      <c r="J242" s="303"/>
      <c r="K242" s="303"/>
      <c r="L242" s="303"/>
    </row>
    <row r="243" spans="1:12" ht="11.25" customHeight="1">
      <c r="A243" s="302"/>
      <c r="B243" s="302"/>
      <c r="C243" s="310"/>
      <c r="D243" s="303"/>
      <c r="E243" s="303"/>
      <c r="F243" s="303"/>
      <c r="G243" s="303"/>
      <c r="H243" s="303"/>
      <c r="I243" s="303"/>
      <c r="J243" s="303"/>
      <c r="K243" s="303"/>
      <c r="L243" s="303"/>
    </row>
    <row r="244" spans="1:12" ht="11.25" customHeight="1">
      <c r="A244" s="302"/>
      <c r="B244" s="302"/>
      <c r="C244" s="310"/>
      <c r="D244" s="303"/>
      <c r="E244" s="303"/>
      <c r="F244" s="303"/>
      <c r="G244" s="303"/>
      <c r="H244" s="303"/>
      <c r="I244" s="303"/>
      <c r="J244" s="303"/>
      <c r="K244" s="303"/>
      <c r="L244" s="303"/>
    </row>
    <row r="245" spans="1:12" ht="11.25" customHeight="1">
      <c r="A245" s="302"/>
      <c r="B245" s="302"/>
      <c r="C245" s="310"/>
      <c r="D245" s="303"/>
      <c r="E245" s="303"/>
      <c r="F245" s="303"/>
      <c r="G245" s="303"/>
      <c r="H245" s="303"/>
      <c r="I245" s="303"/>
      <c r="J245" s="303"/>
      <c r="K245" s="303"/>
      <c r="L245" s="303"/>
    </row>
    <row r="246" spans="1:12" ht="11.25" customHeight="1">
      <c r="A246" s="302"/>
      <c r="B246" s="302"/>
      <c r="C246" s="310"/>
      <c r="D246" s="303"/>
      <c r="E246" s="303"/>
      <c r="F246" s="303"/>
      <c r="G246" s="303"/>
      <c r="H246" s="303"/>
      <c r="I246" s="303"/>
      <c r="J246" s="303"/>
      <c r="K246" s="303"/>
      <c r="L246" s="303"/>
    </row>
    <row r="247" spans="1:12" ht="11.25" customHeight="1">
      <c r="A247" s="302"/>
      <c r="B247" s="302"/>
      <c r="C247" s="310"/>
      <c r="D247" s="303"/>
      <c r="E247" s="303"/>
      <c r="F247" s="303"/>
      <c r="G247" s="303"/>
      <c r="H247" s="303"/>
      <c r="I247" s="303"/>
      <c r="J247" s="303"/>
      <c r="K247" s="303"/>
      <c r="L247" s="303"/>
    </row>
    <row r="248" spans="1:12" ht="11.25" customHeight="1">
      <c r="A248" s="302"/>
      <c r="B248" s="302"/>
      <c r="C248" s="310"/>
      <c r="D248" s="303"/>
      <c r="E248" s="303"/>
      <c r="F248" s="303"/>
      <c r="G248" s="303"/>
      <c r="H248" s="303"/>
      <c r="I248" s="303"/>
      <c r="J248" s="303"/>
      <c r="K248" s="303"/>
      <c r="L248" s="303"/>
    </row>
    <row r="249" spans="1:12" ht="11.25" customHeight="1">
      <c r="A249" s="302"/>
      <c r="B249" s="302"/>
      <c r="C249" s="310"/>
      <c r="D249" s="303"/>
      <c r="E249" s="303"/>
      <c r="F249" s="303"/>
      <c r="G249" s="303"/>
      <c r="H249" s="303"/>
      <c r="I249" s="303"/>
      <c r="J249" s="303"/>
      <c r="K249" s="303"/>
      <c r="L249" s="303"/>
    </row>
    <row r="250" spans="1:12" ht="11.25" customHeight="1">
      <c r="A250" s="302"/>
      <c r="B250" s="303"/>
      <c r="C250" s="311"/>
      <c r="D250" s="303"/>
      <c r="E250" s="303"/>
      <c r="F250" s="303"/>
      <c r="G250" s="303"/>
      <c r="H250" s="303"/>
      <c r="I250" s="303"/>
      <c r="J250" s="303"/>
      <c r="K250" s="303"/>
      <c r="L250" s="303"/>
    </row>
    <row r="251" spans="1:12" ht="11.25" customHeight="1">
      <c r="A251" s="302"/>
      <c r="B251" s="303"/>
      <c r="C251" s="311"/>
      <c r="D251" s="303"/>
      <c r="E251" s="303"/>
      <c r="F251" s="303"/>
      <c r="G251" s="303"/>
      <c r="H251" s="303"/>
      <c r="I251" s="303"/>
      <c r="J251" s="303"/>
      <c r="K251" s="303"/>
      <c r="L251" s="303"/>
    </row>
    <row r="252" spans="1:12" ht="11.25" customHeight="1">
      <c r="A252" s="302"/>
      <c r="B252" s="303"/>
      <c r="C252" s="311"/>
      <c r="D252" s="303"/>
      <c r="E252" s="303"/>
      <c r="F252" s="303"/>
      <c r="G252" s="303"/>
      <c r="H252" s="303"/>
      <c r="I252" s="303"/>
      <c r="J252" s="303"/>
      <c r="K252" s="303"/>
      <c r="L252" s="303"/>
    </row>
    <row r="253" spans="1:12" ht="11.25" customHeight="1">
      <c r="A253" s="302"/>
      <c r="B253" s="302"/>
      <c r="C253" s="307"/>
      <c r="D253" s="308"/>
      <c r="E253" s="308"/>
      <c r="F253" s="308"/>
      <c r="G253" s="308"/>
      <c r="H253" s="308"/>
      <c r="I253" s="308"/>
      <c r="J253" s="308"/>
      <c r="K253" s="308"/>
      <c r="L253" s="308"/>
    </row>
    <row r="254" spans="1:12" ht="11.25" customHeight="1">
      <c r="A254" s="303"/>
      <c r="B254" s="303"/>
      <c r="C254" s="312"/>
      <c r="D254" s="303"/>
      <c r="E254" s="303"/>
      <c r="F254" s="303"/>
      <c r="G254" s="303"/>
      <c r="H254" s="303"/>
      <c r="I254" s="303"/>
      <c r="J254" s="303"/>
      <c r="K254" s="303"/>
      <c r="L254" s="303"/>
    </row>
    <row r="255" spans="1:12" ht="11.25" customHeight="1">
      <c r="A255" s="302"/>
      <c r="B255" s="302"/>
      <c r="C255" s="313"/>
      <c r="D255" s="308"/>
      <c r="E255" s="308"/>
      <c r="F255" s="308"/>
      <c r="G255" s="308"/>
      <c r="H255" s="308"/>
      <c r="I255" s="308"/>
      <c r="J255" s="308"/>
      <c r="K255" s="308"/>
      <c r="L255" s="308"/>
    </row>
    <row r="256" spans="1:12" ht="11.25" customHeight="1">
      <c r="A256" s="302"/>
      <c r="B256" s="302"/>
      <c r="C256" s="310"/>
      <c r="D256" s="303"/>
      <c r="E256" s="303"/>
      <c r="F256" s="303"/>
      <c r="G256" s="303"/>
      <c r="H256" s="303"/>
      <c r="I256" s="303"/>
      <c r="J256" s="303"/>
      <c r="K256" s="303"/>
      <c r="L256" s="303"/>
    </row>
    <row r="257" spans="1:12" ht="11.25" customHeight="1">
      <c r="A257" s="302"/>
      <c r="B257" s="302"/>
      <c r="C257" s="310"/>
      <c r="D257" s="303"/>
      <c r="E257" s="303"/>
      <c r="F257" s="303"/>
      <c r="G257" s="303"/>
      <c r="H257" s="303"/>
      <c r="I257" s="303"/>
      <c r="J257" s="303"/>
      <c r="K257" s="303"/>
      <c r="L257" s="303"/>
    </row>
    <row r="258" spans="1:12" ht="11.25" customHeight="1">
      <c r="A258" s="302"/>
      <c r="B258" s="302"/>
      <c r="C258" s="310"/>
      <c r="D258" s="303"/>
      <c r="E258" s="303"/>
      <c r="F258" s="303"/>
      <c r="G258" s="303"/>
      <c r="H258" s="303"/>
      <c r="I258" s="303"/>
      <c r="J258" s="303"/>
      <c r="K258" s="303"/>
      <c r="L258" s="303"/>
    </row>
    <row r="259" spans="1:12" ht="11.25" customHeight="1">
      <c r="A259" s="302"/>
      <c r="B259" s="302"/>
      <c r="C259" s="310"/>
      <c r="D259" s="303"/>
      <c r="E259" s="303"/>
      <c r="F259" s="303"/>
      <c r="G259" s="303"/>
      <c r="H259" s="303"/>
      <c r="I259" s="303"/>
      <c r="J259" s="303"/>
      <c r="K259" s="303"/>
      <c r="L259" s="303"/>
    </row>
    <row r="260" spans="1:12" ht="11.25" customHeight="1">
      <c r="A260" s="302"/>
      <c r="B260" s="302"/>
      <c r="C260" s="310"/>
      <c r="D260" s="303"/>
      <c r="E260" s="303"/>
      <c r="F260" s="303"/>
      <c r="G260" s="303"/>
      <c r="H260" s="303"/>
      <c r="I260" s="303"/>
      <c r="J260" s="303"/>
      <c r="K260" s="303"/>
      <c r="L260" s="303"/>
    </row>
    <row r="261" spans="1:12" ht="11.25" customHeight="1">
      <c r="A261" s="302"/>
      <c r="B261" s="302"/>
      <c r="C261" s="310"/>
      <c r="D261" s="303"/>
      <c r="E261" s="303"/>
      <c r="F261" s="303"/>
      <c r="G261" s="303"/>
      <c r="H261" s="303"/>
      <c r="I261" s="303"/>
      <c r="J261" s="303"/>
      <c r="K261" s="303"/>
      <c r="L261" s="303"/>
    </row>
    <row r="262" spans="1:12" ht="11.25" customHeight="1">
      <c r="A262" s="302"/>
      <c r="B262" s="302"/>
      <c r="C262" s="310"/>
      <c r="D262" s="303"/>
      <c r="E262" s="303"/>
      <c r="F262" s="303"/>
      <c r="G262" s="303"/>
      <c r="H262" s="303"/>
      <c r="I262" s="303"/>
      <c r="J262" s="303"/>
      <c r="K262" s="303"/>
      <c r="L262" s="303"/>
    </row>
    <row r="263" spans="1:12" ht="11.25" customHeight="1">
      <c r="A263" s="302"/>
      <c r="B263" s="302"/>
      <c r="C263" s="310"/>
      <c r="D263" s="303"/>
      <c r="E263" s="303"/>
      <c r="F263" s="303"/>
      <c r="G263" s="303"/>
      <c r="H263" s="303"/>
      <c r="I263" s="303"/>
      <c r="J263" s="303"/>
      <c r="K263" s="303"/>
      <c r="L263" s="303"/>
    </row>
    <row r="264" spans="1:12" ht="11.25" customHeight="1">
      <c r="A264" s="302"/>
      <c r="B264" s="302"/>
      <c r="C264" s="310"/>
      <c r="D264" s="303"/>
      <c r="E264" s="303"/>
      <c r="F264" s="303"/>
      <c r="G264" s="303"/>
      <c r="H264" s="303"/>
      <c r="I264" s="303"/>
      <c r="J264" s="303"/>
      <c r="K264" s="303"/>
      <c r="L264" s="303"/>
    </row>
    <row r="265" spans="1:12" ht="11.25" customHeight="1">
      <c r="A265" s="302"/>
      <c r="B265" s="302"/>
      <c r="C265" s="310"/>
      <c r="D265" s="303"/>
      <c r="E265" s="303"/>
      <c r="F265" s="303"/>
      <c r="G265" s="303"/>
      <c r="H265" s="303"/>
      <c r="I265" s="303"/>
      <c r="J265" s="303"/>
      <c r="K265" s="303"/>
      <c r="L265" s="303"/>
    </row>
    <row r="266" spans="1:12" ht="11.25" customHeight="1">
      <c r="A266" s="302"/>
      <c r="B266" s="302"/>
      <c r="C266" s="310"/>
      <c r="D266" s="303"/>
      <c r="E266" s="303"/>
      <c r="F266" s="303"/>
      <c r="G266" s="303"/>
      <c r="H266" s="303"/>
      <c r="I266" s="303"/>
      <c r="J266" s="303"/>
      <c r="K266" s="303"/>
      <c r="L266" s="303"/>
    </row>
    <row r="267" spans="1:12" ht="11.25" customHeight="1">
      <c r="A267" s="302"/>
      <c r="B267" s="302"/>
      <c r="C267" s="310"/>
      <c r="D267" s="303"/>
      <c r="E267" s="303"/>
      <c r="F267" s="303"/>
      <c r="G267" s="303"/>
      <c r="H267" s="303"/>
      <c r="I267" s="303"/>
      <c r="J267" s="303"/>
      <c r="K267" s="303"/>
      <c r="L267" s="303"/>
    </row>
    <row r="268" spans="1:12" ht="11.25" customHeight="1">
      <c r="A268" s="302"/>
      <c r="B268" s="302"/>
      <c r="C268" s="310"/>
      <c r="D268" s="303"/>
      <c r="E268" s="303"/>
      <c r="F268" s="303"/>
      <c r="G268" s="303"/>
      <c r="H268" s="303"/>
      <c r="I268" s="303"/>
      <c r="J268" s="303"/>
      <c r="K268" s="303"/>
      <c r="L268" s="303"/>
    </row>
    <row r="269" spans="1:12" ht="11.25" customHeight="1">
      <c r="A269" s="302"/>
      <c r="B269" s="302"/>
      <c r="C269" s="310"/>
      <c r="D269" s="303"/>
      <c r="E269" s="303"/>
      <c r="F269" s="303"/>
      <c r="G269" s="303"/>
      <c r="H269" s="303"/>
      <c r="I269" s="303"/>
      <c r="J269" s="303"/>
      <c r="K269" s="303"/>
      <c r="L269" s="303"/>
    </row>
    <row r="270" spans="1:12" ht="11.25" customHeight="1">
      <c r="A270" s="302"/>
      <c r="B270" s="302"/>
      <c r="C270" s="310"/>
      <c r="D270" s="303"/>
      <c r="E270" s="303"/>
      <c r="F270" s="303"/>
      <c r="G270" s="303"/>
      <c r="H270" s="303"/>
      <c r="I270" s="303"/>
      <c r="J270" s="303"/>
      <c r="K270" s="303"/>
      <c r="L270" s="303"/>
    </row>
    <row r="271" spans="1:12" ht="11.25" customHeight="1">
      <c r="A271" s="302"/>
      <c r="B271" s="302"/>
      <c r="C271" s="310"/>
      <c r="D271" s="303"/>
      <c r="E271" s="303"/>
      <c r="F271" s="303"/>
      <c r="G271" s="303"/>
      <c r="H271" s="303"/>
      <c r="I271" s="303"/>
      <c r="J271" s="303"/>
      <c r="K271" s="303"/>
      <c r="L271" s="303"/>
    </row>
    <row r="272" spans="1:12" ht="11.25" customHeight="1">
      <c r="A272" s="302"/>
      <c r="B272" s="302"/>
      <c r="C272" s="310"/>
      <c r="D272" s="303"/>
      <c r="E272" s="303"/>
      <c r="F272" s="303"/>
      <c r="G272" s="303"/>
      <c r="H272" s="303"/>
      <c r="I272" s="303"/>
      <c r="J272" s="303"/>
      <c r="K272" s="303"/>
      <c r="L272" s="303"/>
    </row>
    <row r="273" spans="1:12" ht="11.25" customHeight="1">
      <c r="A273" s="302"/>
      <c r="B273" s="302"/>
      <c r="C273" s="310"/>
      <c r="D273" s="303"/>
      <c r="E273" s="303"/>
      <c r="F273" s="303"/>
      <c r="G273" s="303"/>
      <c r="H273" s="303"/>
      <c r="I273" s="303"/>
      <c r="J273" s="303"/>
      <c r="K273" s="303"/>
      <c r="L273" s="303"/>
    </row>
    <row r="274" spans="1:12" ht="11.25" customHeight="1">
      <c r="A274" s="302"/>
      <c r="B274" s="302"/>
      <c r="C274" s="310"/>
      <c r="D274" s="303"/>
      <c r="E274" s="303"/>
      <c r="F274" s="303"/>
      <c r="G274" s="303"/>
      <c r="H274" s="303"/>
      <c r="I274" s="303"/>
      <c r="J274" s="303"/>
      <c r="K274" s="303"/>
      <c r="L274" s="303"/>
    </row>
    <row r="275" spans="1:12" ht="11.25" customHeight="1">
      <c r="A275" s="302"/>
      <c r="B275" s="302"/>
      <c r="C275" s="310"/>
      <c r="D275" s="303"/>
      <c r="E275" s="303"/>
      <c r="F275" s="303"/>
      <c r="G275" s="303"/>
      <c r="H275" s="303"/>
      <c r="I275" s="303"/>
      <c r="J275" s="303"/>
      <c r="K275" s="303"/>
      <c r="L275" s="303"/>
    </row>
    <row r="276" spans="1:12" ht="11.25" customHeight="1">
      <c r="A276" s="302"/>
      <c r="B276" s="302"/>
      <c r="C276" s="310"/>
      <c r="D276" s="303"/>
      <c r="E276" s="303"/>
      <c r="F276" s="303"/>
      <c r="G276" s="303"/>
      <c r="H276" s="303"/>
      <c r="I276" s="303"/>
      <c r="J276" s="303"/>
      <c r="K276" s="303"/>
      <c r="L276" s="303"/>
    </row>
    <row r="277" spans="1:12" ht="11.25" customHeight="1">
      <c r="A277" s="302"/>
      <c r="B277" s="302"/>
      <c r="C277" s="314"/>
      <c r="D277" s="308"/>
      <c r="E277" s="308"/>
      <c r="F277" s="308"/>
      <c r="G277" s="308"/>
      <c r="H277" s="308"/>
      <c r="I277" s="308"/>
      <c r="J277" s="308"/>
      <c r="K277" s="308"/>
      <c r="L277" s="308"/>
    </row>
    <row r="278" spans="1:12" ht="11.25" customHeight="1">
      <c r="A278" s="302"/>
      <c r="B278" s="302"/>
      <c r="C278" s="310"/>
      <c r="D278" s="303"/>
      <c r="E278" s="303"/>
      <c r="F278" s="303"/>
      <c r="G278" s="303"/>
      <c r="H278" s="303"/>
      <c r="I278" s="303"/>
      <c r="J278" s="303"/>
      <c r="K278" s="303"/>
      <c r="L278" s="303"/>
    </row>
    <row r="279" spans="1:12" ht="11.25" customHeight="1">
      <c r="A279" s="302"/>
      <c r="B279" s="302"/>
      <c r="C279" s="310"/>
      <c r="D279" s="303"/>
      <c r="E279" s="303"/>
      <c r="F279" s="303"/>
      <c r="G279" s="303"/>
      <c r="H279" s="303"/>
      <c r="I279" s="303"/>
      <c r="J279" s="303"/>
      <c r="K279" s="303"/>
      <c r="L279" s="303"/>
    </row>
    <row r="280" spans="1:12" ht="11.25" customHeight="1">
      <c r="A280" s="302"/>
      <c r="B280" s="302"/>
      <c r="C280" s="310"/>
      <c r="D280" s="303"/>
      <c r="E280" s="303"/>
      <c r="F280" s="303"/>
      <c r="G280" s="303"/>
      <c r="H280" s="303"/>
      <c r="I280" s="303"/>
      <c r="J280" s="303"/>
      <c r="K280" s="303"/>
      <c r="L280" s="303"/>
    </row>
    <row r="281" spans="1:12" ht="11.25" customHeight="1">
      <c r="A281" s="302"/>
      <c r="B281" s="302"/>
      <c r="C281" s="310"/>
      <c r="D281" s="303"/>
      <c r="E281" s="303"/>
      <c r="F281" s="303"/>
      <c r="G281" s="303"/>
      <c r="H281" s="303"/>
      <c r="I281" s="303"/>
      <c r="J281" s="303"/>
      <c r="K281" s="303"/>
      <c r="L281" s="303"/>
    </row>
    <row r="282" spans="1:12" ht="11.25" customHeight="1">
      <c r="A282" s="302"/>
      <c r="B282" s="302"/>
      <c r="C282" s="310"/>
      <c r="D282" s="303"/>
      <c r="E282" s="303"/>
      <c r="F282" s="303"/>
      <c r="G282" s="303"/>
      <c r="H282" s="303"/>
      <c r="I282" s="303"/>
      <c r="J282" s="303"/>
      <c r="K282" s="303"/>
      <c r="L282" s="303"/>
    </row>
    <row r="283" spans="1:12" ht="11.25" customHeight="1">
      <c r="A283" s="302"/>
      <c r="B283" s="302"/>
      <c r="C283" s="310"/>
      <c r="D283" s="303"/>
      <c r="E283" s="303"/>
      <c r="F283" s="303"/>
      <c r="G283" s="303"/>
      <c r="H283" s="303"/>
      <c r="I283" s="303"/>
      <c r="J283" s="303"/>
      <c r="K283" s="303"/>
      <c r="L283" s="303"/>
    </row>
    <row r="284" spans="1:12" ht="11.25" customHeight="1">
      <c r="A284" s="302"/>
      <c r="B284" s="302"/>
      <c r="C284" s="310"/>
      <c r="D284" s="303"/>
      <c r="E284" s="303"/>
      <c r="F284" s="303"/>
      <c r="G284" s="303"/>
      <c r="H284" s="303"/>
      <c r="I284" s="303"/>
      <c r="J284" s="303"/>
      <c r="K284" s="303"/>
      <c r="L284" s="303"/>
    </row>
    <row r="285" spans="1:12" ht="11.25" customHeight="1">
      <c r="A285" s="302"/>
      <c r="B285" s="302"/>
      <c r="C285" s="315"/>
      <c r="D285" s="308"/>
      <c r="E285" s="308"/>
      <c r="F285" s="308"/>
      <c r="G285" s="308"/>
      <c r="H285" s="308"/>
      <c r="I285" s="308"/>
      <c r="J285" s="308"/>
      <c r="K285" s="308"/>
      <c r="L285" s="308"/>
    </row>
    <row r="286" spans="1:12" ht="11.25" customHeight="1">
      <c r="A286" s="302"/>
      <c r="B286" s="302"/>
      <c r="C286" s="310"/>
      <c r="D286" s="303"/>
      <c r="E286" s="303"/>
      <c r="F286" s="303"/>
      <c r="G286" s="303"/>
      <c r="H286" s="303"/>
      <c r="I286" s="303"/>
      <c r="J286" s="303"/>
      <c r="K286" s="303"/>
      <c r="L286" s="303"/>
    </row>
    <row r="287" spans="1:12" ht="11.25" customHeight="1">
      <c r="A287" s="302"/>
      <c r="B287" s="302"/>
      <c r="C287" s="310"/>
      <c r="D287" s="303"/>
      <c r="E287" s="303"/>
      <c r="F287" s="303"/>
      <c r="G287" s="303"/>
      <c r="H287" s="303"/>
      <c r="I287" s="303"/>
      <c r="J287" s="303"/>
      <c r="K287" s="303"/>
      <c r="L287" s="303"/>
    </row>
    <row r="288" spans="1:12" ht="11.25" customHeight="1">
      <c r="A288" s="302"/>
      <c r="B288" s="302"/>
      <c r="C288" s="310"/>
      <c r="D288" s="303"/>
      <c r="E288" s="303"/>
      <c r="F288" s="303"/>
      <c r="G288" s="303"/>
      <c r="H288" s="303"/>
      <c r="I288" s="303"/>
      <c r="J288" s="303"/>
      <c r="K288" s="303"/>
      <c r="L288" s="303"/>
    </row>
    <row r="289" spans="1:12" ht="11.25" customHeight="1">
      <c r="A289" s="302"/>
      <c r="B289" s="302"/>
      <c r="C289" s="310"/>
      <c r="D289" s="303"/>
      <c r="E289" s="303"/>
      <c r="F289" s="303"/>
      <c r="G289" s="303"/>
      <c r="H289" s="303"/>
      <c r="I289" s="303"/>
      <c r="J289" s="303"/>
      <c r="K289" s="303"/>
      <c r="L289" s="303"/>
    </row>
    <row r="290" spans="1:12" ht="11.25" customHeight="1">
      <c r="A290" s="302"/>
      <c r="B290" s="302"/>
      <c r="C290" s="310"/>
      <c r="D290" s="303"/>
      <c r="E290" s="303"/>
      <c r="F290" s="303"/>
      <c r="G290" s="303"/>
      <c r="H290" s="303"/>
      <c r="I290" s="303"/>
      <c r="J290" s="303"/>
      <c r="K290" s="303"/>
      <c r="L290" s="303"/>
    </row>
    <row r="291" spans="1:12" ht="11.25" customHeight="1">
      <c r="A291" s="302"/>
      <c r="B291" s="302"/>
      <c r="C291" s="310"/>
      <c r="D291" s="303"/>
      <c r="E291" s="303"/>
      <c r="F291" s="303"/>
      <c r="G291" s="303"/>
      <c r="H291" s="303"/>
      <c r="I291" s="303"/>
      <c r="J291" s="303"/>
      <c r="K291" s="303"/>
      <c r="L291" s="303"/>
    </row>
    <row r="292" spans="1:12" ht="11.25" customHeight="1">
      <c r="A292" s="302"/>
      <c r="B292" s="302"/>
      <c r="C292" s="310"/>
      <c r="D292" s="303"/>
      <c r="E292" s="303"/>
      <c r="F292" s="303"/>
      <c r="G292" s="303"/>
      <c r="H292" s="303"/>
      <c r="I292" s="303"/>
      <c r="J292" s="303"/>
      <c r="K292" s="303"/>
      <c r="L292" s="303"/>
    </row>
    <row r="293" spans="1:12" ht="11.25" customHeight="1">
      <c r="A293" s="302"/>
      <c r="B293" s="302"/>
      <c r="C293" s="310"/>
      <c r="D293" s="303"/>
      <c r="E293" s="303"/>
      <c r="F293" s="303"/>
      <c r="G293" s="303"/>
      <c r="H293" s="303"/>
      <c r="I293" s="303"/>
      <c r="J293" s="303"/>
      <c r="K293" s="303"/>
      <c r="L293" s="303"/>
    </row>
    <row r="294" spans="1:12" ht="11.25" customHeight="1">
      <c r="A294" s="302"/>
      <c r="B294" s="302"/>
      <c r="C294" s="310"/>
      <c r="D294" s="303"/>
      <c r="E294" s="303"/>
      <c r="F294" s="303"/>
      <c r="G294" s="303"/>
      <c r="H294" s="303"/>
      <c r="I294" s="303"/>
      <c r="J294" s="303"/>
      <c r="K294" s="303"/>
      <c r="L294" s="303"/>
    </row>
    <row r="295" spans="1:12" ht="11.25" customHeight="1">
      <c r="A295" s="302"/>
      <c r="B295" s="302"/>
      <c r="C295" s="310"/>
      <c r="D295" s="303"/>
      <c r="E295" s="303"/>
      <c r="F295" s="303"/>
      <c r="G295" s="303"/>
      <c r="H295" s="303"/>
      <c r="I295" s="303"/>
      <c r="J295" s="303"/>
      <c r="K295" s="303"/>
      <c r="L295" s="303"/>
    </row>
    <row r="296" spans="1:12" ht="11.25" customHeight="1">
      <c r="A296" s="302"/>
      <c r="B296" s="302"/>
      <c r="C296" s="310"/>
      <c r="D296" s="303"/>
      <c r="E296" s="303"/>
      <c r="F296" s="303"/>
      <c r="G296" s="303"/>
      <c r="H296" s="303"/>
      <c r="I296" s="303"/>
      <c r="J296" s="303"/>
      <c r="K296" s="303"/>
      <c r="L296" s="303"/>
    </row>
    <row r="297" spans="1:12" ht="11.25" customHeight="1">
      <c r="A297" s="302"/>
      <c r="B297" s="302"/>
      <c r="C297" s="310"/>
      <c r="D297" s="303"/>
      <c r="E297" s="303"/>
      <c r="F297" s="303"/>
      <c r="G297" s="303"/>
      <c r="H297" s="303"/>
      <c r="I297" s="303"/>
      <c r="J297" s="303"/>
      <c r="K297" s="303"/>
      <c r="L297" s="303"/>
    </row>
    <row r="298" spans="1:12" ht="11.25" customHeight="1">
      <c r="A298" s="302"/>
      <c r="B298" s="302"/>
      <c r="C298" s="310"/>
      <c r="D298" s="303"/>
      <c r="E298" s="303"/>
      <c r="F298" s="303"/>
      <c r="G298" s="303"/>
      <c r="H298" s="303"/>
      <c r="I298" s="303"/>
      <c r="J298" s="303"/>
      <c r="K298" s="303"/>
      <c r="L298" s="303"/>
    </row>
    <row r="299" spans="1:12" ht="11.25" customHeight="1">
      <c r="A299" s="302"/>
      <c r="B299" s="302"/>
      <c r="C299" s="314"/>
      <c r="D299" s="308"/>
      <c r="E299" s="308"/>
      <c r="F299" s="308"/>
      <c r="G299" s="308"/>
      <c r="H299" s="308"/>
      <c r="I299" s="308"/>
      <c r="J299" s="308"/>
      <c r="K299" s="308"/>
      <c r="L299" s="308"/>
    </row>
    <row r="300" spans="1:12" ht="11.25" customHeight="1">
      <c r="A300" s="302"/>
      <c r="B300" s="302"/>
      <c r="C300" s="310"/>
      <c r="D300" s="303"/>
      <c r="E300" s="303"/>
      <c r="F300" s="303"/>
      <c r="G300" s="303"/>
      <c r="H300" s="303"/>
      <c r="I300" s="303"/>
      <c r="J300" s="303"/>
      <c r="K300" s="303"/>
      <c r="L300" s="303"/>
    </row>
    <row r="301" spans="1:12" ht="11.25" customHeight="1">
      <c r="A301" s="302"/>
      <c r="B301" s="302"/>
      <c r="C301" s="310"/>
      <c r="D301" s="303"/>
      <c r="E301" s="303"/>
      <c r="F301" s="303"/>
      <c r="G301" s="303"/>
      <c r="H301" s="303"/>
      <c r="I301" s="303"/>
      <c r="J301" s="303"/>
      <c r="K301" s="303"/>
      <c r="L301" s="303"/>
    </row>
    <row r="302" spans="1:12" ht="11.25" customHeight="1">
      <c r="A302" s="302"/>
      <c r="B302" s="302"/>
      <c r="C302" s="310"/>
      <c r="D302" s="303"/>
      <c r="E302" s="303"/>
      <c r="F302" s="303"/>
      <c r="G302" s="303"/>
      <c r="H302" s="303"/>
      <c r="I302" s="303"/>
      <c r="J302" s="303"/>
      <c r="K302" s="303"/>
      <c r="L302" s="303"/>
    </row>
    <row r="303" spans="1:12" ht="11.25" customHeight="1">
      <c r="A303" s="302"/>
      <c r="B303" s="302"/>
      <c r="C303" s="310"/>
      <c r="D303" s="303"/>
      <c r="E303" s="303"/>
      <c r="F303" s="303"/>
      <c r="G303" s="303"/>
      <c r="H303" s="303"/>
      <c r="I303" s="303"/>
      <c r="J303" s="303"/>
      <c r="K303" s="303"/>
      <c r="L303" s="303"/>
    </row>
    <row r="304" spans="1:12" ht="11.25" customHeight="1">
      <c r="A304" s="302"/>
      <c r="B304" s="302"/>
      <c r="C304" s="314"/>
      <c r="D304" s="308"/>
      <c r="E304" s="308"/>
      <c r="F304" s="308"/>
      <c r="G304" s="308"/>
      <c r="H304" s="308"/>
      <c r="I304" s="308"/>
      <c r="J304" s="308"/>
      <c r="K304" s="308"/>
      <c r="L304" s="308"/>
    </row>
    <row r="305" spans="1:12" ht="11.25" customHeight="1">
      <c r="A305" s="303"/>
      <c r="B305" s="303"/>
      <c r="C305" s="312"/>
      <c r="D305" s="303"/>
      <c r="E305" s="303"/>
      <c r="F305" s="303"/>
      <c r="G305" s="303"/>
      <c r="H305" s="303"/>
      <c r="I305" s="303"/>
      <c r="J305" s="303"/>
      <c r="K305" s="303"/>
      <c r="L305" s="303"/>
    </row>
    <row r="306" spans="1:12" ht="11.25" customHeight="1">
      <c r="A306" s="302"/>
      <c r="B306" s="302"/>
      <c r="C306" s="313"/>
      <c r="D306" s="308"/>
      <c r="E306" s="308"/>
      <c r="F306" s="308"/>
      <c r="G306" s="308"/>
      <c r="H306" s="308"/>
      <c r="I306" s="308"/>
      <c r="J306" s="308"/>
      <c r="K306" s="308"/>
      <c r="L306" s="308"/>
    </row>
    <row r="307" spans="1:12" ht="11.25" customHeight="1">
      <c r="A307" s="302"/>
      <c r="B307" s="302"/>
      <c r="C307" s="310"/>
      <c r="D307" s="303"/>
      <c r="E307" s="303"/>
      <c r="F307" s="303"/>
      <c r="G307" s="303"/>
      <c r="H307" s="303"/>
      <c r="I307" s="303"/>
      <c r="J307" s="303"/>
      <c r="K307" s="303"/>
      <c r="L307" s="303"/>
    </row>
    <row r="308" spans="1:12" ht="11.25" customHeight="1">
      <c r="A308" s="302"/>
      <c r="B308" s="302"/>
      <c r="C308" s="310"/>
      <c r="D308" s="303"/>
      <c r="E308" s="303"/>
      <c r="F308" s="303"/>
      <c r="G308" s="303"/>
      <c r="H308" s="303"/>
      <c r="I308" s="303"/>
      <c r="J308" s="303"/>
      <c r="K308" s="303"/>
      <c r="L308" s="303"/>
    </row>
    <row r="309" spans="1:12" ht="11.25" customHeight="1">
      <c r="A309" s="302"/>
      <c r="B309" s="302"/>
      <c r="C309" s="310"/>
      <c r="D309" s="303"/>
      <c r="E309" s="303"/>
      <c r="F309" s="303"/>
      <c r="G309" s="303"/>
      <c r="H309" s="303"/>
      <c r="I309" s="303"/>
      <c r="J309" s="303"/>
      <c r="K309" s="303"/>
      <c r="L309" s="303"/>
    </row>
    <row r="310" spans="1:12" ht="11.25" customHeight="1">
      <c r="A310" s="302"/>
      <c r="B310" s="302"/>
      <c r="C310" s="310"/>
      <c r="D310" s="303"/>
      <c r="E310" s="303"/>
      <c r="F310" s="303"/>
      <c r="G310" s="303"/>
      <c r="H310" s="303"/>
      <c r="I310" s="303"/>
      <c r="J310" s="303"/>
      <c r="K310" s="303"/>
      <c r="L310" s="303"/>
    </row>
    <row r="311" spans="1:12" ht="11.25" customHeight="1">
      <c r="A311" s="302"/>
      <c r="B311" s="302"/>
      <c r="C311" s="310"/>
      <c r="D311" s="303"/>
      <c r="E311" s="303"/>
      <c r="F311" s="303"/>
      <c r="G311" s="303"/>
      <c r="H311" s="303"/>
      <c r="I311" s="303"/>
      <c r="J311" s="303"/>
      <c r="K311" s="303"/>
      <c r="L311" s="303"/>
    </row>
    <row r="312" spans="1:12" ht="11.25" customHeight="1">
      <c r="A312" s="302"/>
      <c r="B312" s="316"/>
      <c r="C312" s="309"/>
      <c r="D312" s="303"/>
      <c r="E312" s="303"/>
      <c r="F312" s="303"/>
      <c r="G312" s="303"/>
      <c r="H312" s="303"/>
      <c r="I312" s="303"/>
      <c r="J312" s="303"/>
      <c r="K312" s="303"/>
      <c r="L312" s="303"/>
    </row>
    <row r="313" spans="1:12" ht="11.25" customHeight="1">
      <c r="A313" s="302"/>
      <c r="B313" s="302"/>
      <c r="C313" s="310"/>
      <c r="D313" s="303"/>
      <c r="E313" s="303"/>
      <c r="F313" s="303"/>
      <c r="G313" s="303"/>
      <c r="H313" s="303"/>
      <c r="I313" s="303"/>
      <c r="J313" s="303"/>
      <c r="K313" s="303"/>
      <c r="L313" s="303"/>
    </row>
    <row r="314" spans="1:12" ht="11.25" customHeight="1">
      <c r="A314" s="302"/>
      <c r="B314" s="302"/>
      <c r="C314" s="310"/>
      <c r="D314" s="303"/>
      <c r="E314" s="303"/>
      <c r="F314" s="303"/>
      <c r="G314" s="303"/>
      <c r="H314" s="303"/>
      <c r="I314" s="303"/>
      <c r="J314" s="303"/>
      <c r="K314" s="303"/>
      <c r="L314" s="303"/>
    </row>
    <row r="315" spans="1:12" ht="11.25" customHeight="1">
      <c r="A315" s="302"/>
      <c r="B315" s="302"/>
      <c r="C315" s="310"/>
      <c r="D315" s="303"/>
      <c r="E315" s="303"/>
      <c r="F315" s="303"/>
      <c r="G315" s="303"/>
      <c r="H315" s="303"/>
      <c r="I315" s="303"/>
      <c r="J315" s="303"/>
      <c r="K315" s="303"/>
      <c r="L315" s="303"/>
    </row>
    <row r="316" spans="1:12" ht="11.25" customHeight="1">
      <c r="A316" s="302"/>
      <c r="B316" s="302"/>
      <c r="C316" s="310"/>
      <c r="D316" s="303"/>
      <c r="E316" s="303"/>
      <c r="F316" s="303"/>
      <c r="G316" s="303"/>
      <c r="H316" s="303"/>
      <c r="I316" s="303"/>
      <c r="J316" s="303"/>
      <c r="K316" s="303"/>
      <c r="L316" s="303"/>
    </row>
    <row r="317" spans="1:12" ht="11.25" customHeight="1">
      <c r="A317" s="302"/>
      <c r="B317" s="302"/>
      <c r="C317" s="310"/>
      <c r="D317" s="303"/>
      <c r="E317" s="303"/>
      <c r="F317" s="303"/>
      <c r="G317" s="303"/>
      <c r="H317" s="303"/>
      <c r="I317" s="303"/>
      <c r="J317" s="303"/>
      <c r="K317" s="303"/>
      <c r="L317" s="303"/>
    </row>
    <row r="318" spans="1:12" ht="11.25" customHeight="1">
      <c r="A318" s="302"/>
      <c r="B318" s="302"/>
      <c r="C318" s="310"/>
      <c r="D318" s="303"/>
      <c r="E318" s="303"/>
      <c r="F318" s="303"/>
      <c r="G318" s="303"/>
      <c r="H318" s="303"/>
      <c r="I318" s="303"/>
      <c r="J318" s="303"/>
      <c r="K318" s="303"/>
      <c r="L318" s="303"/>
    </row>
    <row r="319" spans="1:12" ht="11.25" customHeight="1">
      <c r="A319" s="302"/>
      <c r="B319" s="302"/>
      <c r="C319" s="310"/>
      <c r="D319" s="303"/>
      <c r="E319" s="303"/>
      <c r="F319" s="303"/>
      <c r="G319" s="303"/>
      <c r="H319" s="303"/>
      <c r="I319" s="303"/>
      <c r="J319" s="303"/>
      <c r="K319" s="303"/>
      <c r="L319" s="303"/>
    </row>
    <row r="320" spans="1:12" ht="11.25" customHeight="1">
      <c r="A320" s="302"/>
      <c r="B320" s="302"/>
      <c r="C320" s="310"/>
      <c r="D320" s="303"/>
      <c r="E320" s="303"/>
      <c r="F320" s="303"/>
      <c r="G320" s="303"/>
      <c r="H320" s="303"/>
      <c r="I320" s="303"/>
      <c r="J320" s="303"/>
      <c r="K320" s="303"/>
      <c r="L320" s="303"/>
    </row>
    <row r="321" spans="1:12" ht="11.25" customHeight="1">
      <c r="A321" s="302"/>
      <c r="B321" s="302"/>
      <c r="C321" s="310"/>
      <c r="D321" s="303"/>
      <c r="E321" s="303"/>
      <c r="F321" s="303"/>
      <c r="G321" s="303"/>
      <c r="H321" s="303"/>
      <c r="I321" s="303"/>
      <c r="J321" s="303"/>
      <c r="K321" s="303"/>
      <c r="L321" s="303"/>
    </row>
    <row r="322" spans="1:12" ht="11.25" customHeight="1">
      <c r="A322" s="302"/>
      <c r="B322" s="302"/>
      <c r="C322" s="310"/>
      <c r="D322" s="303"/>
      <c r="E322" s="303"/>
      <c r="F322" s="303"/>
      <c r="G322" s="303"/>
      <c r="H322" s="303"/>
      <c r="I322" s="303"/>
      <c r="J322" s="303"/>
      <c r="K322" s="303"/>
      <c r="L322" s="303"/>
    </row>
    <row r="323" spans="1:12" ht="11.25" customHeight="1">
      <c r="A323" s="302"/>
      <c r="B323" s="302"/>
      <c r="C323" s="310"/>
      <c r="D323" s="303"/>
      <c r="E323" s="303"/>
      <c r="F323" s="303"/>
      <c r="G323" s="303"/>
      <c r="H323" s="303"/>
      <c r="I323" s="303"/>
      <c r="J323" s="303"/>
      <c r="K323" s="303"/>
      <c r="L323" s="303"/>
    </row>
    <row r="324" spans="1:12" ht="11.25" customHeight="1">
      <c r="A324" s="302"/>
      <c r="B324" s="302"/>
      <c r="C324" s="310"/>
      <c r="D324" s="303"/>
      <c r="E324" s="303"/>
      <c r="F324" s="303"/>
      <c r="G324" s="303"/>
      <c r="H324" s="303"/>
      <c r="I324" s="303"/>
      <c r="J324" s="303"/>
      <c r="K324" s="303"/>
      <c r="L324" s="303"/>
    </row>
    <row r="325" spans="1:12" ht="11.25" customHeight="1">
      <c r="A325" s="302"/>
      <c r="B325" s="302"/>
      <c r="C325" s="310"/>
      <c r="D325" s="303"/>
      <c r="E325" s="303"/>
      <c r="F325" s="303"/>
      <c r="G325" s="303"/>
      <c r="H325" s="303"/>
      <c r="I325" s="303"/>
      <c r="J325" s="303"/>
      <c r="K325" s="303"/>
      <c r="L325" s="303"/>
    </row>
    <row r="326" spans="1:12" ht="11.25" customHeight="1">
      <c r="A326" s="302"/>
      <c r="B326" s="302"/>
      <c r="C326" s="310"/>
      <c r="D326" s="303"/>
      <c r="E326" s="303"/>
      <c r="F326" s="303"/>
      <c r="G326" s="303"/>
      <c r="H326" s="303"/>
      <c r="I326" s="303"/>
      <c r="J326" s="303"/>
      <c r="K326" s="303"/>
      <c r="L326" s="303"/>
    </row>
    <row r="327" spans="1:12" ht="11.25" customHeight="1">
      <c r="A327" s="302"/>
      <c r="B327" s="302"/>
      <c r="C327" s="310"/>
      <c r="D327" s="303"/>
      <c r="E327" s="303"/>
      <c r="F327" s="303"/>
      <c r="G327" s="303"/>
      <c r="H327" s="303"/>
      <c r="I327" s="303"/>
      <c r="J327" s="303"/>
      <c r="K327" s="303"/>
      <c r="L327" s="303"/>
    </row>
    <row r="328" spans="1:12" ht="11.25" customHeight="1">
      <c r="A328" s="302"/>
      <c r="B328" s="302"/>
      <c r="C328" s="310"/>
      <c r="D328" s="303"/>
      <c r="E328" s="303"/>
      <c r="F328" s="303"/>
      <c r="G328" s="303"/>
      <c r="H328" s="303"/>
      <c r="I328" s="303"/>
      <c r="J328" s="303"/>
      <c r="K328" s="303"/>
      <c r="L328" s="303"/>
    </row>
    <row r="329" spans="1:12" ht="11.25" customHeight="1">
      <c r="A329" s="302"/>
      <c r="B329" s="302"/>
      <c r="C329" s="310"/>
      <c r="D329" s="303"/>
      <c r="E329" s="303"/>
      <c r="F329" s="303"/>
      <c r="G329" s="303"/>
      <c r="H329" s="303"/>
      <c r="I329" s="303"/>
      <c r="J329" s="303"/>
      <c r="K329" s="303"/>
      <c r="L329" s="303"/>
    </row>
    <row r="330" spans="1:12" ht="11.25" customHeight="1">
      <c r="A330" s="302"/>
      <c r="B330" s="302"/>
      <c r="C330" s="310"/>
      <c r="D330" s="303"/>
      <c r="E330" s="303"/>
      <c r="F330" s="303"/>
      <c r="G330" s="303"/>
      <c r="H330" s="303"/>
      <c r="I330" s="303"/>
      <c r="J330" s="303"/>
      <c r="K330" s="303"/>
      <c r="L330" s="303"/>
    </row>
    <row r="331" spans="1:12" ht="11.25" customHeight="1">
      <c r="A331" s="302"/>
      <c r="B331" s="302"/>
      <c r="C331" s="310"/>
      <c r="D331" s="303"/>
      <c r="E331" s="303"/>
      <c r="F331" s="303"/>
      <c r="G331" s="303"/>
      <c r="H331" s="303"/>
      <c r="I331" s="303"/>
      <c r="J331" s="303"/>
      <c r="K331" s="303"/>
      <c r="L331" s="303"/>
    </row>
    <row r="332" spans="1:12" ht="11.25" customHeight="1">
      <c r="A332" s="302"/>
      <c r="B332" s="302"/>
      <c r="C332" s="310"/>
      <c r="D332" s="303"/>
      <c r="E332" s="303"/>
      <c r="F332" s="303"/>
      <c r="G332" s="303"/>
      <c r="H332" s="303"/>
      <c r="I332" s="303"/>
      <c r="J332" s="303"/>
      <c r="K332" s="303"/>
      <c r="L332" s="303"/>
    </row>
    <row r="333" spans="1:12" ht="11.25" customHeight="1">
      <c r="A333" s="302"/>
      <c r="B333" s="302"/>
      <c r="C333" s="310"/>
      <c r="D333" s="303"/>
      <c r="E333" s="303"/>
      <c r="F333" s="303"/>
      <c r="G333" s="303"/>
      <c r="H333" s="303"/>
      <c r="I333" s="303"/>
      <c r="J333" s="303"/>
      <c r="K333" s="303"/>
      <c r="L333" s="303"/>
    </row>
    <row r="334" spans="1:12" ht="11.25" customHeight="1">
      <c r="A334" s="302"/>
      <c r="B334" s="302"/>
      <c r="C334" s="310"/>
      <c r="D334" s="303"/>
      <c r="E334" s="303"/>
      <c r="F334" s="303"/>
      <c r="G334" s="303"/>
      <c r="H334" s="303"/>
      <c r="I334" s="303"/>
      <c r="J334" s="303"/>
      <c r="K334" s="303"/>
      <c r="L334" s="303"/>
    </row>
    <row r="335" spans="1:12" ht="11.25" customHeight="1">
      <c r="A335" s="302"/>
      <c r="B335" s="302"/>
      <c r="C335" s="310"/>
      <c r="D335" s="303"/>
      <c r="E335" s="303"/>
      <c r="F335" s="303"/>
      <c r="G335" s="303"/>
      <c r="H335" s="303"/>
      <c r="I335" s="303"/>
      <c r="J335" s="303"/>
      <c r="K335" s="303"/>
      <c r="L335" s="303"/>
    </row>
    <row r="336" spans="1:12" ht="11.25" customHeight="1">
      <c r="A336" s="302"/>
      <c r="B336" s="302"/>
      <c r="C336" s="310"/>
      <c r="D336" s="303"/>
      <c r="E336" s="303"/>
      <c r="F336" s="303"/>
      <c r="G336" s="303"/>
      <c r="H336" s="303"/>
      <c r="I336" s="303"/>
      <c r="J336" s="303"/>
      <c r="K336" s="303"/>
      <c r="L336" s="303"/>
    </row>
    <row r="337" spans="1:12" ht="11.25" customHeight="1">
      <c r="A337" s="302"/>
      <c r="B337" s="302"/>
      <c r="C337" s="310"/>
      <c r="D337" s="303"/>
      <c r="E337" s="303"/>
      <c r="F337" s="303"/>
      <c r="G337" s="303"/>
      <c r="H337" s="303"/>
      <c r="I337" s="303"/>
      <c r="J337" s="303"/>
      <c r="K337" s="303"/>
      <c r="L337" s="303"/>
    </row>
    <row r="338" spans="1:12" ht="11.25" customHeight="1">
      <c r="A338" s="302"/>
      <c r="B338" s="302"/>
      <c r="C338" s="310"/>
      <c r="D338" s="303"/>
      <c r="E338" s="303"/>
      <c r="F338" s="303"/>
      <c r="G338" s="303"/>
      <c r="H338" s="303"/>
      <c r="I338" s="303"/>
      <c r="J338" s="303"/>
      <c r="K338" s="303"/>
      <c r="L338" s="303"/>
    </row>
    <row r="339" spans="1:12" ht="11.25" customHeight="1">
      <c r="A339" s="302"/>
      <c r="B339" s="302"/>
      <c r="C339" s="310"/>
      <c r="D339" s="303"/>
      <c r="E339" s="303"/>
      <c r="F339" s="303"/>
      <c r="G339" s="303"/>
      <c r="H339" s="303"/>
      <c r="I339" s="303"/>
      <c r="J339" s="303"/>
      <c r="K339" s="303"/>
      <c r="L339" s="303"/>
    </row>
    <row r="340" spans="1:12" ht="11.25" customHeight="1">
      <c r="A340" s="302"/>
      <c r="B340" s="302"/>
      <c r="C340" s="310"/>
      <c r="D340" s="303"/>
      <c r="E340" s="303"/>
      <c r="F340" s="303"/>
      <c r="G340" s="303"/>
      <c r="H340" s="303"/>
      <c r="I340" s="303"/>
      <c r="J340" s="303"/>
      <c r="K340" s="303"/>
      <c r="L340" s="303"/>
    </row>
    <row r="341" spans="1:12" ht="11.25" customHeight="1">
      <c r="A341" s="302"/>
      <c r="B341" s="302"/>
      <c r="C341" s="310"/>
      <c r="D341" s="303"/>
      <c r="E341" s="303"/>
      <c r="F341" s="303"/>
      <c r="G341" s="303"/>
      <c r="H341" s="303"/>
      <c r="I341" s="303"/>
      <c r="J341" s="303"/>
      <c r="K341" s="303"/>
      <c r="L341" s="303"/>
    </row>
    <row r="342" spans="1:12" ht="11.25" customHeight="1">
      <c r="A342" s="302"/>
      <c r="B342" s="302"/>
      <c r="C342" s="310"/>
      <c r="D342" s="303"/>
      <c r="E342" s="303"/>
      <c r="F342" s="303"/>
      <c r="G342" s="303"/>
      <c r="H342" s="303"/>
      <c r="I342" s="303"/>
      <c r="J342" s="303"/>
      <c r="K342" s="303"/>
      <c r="L342" s="303"/>
    </row>
    <row r="343" spans="1:12" ht="11.25" customHeight="1">
      <c r="A343" s="302"/>
      <c r="B343" s="302"/>
      <c r="C343" s="310"/>
      <c r="D343" s="303"/>
      <c r="E343" s="303"/>
      <c r="F343" s="303"/>
      <c r="G343" s="303"/>
      <c r="H343" s="303"/>
      <c r="I343" s="303"/>
      <c r="J343" s="303"/>
      <c r="K343" s="303"/>
      <c r="L343" s="303"/>
    </row>
    <row r="344" spans="1:12" ht="11.25" customHeight="1">
      <c r="A344" s="302"/>
      <c r="B344" s="302"/>
      <c r="C344" s="310"/>
      <c r="D344" s="303"/>
      <c r="E344" s="303"/>
      <c r="F344" s="303"/>
      <c r="G344" s="303"/>
      <c r="H344" s="303"/>
      <c r="I344" s="303"/>
      <c r="J344" s="303"/>
      <c r="K344" s="303"/>
      <c r="L344" s="303"/>
    </row>
    <row r="345" spans="1:12" ht="11.25" customHeight="1">
      <c r="A345" s="302"/>
      <c r="B345" s="302"/>
      <c r="C345" s="310"/>
      <c r="D345" s="303"/>
      <c r="E345" s="303"/>
      <c r="F345" s="303"/>
      <c r="G345" s="303"/>
      <c r="H345" s="303"/>
      <c r="I345" s="303"/>
      <c r="J345" s="303"/>
      <c r="K345" s="303"/>
      <c r="L345" s="303"/>
    </row>
    <row r="346" spans="1:12" ht="11.25" customHeight="1">
      <c r="A346" s="302"/>
      <c r="B346" s="302"/>
      <c r="C346" s="310"/>
      <c r="D346" s="303"/>
      <c r="E346" s="303"/>
      <c r="F346" s="303"/>
      <c r="G346" s="303"/>
      <c r="H346" s="303"/>
      <c r="I346" s="303"/>
      <c r="J346" s="303"/>
      <c r="K346" s="303"/>
      <c r="L346" s="303"/>
    </row>
    <row r="347" spans="1:12" ht="11.25" customHeight="1">
      <c r="A347" s="302"/>
      <c r="B347" s="302"/>
      <c r="C347" s="310"/>
      <c r="D347" s="303"/>
      <c r="E347" s="303"/>
      <c r="F347" s="303"/>
      <c r="G347" s="303"/>
      <c r="H347" s="303"/>
      <c r="I347" s="303"/>
      <c r="J347" s="303"/>
      <c r="K347" s="303"/>
      <c r="L347" s="303"/>
    </row>
    <row r="348" spans="1:12" ht="11.25" customHeight="1">
      <c r="A348" s="302"/>
      <c r="B348" s="302"/>
      <c r="C348" s="310"/>
      <c r="D348" s="303"/>
      <c r="E348" s="303"/>
      <c r="F348" s="303"/>
      <c r="G348" s="303"/>
      <c r="H348" s="303"/>
      <c r="I348" s="303"/>
      <c r="J348" s="303"/>
      <c r="K348" s="303"/>
      <c r="L348" s="303"/>
    </row>
    <row r="349" spans="1:12" ht="11.25" customHeight="1">
      <c r="A349" s="302"/>
      <c r="B349" s="302"/>
      <c r="C349" s="314"/>
      <c r="D349" s="308"/>
      <c r="E349" s="308"/>
      <c r="F349" s="308"/>
      <c r="G349" s="308"/>
      <c r="H349" s="308"/>
      <c r="I349" s="308"/>
      <c r="J349" s="308"/>
      <c r="K349" s="308"/>
      <c r="L349" s="308"/>
    </row>
    <row r="350" spans="1:12" ht="11.25" customHeight="1">
      <c r="A350" s="302"/>
      <c r="B350" s="302"/>
      <c r="C350" s="310"/>
      <c r="D350" s="303"/>
      <c r="E350" s="303"/>
      <c r="F350" s="303"/>
      <c r="G350" s="303"/>
      <c r="H350" s="303"/>
      <c r="I350" s="303"/>
      <c r="J350" s="303"/>
      <c r="K350" s="303"/>
      <c r="L350" s="303"/>
    </row>
    <row r="351" spans="1:12" ht="11.25" customHeight="1">
      <c r="A351" s="302"/>
      <c r="B351" s="302"/>
      <c r="C351" s="310"/>
      <c r="D351" s="303"/>
      <c r="E351" s="303"/>
      <c r="F351" s="303"/>
      <c r="G351" s="303"/>
      <c r="H351" s="303"/>
      <c r="I351" s="303"/>
      <c r="J351" s="303"/>
      <c r="K351" s="303"/>
      <c r="L351" s="303"/>
    </row>
    <row r="352" spans="1:12" ht="11.25" customHeight="1">
      <c r="A352" s="302"/>
      <c r="B352" s="302"/>
      <c r="C352" s="310"/>
      <c r="D352" s="303"/>
      <c r="E352" s="303"/>
      <c r="F352" s="303"/>
      <c r="G352" s="303"/>
      <c r="H352" s="303"/>
      <c r="I352" s="303"/>
      <c r="J352" s="303"/>
      <c r="K352" s="303"/>
      <c r="L352" s="303"/>
    </row>
    <row r="353" spans="1:12" ht="11.25" customHeight="1">
      <c r="A353" s="302"/>
      <c r="B353" s="302"/>
      <c r="C353" s="310"/>
      <c r="D353" s="303"/>
      <c r="E353" s="303"/>
      <c r="F353" s="303"/>
      <c r="G353" s="303"/>
      <c r="H353" s="303"/>
      <c r="I353" s="303"/>
      <c r="J353" s="303"/>
      <c r="K353" s="303"/>
      <c r="L353" s="303"/>
    </row>
    <row r="354" spans="1:12" ht="11.25" customHeight="1">
      <c r="A354" s="302"/>
      <c r="B354" s="302"/>
      <c r="C354" s="310"/>
      <c r="D354" s="303"/>
      <c r="E354" s="303"/>
      <c r="F354" s="303"/>
      <c r="G354" s="303"/>
      <c r="H354" s="303"/>
      <c r="I354" s="303"/>
      <c r="J354" s="303"/>
      <c r="K354" s="303"/>
      <c r="L354" s="303"/>
    </row>
    <row r="355" spans="1:12" ht="11.25" customHeight="1">
      <c r="A355" s="302"/>
      <c r="B355" s="302"/>
      <c r="C355" s="310"/>
      <c r="D355" s="303"/>
      <c r="E355" s="303"/>
      <c r="F355" s="303"/>
      <c r="G355" s="303"/>
      <c r="H355" s="303"/>
      <c r="I355" s="303"/>
      <c r="J355" s="303"/>
      <c r="K355" s="303"/>
      <c r="L355" s="303"/>
    </row>
    <row r="356" spans="1:12" ht="11.25" customHeight="1">
      <c r="A356" s="302"/>
      <c r="B356" s="302"/>
      <c r="C356" s="314"/>
      <c r="D356" s="308"/>
      <c r="E356" s="308"/>
      <c r="F356" s="308"/>
      <c r="G356" s="308"/>
      <c r="H356" s="308"/>
      <c r="I356" s="308"/>
      <c r="J356" s="308"/>
      <c r="K356" s="308"/>
      <c r="L356" s="308"/>
    </row>
    <row r="357" spans="1:12" ht="11.25" customHeight="1">
      <c r="A357" s="302"/>
      <c r="B357" s="302"/>
      <c r="C357" s="310"/>
      <c r="D357" s="316"/>
      <c r="E357" s="316"/>
      <c r="F357" s="316"/>
      <c r="G357" s="316"/>
      <c r="H357" s="316"/>
      <c r="I357" s="316"/>
      <c r="J357" s="316"/>
      <c r="K357" s="316"/>
      <c r="L357" s="316"/>
    </row>
    <row r="358" spans="1:13" ht="11.25" customHeight="1">
      <c r="A358" s="302"/>
      <c r="B358" s="302"/>
      <c r="C358" s="314"/>
      <c r="D358" s="308"/>
      <c r="E358" s="308"/>
      <c r="F358" s="308"/>
      <c r="G358" s="308"/>
      <c r="H358" s="308"/>
      <c r="I358" s="308"/>
      <c r="J358" s="308"/>
      <c r="K358" s="308"/>
      <c r="L358" s="308"/>
      <c r="M358" s="317"/>
    </row>
    <row r="359" spans="1:12" ht="11.25" customHeight="1">
      <c r="A359" s="302"/>
      <c r="B359" s="302"/>
      <c r="C359" s="310"/>
      <c r="D359" s="303"/>
      <c r="E359" s="303"/>
      <c r="F359" s="303"/>
      <c r="G359" s="303"/>
      <c r="H359" s="303"/>
      <c r="I359" s="303"/>
      <c r="J359" s="303"/>
      <c r="K359" s="303"/>
      <c r="L359" s="303"/>
    </row>
    <row r="360" spans="1:12" ht="11.25" customHeight="1">
      <c r="A360" s="302"/>
      <c r="B360" s="302"/>
      <c r="C360" s="310"/>
      <c r="D360" s="303"/>
      <c r="E360" s="303"/>
      <c r="F360" s="303"/>
      <c r="G360" s="303"/>
      <c r="H360" s="303"/>
      <c r="I360" s="303"/>
      <c r="J360" s="303"/>
      <c r="K360" s="303"/>
      <c r="L360" s="303"/>
    </row>
    <row r="361" spans="1:12" ht="11.25" customHeight="1">
      <c r="A361" s="302"/>
      <c r="B361" s="302"/>
      <c r="C361" s="310"/>
      <c r="D361" s="303"/>
      <c r="E361" s="303"/>
      <c r="F361" s="303"/>
      <c r="G361" s="303"/>
      <c r="H361" s="303"/>
      <c r="I361" s="303"/>
      <c r="J361" s="303"/>
      <c r="K361" s="303"/>
      <c r="L361" s="303"/>
    </row>
    <row r="362" spans="1:12" ht="11.25" customHeight="1">
      <c r="A362" s="302"/>
      <c r="B362" s="302"/>
      <c r="C362" s="310"/>
      <c r="D362" s="303"/>
      <c r="E362" s="303"/>
      <c r="F362" s="303"/>
      <c r="G362" s="303"/>
      <c r="H362" s="303"/>
      <c r="I362" s="303"/>
      <c r="J362" s="303"/>
      <c r="K362" s="303"/>
      <c r="L362" s="303"/>
    </row>
    <row r="363" spans="1:12" ht="11.25" customHeight="1">
      <c r="A363" s="302"/>
      <c r="B363" s="302"/>
      <c r="C363" s="310"/>
      <c r="D363" s="303"/>
      <c r="E363" s="303"/>
      <c r="F363" s="303"/>
      <c r="G363" s="303"/>
      <c r="H363" s="303"/>
      <c r="I363" s="303"/>
      <c r="J363" s="303"/>
      <c r="K363" s="303"/>
      <c r="L363" s="303"/>
    </row>
    <row r="364" spans="1:12" ht="11.25" customHeight="1">
      <c r="A364" s="302"/>
      <c r="B364" s="302"/>
      <c r="C364" s="310"/>
      <c r="D364" s="303"/>
      <c r="E364" s="303"/>
      <c r="F364" s="303"/>
      <c r="G364" s="303"/>
      <c r="H364" s="303"/>
      <c r="I364" s="303"/>
      <c r="J364" s="303"/>
      <c r="K364" s="303"/>
      <c r="L364" s="303"/>
    </row>
    <row r="365" spans="1:12" ht="11.25" customHeight="1">
      <c r="A365" s="302"/>
      <c r="B365" s="302"/>
      <c r="C365" s="310"/>
      <c r="D365" s="303"/>
      <c r="E365" s="303"/>
      <c r="F365" s="303"/>
      <c r="G365" s="303"/>
      <c r="H365" s="303"/>
      <c r="I365" s="303"/>
      <c r="J365" s="303"/>
      <c r="K365" s="303"/>
      <c r="L365" s="303"/>
    </row>
    <row r="366" spans="1:12" ht="11.25" customHeight="1">
      <c r="A366" s="302"/>
      <c r="B366" s="302"/>
      <c r="C366" s="310"/>
      <c r="D366" s="303"/>
      <c r="E366" s="303"/>
      <c r="F366" s="303"/>
      <c r="G366" s="303"/>
      <c r="H366" s="303"/>
      <c r="I366" s="303"/>
      <c r="J366" s="303"/>
      <c r="K366" s="303"/>
      <c r="L366" s="303"/>
    </row>
    <row r="367" spans="1:12" ht="11.25" customHeight="1">
      <c r="A367" s="302"/>
      <c r="B367" s="302"/>
      <c r="C367" s="310"/>
      <c r="D367" s="303"/>
      <c r="E367" s="303"/>
      <c r="F367" s="303"/>
      <c r="G367" s="303"/>
      <c r="H367" s="303"/>
      <c r="I367" s="303"/>
      <c r="J367" s="303"/>
      <c r="K367" s="303"/>
      <c r="L367" s="303"/>
    </row>
    <row r="368" spans="1:12" ht="11.25" customHeight="1">
      <c r="A368" s="302"/>
      <c r="B368" s="302"/>
      <c r="C368" s="310"/>
      <c r="D368" s="303"/>
      <c r="E368" s="303"/>
      <c r="F368" s="303"/>
      <c r="G368" s="303"/>
      <c r="H368" s="303"/>
      <c r="I368" s="303"/>
      <c r="J368" s="303"/>
      <c r="K368" s="303"/>
      <c r="L368" s="303"/>
    </row>
    <row r="369" spans="1:12" ht="11.25" customHeight="1">
      <c r="A369" s="302"/>
      <c r="B369" s="302"/>
      <c r="C369" s="315"/>
      <c r="D369" s="308"/>
      <c r="E369" s="308"/>
      <c r="F369" s="308"/>
      <c r="G369" s="308"/>
      <c r="H369" s="308"/>
      <c r="I369" s="308"/>
      <c r="J369" s="308"/>
      <c r="K369" s="308"/>
      <c r="L369" s="308"/>
    </row>
    <row r="370" spans="1:12" ht="11.25" customHeight="1">
      <c r="A370" s="302"/>
      <c r="B370" s="302"/>
      <c r="C370" s="310"/>
      <c r="D370" s="303"/>
      <c r="E370" s="303"/>
      <c r="F370" s="303"/>
      <c r="G370" s="303"/>
      <c r="H370" s="303"/>
      <c r="I370" s="303"/>
      <c r="J370" s="303"/>
      <c r="K370" s="303"/>
      <c r="L370" s="303"/>
    </row>
    <row r="371" spans="1:12" ht="11.25" customHeight="1">
      <c r="A371" s="302"/>
      <c r="B371" s="302"/>
      <c r="C371" s="310"/>
      <c r="D371" s="303"/>
      <c r="E371" s="303"/>
      <c r="F371" s="303"/>
      <c r="G371" s="303"/>
      <c r="H371" s="303"/>
      <c r="I371" s="303"/>
      <c r="J371" s="303"/>
      <c r="K371" s="303"/>
      <c r="L371" s="303"/>
    </row>
    <row r="372" spans="1:12" ht="11.25" customHeight="1">
      <c r="A372" s="302"/>
      <c r="B372" s="302"/>
      <c r="C372" s="310"/>
      <c r="D372" s="303"/>
      <c r="E372" s="303"/>
      <c r="F372" s="303"/>
      <c r="G372" s="303"/>
      <c r="H372" s="303"/>
      <c r="I372" s="303"/>
      <c r="J372" s="303"/>
      <c r="K372" s="303"/>
      <c r="L372" s="303"/>
    </row>
    <row r="373" spans="1:12" ht="11.25" customHeight="1">
      <c r="A373" s="302"/>
      <c r="B373" s="302"/>
      <c r="C373" s="310"/>
      <c r="D373" s="303"/>
      <c r="E373" s="303"/>
      <c r="F373" s="303"/>
      <c r="G373" s="303"/>
      <c r="H373" s="303"/>
      <c r="I373" s="303"/>
      <c r="J373" s="303"/>
      <c r="K373" s="303"/>
      <c r="L373" s="303"/>
    </row>
    <row r="374" spans="1:12" ht="11.25" customHeight="1">
      <c r="A374" s="302"/>
      <c r="B374" s="302"/>
      <c r="C374" s="310"/>
      <c r="D374" s="303"/>
      <c r="E374" s="303"/>
      <c r="F374" s="303"/>
      <c r="G374" s="303"/>
      <c r="H374" s="303"/>
      <c r="I374" s="303"/>
      <c r="J374" s="303"/>
      <c r="K374" s="303"/>
      <c r="L374" s="303"/>
    </row>
    <row r="375" spans="1:12" ht="11.25" customHeight="1">
      <c r="A375" s="302"/>
      <c r="B375" s="302"/>
      <c r="C375" s="310"/>
      <c r="D375" s="303"/>
      <c r="E375" s="303"/>
      <c r="F375" s="303"/>
      <c r="G375" s="303"/>
      <c r="H375" s="303"/>
      <c r="I375" s="303"/>
      <c r="J375" s="303"/>
      <c r="K375" s="303"/>
      <c r="L375" s="303"/>
    </row>
    <row r="376" spans="1:12" ht="11.25" customHeight="1">
      <c r="A376" s="318"/>
      <c r="B376" s="316"/>
      <c r="C376" s="319"/>
      <c r="D376" s="308"/>
      <c r="E376" s="308"/>
      <c r="F376" s="308"/>
      <c r="G376" s="308"/>
      <c r="H376" s="308"/>
      <c r="I376" s="308"/>
      <c r="J376" s="308"/>
      <c r="K376" s="308"/>
      <c r="L376" s="308"/>
    </row>
    <row r="377" spans="1:12" ht="11.25" customHeight="1">
      <c r="A377" s="303"/>
      <c r="B377" s="303"/>
      <c r="C377" s="320"/>
      <c r="D377" s="303"/>
      <c r="E377" s="303"/>
      <c r="F377" s="303"/>
      <c r="G377" s="303"/>
      <c r="H377" s="303"/>
      <c r="I377" s="303"/>
      <c r="J377" s="303"/>
      <c r="K377" s="303"/>
      <c r="L377" s="303"/>
    </row>
    <row r="378" spans="1:12" ht="11.25" customHeight="1">
      <c r="A378" s="302"/>
      <c r="B378" s="302"/>
      <c r="C378" s="313"/>
      <c r="D378" s="308"/>
      <c r="E378" s="308"/>
      <c r="F378" s="308"/>
      <c r="G378" s="308"/>
      <c r="H378" s="308"/>
      <c r="I378" s="308"/>
      <c r="J378" s="308"/>
      <c r="K378" s="308"/>
      <c r="L378" s="308"/>
    </row>
    <row r="379" spans="1:12" ht="11.25" customHeight="1">
      <c r="A379" s="302"/>
      <c r="B379" s="302"/>
      <c r="C379" s="310"/>
      <c r="D379" s="303"/>
      <c r="E379" s="303"/>
      <c r="F379" s="303"/>
      <c r="G379" s="303"/>
      <c r="H379" s="303"/>
      <c r="I379" s="303"/>
      <c r="J379" s="303"/>
      <c r="K379" s="303"/>
      <c r="L379" s="303"/>
    </row>
    <row r="380" spans="1:12" ht="11.25" customHeight="1">
      <c r="A380" s="302"/>
      <c r="B380" s="302"/>
      <c r="C380" s="310"/>
      <c r="D380" s="303"/>
      <c r="E380" s="303"/>
      <c r="F380" s="303"/>
      <c r="G380" s="303"/>
      <c r="H380" s="303"/>
      <c r="I380" s="303"/>
      <c r="J380" s="303"/>
      <c r="K380" s="303"/>
      <c r="L380" s="303"/>
    </row>
    <row r="381" spans="1:12" ht="11.25" customHeight="1">
      <c r="A381" s="302"/>
      <c r="B381" s="302"/>
      <c r="C381" s="310"/>
      <c r="D381" s="303"/>
      <c r="E381" s="303"/>
      <c r="F381" s="303"/>
      <c r="G381" s="303"/>
      <c r="H381" s="303"/>
      <c r="I381" s="303"/>
      <c r="J381" s="303"/>
      <c r="K381" s="303"/>
      <c r="L381" s="303"/>
    </row>
    <row r="382" spans="1:12" ht="11.25" customHeight="1">
      <c r="A382" s="302"/>
      <c r="B382" s="302"/>
      <c r="C382" s="310"/>
      <c r="D382" s="303"/>
      <c r="E382" s="303"/>
      <c r="F382" s="303"/>
      <c r="G382" s="303"/>
      <c r="H382" s="303"/>
      <c r="I382" s="303"/>
      <c r="J382" s="303"/>
      <c r="K382" s="303"/>
      <c r="L382" s="303"/>
    </row>
    <row r="383" spans="1:12" ht="11.25" customHeight="1">
      <c r="A383" s="302"/>
      <c r="B383" s="302"/>
      <c r="C383" s="310"/>
      <c r="D383" s="303"/>
      <c r="E383" s="303"/>
      <c r="F383" s="303"/>
      <c r="G383" s="303"/>
      <c r="H383" s="303"/>
      <c r="I383" s="303"/>
      <c r="J383" s="303"/>
      <c r="K383" s="303"/>
      <c r="L383" s="303"/>
    </row>
    <row r="384" spans="1:12" ht="11.25" customHeight="1">
      <c r="A384" s="302"/>
      <c r="B384" s="302"/>
      <c r="C384" s="310"/>
      <c r="D384" s="303"/>
      <c r="E384" s="303"/>
      <c r="F384" s="303"/>
      <c r="G384" s="303"/>
      <c r="H384" s="303"/>
      <c r="I384" s="303"/>
      <c r="J384" s="303"/>
      <c r="K384" s="303"/>
      <c r="L384" s="303"/>
    </row>
    <row r="385" spans="1:12" ht="11.25" customHeight="1">
      <c r="A385" s="302"/>
      <c r="B385" s="302"/>
      <c r="C385" s="310"/>
      <c r="D385" s="303"/>
      <c r="E385" s="303"/>
      <c r="F385" s="303"/>
      <c r="G385" s="303"/>
      <c r="H385" s="303"/>
      <c r="I385" s="303"/>
      <c r="J385" s="303"/>
      <c r="K385" s="303"/>
      <c r="L385" s="303"/>
    </row>
    <row r="386" spans="1:12" ht="11.25" customHeight="1">
      <c r="A386" s="302"/>
      <c r="B386" s="302"/>
      <c r="C386" s="310"/>
      <c r="D386" s="303"/>
      <c r="E386" s="303"/>
      <c r="F386" s="303"/>
      <c r="G386" s="303"/>
      <c r="H386" s="303"/>
      <c r="I386" s="303"/>
      <c r="J386" s="303"/>
      <c r="K386" s="303"/>
      <c r="L386" s="303"/>
    </row>
    <row r="387" spans="1:12" ht="11.25" customHeight="1">
      <c r="A387" s="302"/>
      <c r="B387" s="302"/>
      <c r="C387" s="310"/>
      <c r="D387" s="303"/>
      <c r="E387" s="303"/>
      <c r="F387" s="303"/>
      <c r="G387" s="303"/>
      <c r="H387" s="303"/>
      <c r="I387" s="303"/>
      <c r="J387" s="303"/>
      <c r="K387" s="303"/>
      <c r="L387" s="303"/>
    </row>
    <row r="388" spans="1:12" ht="11.25" customHeight="1">
      <c r="A388" s="302"/>
      <c r="B388" s="302"/>
      <c r="C388" s="310"/>
      <c r="D388" s="303"/>
      <c r="E388" s="303"/>
      <c r="F388" s="303"/>
      <c r="G388" s="303"/>
      <c r="H388" s="303"/>
      <c r="I388" s="303"/>
      <c r="J388" s="303"/>
      <c r="K388" s="303"/>
      <c r="L388" s="303"/>
    </row>
    <row r="389" spans="1:12" ht="11.25" customHeight="1">
      <c r="A389" s="302"/>
      <c r="B389" s="302"/>
      <c r="C389" s="310"/>
      <c r="D389" s="303"/>
      <c r="E389" s="303"/>
      <c r="F389" s="303"/>
      <c r="G389" s="303"/>
      <c r="H389" s="303"/>
      <c r="I389" s="303"/>
      <c r="J389" s="303"/>
      <c r="K389" s="303"/>
      <c r="L389" s="303"/>
    </row>
    <row r="390" spans="1:12" ht="11.25" customHeight="1">
      <c r="A390" s="302"/>
      <c r="B390" s="302"/>
      <c r="C390" s="310"/>
      <c r="D390" s="303"/>
      <c r="E390" s="303"/>
      <c r="F390" s="303"/>
      <c r="G390" s="303"/>
      <c r="H390" s="303"/>
      <c r="I390" s="303"/>
      <c r="J390" s="303"/>
      <c r="K390" s="303"/>
      <c r="L390" s="303"/>
    </row>
    <row r="391" spans="1:12" ht="11.25" customHeight="1">
      <c r="A391" s="302"/>
      <c r="B391" s="302"/>
      <c r="C391" s="310"/>
      <c r="D391" s="303"/>
      <c r="E391" s="303"/>
      <c r="F391" s="303"/>
      <c r="G391" s="303"/>
      <c r="H391" s="303"/>
      <c r="I391" s="303"/>
      <c r="J391" s="303"/>
      <c r="K391" s="303"/>
      <c r="L391" s="303"/>
    </row>
    <row r="392" spans="1:12" ht="11.25" customHeight="1">
      <c r="A392" s="302"/>
      <c r="B392" s="302"/>
      <c r="C392" s="310"/>
      <c r="D392" s="303"/>
      <c r="E392" s="303"/>
      <c r="F392" s="303"/>
      <c r="G392" s="303"/>
      <c r="H392" s="303"/>
      <c r="I392" s="303"/>
      <c r="J392" s="303"/>
      <c r="K392" s="303"/>
      <c r="L392" s="303"/>
    </row>
    <row r="393" spans="1:12" ht="11.25" customHeight="1">
      <c r="A393" s="302"/>
      <c r="B393" s="302"/>
      <c r="C393" s="310"/>
      <c r="D393" s="303"/>
      <c r="E393" s="303"/>
      <c r="F393" s="303"/>
      <c r="G393" s="303"/>
      <c r="H393" s="303"/>
      <c r="I393" s="303"/>
      <c r="J393" s="303"/>
      <c r="K393" s="303"/>
      <c r="L393" s="303"/>
    </row>
    <row r="394" spans="1:12" ht="11.25" customHeight="1">
      <c r="A394" s="302"/>
      <c r="B394" s="302"/>
      <c r="C394" s="310"/>
      <c r="D394" s="303"/>
      <c r="E394" s="303"/>
      <c r="F394" s="303"/>
      <c r="G394" s="303"/>
      <c r="H394" s="303"/>
      <c r="I394" s="303"/>
      <c r="J394" s="303"/>
      <c r="K394" s="303"/>
      <c r="L394" s="303"/>
    </row>
    <row r="395" spans="1:12" ht="11.25" customHeight="1">
      <c r="A395" s="302"/>
      <c r="B395" s="302"/>
      <c r="C395" s="310"/>
      <c r="D395" s="303"/>
      <c r="E395" s="303"/>
      <c r="F395" s="303"/>
      <c r="G395" s="303"/>
      <c r="H395" s="303"/>
      <c r="I395" s="303"/>
      <c r="J395" s="303"/>
      <c r="K395" s="303"/>
      <c r="L395" s="303"/>
    </row>
    <row r="396" spans="1:12" ht="11.25" customHeight="1">
      <c r="A396" s="302"/>
      <c r="B396" s="302"/>
      <c r="C396" s="310"/>
      <c r="D396" s="303"/>
      <c r="E396" s="303"/>
      <c r="F396" s="303"/>
      <c r="G396" s="303"/>
      <c r="H396" s="303"/>
      <c r="I396" s="303"/>
      <c r="J396" s="303"/>
      <c r="K396" s="303"/>
      <c r="L396" s="303"/>
    </row>
    <row r="397" spans="1:12" ht="11.25" customHeight="1">
      <c r="A397" s="302"/>
      <c r="B397" s="302"/>
      <c r="C397" s="310"/>
      <c r="D397" s="303"/>
      <c r="E397" s="303"/>
      <c r="F397" s="303"/>
      <c r="G397" s="303"/>
      <c r="H397" s="303"/>
      <c r="I397" s="303"/>
      <c r="J397" s="303"/>
      <c r="K397" s="303"/>
      <c r="L397" s="303"/>
    </row>
    <row r="398" spans="1:12" ht="11.25" customHeight="1">
      <c r="A398" s="302"/>
      <c r="B398" s="302"/>
      <c r="C398" s="310"/>
      <c r="D398" s="303"/>
      <c r="E398" s="303"/>
      <c r="F398" s="303"/>
      <c r="G398" s="303"/>
      <c r="H398" s="303"/>
      <c r="I398" s="303"/>
      <c r="J398" s="303"/>
      <c r="K398" s="303"/>
      <c r="L398" s="303"/>
    </row>
    <row r="399" spans="1:12" ht="11.25" customHeight="1">
      <c r="A399" s="302"/>
      <c r="B399" s="302"/>
      <c r="C399" s="310"/>
      <c r="D399" s="303"/>
      <c r="E399" s="303"/>
      <c r="F399" s="303"/>
      <c r="G399" s="303"/>
      <c r="H399" s="303"/>
      <c r="I399" s="303"/>
      <c r="J399" s="303"/>
      <c r="K399" s="303"/>
      <c r="L399" s="303"/>
    </row>
    <row r="400" spans="1:12" ht="11.25" customHeight="1">
      <c r="A400" s="302"/>
      <c r="B400" s="302"/>
      <c r="C400" s="310"/>
      <c r="D400" s="303"/>
      <c r="E400" s="303"/>
      <c r="F400" s="303"/>
      <c r="G400" s="303"/>
      <c r="H400" s="303"/>
      <c r="I400" s="303"/>
      <c r="J400" s="303"/>
      <c r="K400" s="303"/>
      <c r="L400" s="303"/>
    </row>
    <row r="401" spans="1:12" ht="11.25" customHeight="1">
      <c r="A401" s="302"/>
      <c r="B401" s="302"/>
      <c r="C401" s="310"/>
      <c r="D401" s="303"/>
      <c r="E401" s="303"/>
      <c r="F401" s="303"/>
      <c r="G401" s="303"/>
      <c r="H401" s="303"/>
      <c r="I401" s="303"/>
      <c r="J401" s="303"/>
      <c r="K401" s="303"/>
      <c r="L401" s="303"/>
    </row>
    <row r="402" spans="1:12" ht="11.25" customHeight="1">
      <c r="A402" s="302"/>
      <c r="B402" s="302"/>
      <c r="C402" s="310"/>
      <c r="D402" s="303"/>
      <c r="E402" s="303"/>
      <c r="F402" s="303"/>
      <c r="G402" s="303"/>
      <c r="H402" s="303"/>
      <c r="I402" s="303"/>
      <c r="J402" s="303"/>
      <c r="K402" s="303"/>
      <c r="L402" s="303"/>
    </row>
    <row r="403" spans="1:12" ht="11.25" customHeight="1">
      <c r="A403" s="302"/>
      <c r="B403" s="302"/>
      <c r="C403" s="310"/>
      <c r="D403" s="303"/>
      <c r="E403" s="303"/>
      <c r="F403" s="303"/>
      <c r="G403" s="303"/>
      <c r="H403" s="303"/>
      <c r="I403" s="303"/>
      <c r="J403" s="303"/>
      <c r="K403" s="303"/>
      <c r="L403" s="303"/>
    </row>
    <row r="404" spans="1:12" ht="11.25" customHeight="1">
      <c r="A404" s="302"/>
      <c r="B404" s="302"/>
      <c r="C404" s="310"/>
      <c r="D404" s="303"/>
      <c r="E404" s="303"/>
      <c r="F404" s="303"/>
      <c r="G404" s="303"/>
      <c r="H404" s="303"/>
      <c r="I404" s="303"/>
      <c r="J404" s="303"/>
      <c r="K404" s="303"/>
      <c r="L404" s="303"/>
    </row>
    <row r="405" spans="1:12" ht="11.25" customHeight="1">
      <c r="A405" s="302"/>
      <c r="B405" s="302"/>
      <c r="C405" s="310"/>
      <c r="D405" s="303"/>
      <c r="E405" s="303"/>
      <c r="F405" s="303"/>
      <c r="G405" s="303"/>
      <c r="H405" s="303"/>
      <c r="I405" s="303"/>
      <c r="J405" s="303"/>
      <c r="K405" s="303"/>
      <c r="L405" s="303"/>
    </row>
    <row r="406" spans="1:12" ht="11.25" customHeight="1">
      <c r="A406" s="302"/>
      <c r="B406" s="302"/>
      <c r="C406" s="310"/>
      <c r="D406" s="303"/>
      <c r="E406" s="303"/>
      <c r="F406" s="303"/>
      <c r="G406" s="303"/>
      <c r="H406" s="303"/>
      <c r="I406" s="303"/>
      <c r="J406" s="303"/>
      <c r="K406" s="303"/>
      <c r="L406" s="303"/>
    </row>
    <row r="407" spans="1:12" ht="11.25" customHeight="1">
      <c r="A407" s="302"/>
      <c r="B407" s="302"/>
      <c r="C407" s="310"/>
      <c r="D407" s="303"/>
      <c r="E407" s="303"/>
      <c r="F407" s="303"/>
      <c r="G407" s="303"/>
      <c r="H407" s="303"/>
      <c r="I407" s="303"/>
      <c r="J407" s="303"/>
      <c r="K407" s="303"/>
      <c r="L407" s="303"/>
    </row>
    <row r="408" spans="1:12" ht="11.25" customHeight="1">
      <c r="A408" s="302"/>
      <c r="B408" s="302"/>
      <c r="C408" s="310"/>
      <c r="D408" s="303"/>
      <c r="E408" s="303"/>
      <c r="F408" s="303"/>
      <c r="G408" s="303"/>
      <c r="H408" s="303"/>
      <c r="I408" s="303"/>
      <c r="J408" s="303"/>
      <c r="K408" s="303"/>
      <c r="L408" s="303"/>
    </row>
    <row r="409" spans="1:12" ht="11.25" customHeight="1">
      <c r="A409" s="302"/>
      <c r="B409" s="302"/>
      <c r="C409" s="310"/>
      <c r="D409" s="303"/>
      <c r="E409" s="303"/>
      <c r="F409" s="303"/>
      <c r="G409" s="303"/>
      <c r="H409" s="303"/>
      <c r="I409" s="303"/>
      <c r="J409" s="303"/>
      <c r="K409" s="303"/>
      <c r="L409" s="303"/>
    </row>
    <row r="410" spans="1:12" ht="11.25" customHeight="1">
      <c r="A410" s="302"/>
      <c r="B410" s="302"/>
      <c r="C410" s="310"/>
      <c r="D410" s="303"/>
      <c r="E410" s="303"/>
      <c r="F410" s="303"/>
      <c r="G410" s="303"/>
      <c r="H410" s="303"/>
      <c r="I410" s="303"/>
      <c r="J410" s="303"/>
      <c r="K410" s="303"/>
      <c r="L410" s="303"/>
    </row>
    <row r="411" spans="1:12" ht="11.25" customHeight="1">
      <c r="A411" s="302"/>
      <c r="B411" s="302"/>
      <c r="C411" s="310"/>
      <c r="D411" s="303"/>
      <c r="E411" s="303"/>
      <c r="F411" s="303"/>
      <c r="G411" s="303"/>
      <c r="H411" s="303"/>
      <c r="I411" s="303"/>
      <c r="J411" s="303"/>
      <c r="K411" s="303"/>
      <c r="L411" s="303"/>
    </row>
    <row r="412" spans="1:12" ht="11.25" customHeight="1">
      <c r="A412" s="302"/>
      <c r="B412" s="302"/>
      <c r="C412" s="314"/>
      <c r="D412" s="308"/>
      <c r="E412" s="308"/>
      <c r="F412" s="308"/>
      <c r="G412" s="308"/>
      <c r="H412" s="308"/>
      <c r="I412" s="308"/>
      <c r="J412" s="308"/>
      <c r="K412" s="308"/>
      <c r="L412" s="308"/>
    </row>
    <row r="413" spans="1:12" ht="11.25" customHeight="1">
      <c r="A413" s="302"/>
      <c r="B413" s="302"/>
      <c r="C413" s="310"/>
      <c r="D413" s="303"/>
      <c r="E413" s="303"/>
      <c r="F413" s="303"/>
      <c r="G413" s="303"/>
      <c r="H413" s="303"/>
      <c r="I413" s="303"/>
      <c r="J413" s="303"/>
      <c r="K413" s="303"/>
      <c r="L413" s="303"/>
    </row>
    <row r="414" spans="1:12" ht="11.25" customHeight="1">
      <c r="A414" s="302"/>
      <c r="B414" s="302"/>
      <c r="C414" s="310"/>
      <c r="D414" s="303"/>
      <c r="E414" s="303"/>
      <c r="F414" s="303"/>
      <c r="G414" s="303"/>
      <c r="H414" s="303"/>
      <c r="I414" s="303"/>
      <c r="J414" s="303"/>
      <c r="K414" s="303"/>
      <c r="L414" s="303"/>
    </row>
    <row r="415" spans="1:12" ht="11.25" customHeight="1">
      <c r="A415" s="302"/>
      <c r="B415" s="302"/>
      <c r="C415" s="310"/>
      <c r="D415" s="303"/>
      <c r="E415" s="303"/>
      <c r="F415" s="303"/>
      <c r="G415" s="303"/>
      <c r="H415" s="303"/>
      <c r="I415" s="303"/>
      <c r="J415" s="303"/>
      <c r="K415" s="303"/>
      <c r="L415" s="303"/>
    </row>
    <row r="416" spans="1:12" ht="11.25" customHeight="1">
      <c r="A416" s="302"/>
      <c r="B416" s="302"/>
      <c r="C416" s="310"/>
      <c r="D416" s="303"/>
      <c r="E416" s="303"/>
      <c r="F416" s="303"/>
      <c r="G416" s="303"/>
      <c r="H416" s="303"/>
      <c r="I416" s="303"/>
      <c r="J416" s="303"/>
      <c r="K416" s="303"/>
      <c r="L416" s="303"/>
    </row>
    <row r="417" spans="1:12" ht="11.25" customHeight="1">
      <c r="A417" s="302"/>
      <c r="B417" s="302"/>
      <c r="C417" s="310"/>
      <c r="D417" s="303"/>
      <c r="E417" s="303"/>
      <c r="F417" s="303"/>
      <c r="G417" s="303"/>
      <c r="H417" s="303"/>
      <c r="I417" s="303"/>
      <c r="J417" s="303"/>
      <c r="K417" s="303"/>
      <c r="L417" s="303"/>
    </row>
    <row r="418" spans="1:12" ht="11.25" customHeight="1">
      <c r="A418" s="302"/>
      <c r="B418" s="302"/>
      <c r="C418" s="314"/>
      <c r="D418" s="308"/>
      <c r="E418" s="308"/>
      <c r="F418" s="308"/>
      <c r="G418" s="308"/>
      <c r="H418" s="308"/>
      <c r="I418" s="308"/>
      <c r="J418" s="308"/>
      <c r="K418" s="308"/>
      <c r="L418" s="308"/>
    </row>
    <row r="419" spans="1:12" ht="11.25" customHeight="1">
      <c r="A419" s="302"/>
      <c r="B419" s="302"/>
      <c r="C419" s="310"/>
      <c r="D419" s="303"/>
      <c r="E419" s="303"/>
      <c r="F419" s="303"/>
      <c r="G419" s="303"/>
      <c r="H419" s="303"/>
      <c r="I419" s="303"/>
      <c r="J419" s="303"/>
      <c r="K419" s="303"/>
      <c r="L419" s="303"/>
    </row>
    <row r="420" spans="1:12" ht="11.25" customHeight="1">
      <c r="A420" s="302"/>
      <c r="B420" s="302"/>
      <c r="C420" s="310"/>
      <c r="D420" s="303"/>
      <c r="E420" s="303"/>
      <c r="F420" s="303"/>
      <c r="G420" s="303"/>
      <c r="H420" s="303"/>
      <c r="I420" s="303"/>
      <c r="J420" s="303"/>
      <c r="K420" s="303"/>
      <c r="L420" s="303"/>
    </row>
    <row r="421" spans="1:12" ht="11.25" customHeight="1">
      <c r="A421" s="302"/>
      <c r="B421" s="302"/>
      <c r="C421" s="310"/>
      <c r="D421" s="303"/>
      <c r="E421" s="303"/>
      <c r="F421" s="303"/>
      <c r="G421" s="303"/>
      <c r="H421" s="303"/>
      <c r="I421" s="303"/>
      <c r="J421" s="303"/>
      <c r="K421" s="303"/>
      <c r="L421" s="303"/>
    </row>
    <row r="422" spans="1:12" ht="11.25" customHeight="1">
      <c r="A422" s="302"/>
      <c r="B422" s="302"/>
      <c r="C422" s="310"/>
      <c r="D422" s="303"/>
      <c r="E422" s="303"/>
      <c r="F422" s="303"/>
      <c r="G422" s="303"/>
      <c r="H422" s="303"/>
      <c r="I422" s="303"/>
      <c r="J422" s="303"/>
      <c r="K422" s="303"/>
      <c r="L422" s="303"/>
    </row>
    <row r="423" spans="1:12" ht="11.25" customHeight="1">
      <c r="A423" s="302"/>
      <c r="B423" s="302"/>
      <c r="C423" s="310"/>
      <c r="D423" s="303"/>
      <c r="E423" s="303"/>
      <c r="F423" s="303"/>
      <c r="G423" s="303"/>
      <c r="H423" s="303"/>
      <c r="I423" s="303"/>
      <c r="J423" s="303"/>
      <c r="K423" s="303"/>
      <c r="L423" s="303"/>
    </row>
    <row r="424" spans="1:12" ht="11.25" customHeight="1">
      <c r="A424" s="302"/>
      <c r="B424" s="302"/>
      <c r="C424" s="314"/>
      <c r="D424" s="308"/>
      <c r="E424" s="308"/>
      <c r="F424" s="308"/>
      <c r="G424" s="308"/>
      <c r="H424" s="308"/>
      <c r="I424" s="308"/>
      <c r="J424" s="308"/>
      <c r="K424" s="308"/>
      <c r="L424" s="308"/>
    </row>
    <row r="425" spans="1:12" ht="11.25" customHeight="1">
      <c r="A425" s="302"/>
      <c r="B425" s="302"/>
      <c r="C425" s="310"/>
      <c r="D425" s="303"/>
      <c r="E425" s="303"/>
      <c r="F425" s="303"/>
      <c r="G425" s="303"/>
      <c r="H425" s="303"/>
      <c r="I425" s="303"/>
      <c r="J425" s="303"/>
      <c r="K425" s="303"/>
      <c r="L425" s="303"/>
    </row>
    <row r="426" spans="1:12" ht="11.25" customHeight="1">
      <c r="A426" s="302"/>
      <c r="B426" s="302"/>
      <c r="C426" s="310"/>
      <c r="D426" s="303"/>
      <c r="E426" s="303"/>
      <c r="F426" s="303"/>
      <c r="G426" s="303"/>
      <c r="H426" s="303"/>
      <c r="I426" s="303"/>
      <c r="J426" s="303"/>
      <c r="K426" s="303"/>
      <c r="L426" s="303"/>
    </row>
    <row r="427" spans="1:12" ht="11.25" customHeight="1">
      <c r="A427" s="316"/>
      <c r="B427" s="316"/>
      <c r="C427" s="314"/>
      <c r="D427" s="308"/>
      <c r="E427" s="308"/>
      <c r="F427" s="308"/>
      <c r="G427" s="308"/>
      <c r="H427" s="308"/>
      <c r="I427" s="308"/>
      <c r="J427" s="308"/>
      <c r="K427" s="308"/>
      <c r="L427" s="308"/>
    </row>
    <row r="428" spans="1:12" s="304" customFormat="1" ht="11.25" customHeight="1">
      <c r="A428" s="316"/>
      <c r="B428" s="316"/>
      <c r="C428" s="314"/>
      <c r="D428" s="308"/>
      <c r="E428" s="308"/>
      <c r="F428" s="308"/>
      <c r="G428" s="308"/>
      <c r="H428" s="308"/>
      <c r="I428" s="308"/>
      <c r="J428" s="308"/>
      <c r="K428" s="308"/>
      <c r="L428" s="308"/>
    </row>
    <row r="429" spans="1:12" ht="11.25" customHeight="1">
      <c r="A429" s="302"/>
      <c r="B429" s="302"/>
      <c r="C429" s="321"/>
      <c r="D429" s="308"/>
      <c r="E429" s="308"/>
      <c r="F429" s="308"/>
      <c r="G429" s="308"/>
      <c r="H429" s="308"/>
      <c r="I429" s="308"/>
      <c r="J429" s="308"/>
      <c r="K429" s="308"/>
      <c r="L429" s="308"/>
    </row>
    <row r="430" spans="1:12" ht="11.25" customHeight="1">
      <c r="A430" s="302"/>
      <c r="B430" s="758"/>
      <c r="C430" s="758"/>
      <c r="D430" s="306"/>
      <c r="E430" s="306"/>
      <c r="F430" s="306"/>
      <c r="G430" s="306"/>
      <c r="H430" s="306"/>
      <c r="I430" s="306"/>
      <c r="J430" s="306"/>
      <c r="K430" s="306"/>
      <c r="L430" s="306"/>
    </row>
    <row r="431" spans="1:12" ht="11.25" customHeight="1">
      <c r="A431" s="302"/>
      <c r="B431" s="303"/>
      <c r="C431" s="323"/>
      <c r="D431" s="305"/>
      <c r="E431" s="305"/>
      <c r="F431" s="305"/>
      <c r="G431" s="305"/>
      <c r="H431" s="305"/>
      <c r="I431" s="305"/>
      <c r="J431" s="303"/>
      <c r="K431" s="303"/>
      <c r="L431" s="303"/>
    </row>
    <row r="432" spans="1:12" ht="11.25" customHeight="1">
      <c r="A432" s="302"/>
      <c r="B432" s="303"/>
      <c r="C432" s="323"/>
      <c r="D432" s="305"/>
      <c r="E432" s="305"/>
      <c r="F432" s="305"/>
      <c r="G432" s="305"/>
      <c r="H432" s="305"/>
      <c r="I432" s="305"/>
      <c r="J432" s="303"/>
      <c r="K432" s="303"/>
      <c r="L432" s="303"/>
    </row>
    <row r="433" spans="1:12" ht="11.25" customHeight="1">
      <c r="A433" s="302"/>
      <c r="B433" s="303"/>
      <c r="C433" s="323"/>
      <c r="D433" s="305"/>
      <c r="E433" s="305"/>
      <c r="F433" s="305"/>
      <c r="G433" s="305"/>
      <c r="H433" s="305"/>
      <c r="I433" s="305"/>
      <c r="J433" s="303"/>
      <c r="K433" s="303"/>
      <c r="L433" s="303"/>
    </row>
    <row r="434" spans="1:12" ht="11.25" customHeight="1">
      <c r="A434" s="302"/>
      <c r="B434" s="303"/>
      <c r="C434" s="323"/>
      <c r="D434" s="305"/>
      <c r="E434" s="305"/>
      <c r="F434" s="305"/>
      <c r="G434" s="305"/>
      <c r="H434" s="305"/>
      <c r="I434" s="305"/>
      <c r="J434" s="303"/>
      <c r="K434" s="303"/>
      <c r="L434" s="303"/>
    </row>
    <row r="435" spans="1:12" ht="11.25" customHeight="1">
      <c r="A435" s="302"/>
      <c r="B435" s="303"/>
      <c r="C435" s="323"/>
      <c r="D435" s="305"/>
      <c r="E435" s="305"/>
      <c r="F435" s="305"/>
      <c r="G435" s="305"/>
      <c r="H435" s="305"/>
      <c r="I435" s="305"/>
      <c r="J435" s="303"/>
      <c r="K435" s="303"/>
      <c r="L435" s="303"/>
    </row>
    <row r="436" spans="1:12" ht="11.25" customHeight="1">
      <c r="A436" s="302"/>
      <c r="B436" s="303"/>
      <c r="C436" s="323"/>
      <c r="D436" s="305"/>
      <c r="E436" s="305"/>
      <c r="F436" s="305"/>
      <c r="G436" s="305"/>
      <c r="H436" s="305"/>
      <c r="I436" s="305"/>
      <c r="J436" s="303"/>
      <c r="K436" s="303"/>
      <c r="L436" s="303"/>
    </row>
    <row r="437" spans="1:12" ht="11.25" customHeight="1">
      <c r="A437" s="302"/>
      <c r="B437" s="303"/>
      <c r="C437" s="323"/>
      <c r="D437" s="305"/>
      <c r="E437" s="305"/>
      <c r="F437" s="305"/>
      <c r="G437" s="305"/>
      <c r="H437" s="305"/>
      <c r="I437" s="305"/>
      <c r="J437" s="303"/>
      <c r="K437" s="303"/>
      <c r="L437" s="303"/>
    </row>
    <row r="438" spans="1:12" ht="11.25" customHeight="1">
      <c r="A438" s="302"/>
      <c r="B438" s="303"/>
      <c r="C438" s="323"/>
      <c r="D438" s="305"/>
      <c r="E438" s="305"/>
      <c r="F438" s="305"/>
      <c r="G438" s="305"/>
      <c r="H438" s="305"/>
      <c r="I438" s="305"/>
      <c r="J438" s="303"/>
      <c r="K438" s="303"/>
      <c r="L438" s="303"/>
    </row>
    <row r="439" spans="1:12" ht="11.25" customHeight="1">
      <c r="A439" s="302"/>
      <c r="B439" s="758"/>
      <c r="C439" s="758"/>
      <c r="D439" s="306"/>
      <c r="E439" s="306"/>
      <c r="F439" s="306"/>
      <c r="G439" s="306"/>
      <c r="H439" s="306"/>
      <c r="I439" s="306"/>
      <c r="J439" s="306"/>
      <c r="K439" s="306"/>
      <c r="L439" s="306"/>
    </row>
    <row r="440" spans="1:12" ht="11.25" customHeight="1">
      <c r="A440" s="302"/>
      <c r="B440" s="303"/>
      <c r="C440" s="323"/>
      <c r="D440" s="305"/>
      <c r="E440" s="305"/>
      <c r="F440" s="305"/>
      <c r="G440" s="305"/>
      <c r="H440" s="305"/>
      <c r="I440" s="305"/>
      <c r="J440" s="303"/>
      <c r="K440" s="303"/>
      <c r="L440" s="303"/>
    </row>
    <row r="441" spans="1:12" ht="11.25" customHeight="1">
      <c r="A441" s="302"/>
      <c r="B441" s="303"/>
      <c r="C441" s="323"/>
      <c r="D441" s="305"/>
      <c r="E441" s="305"/>
      <c r="F441" s="305"/>
      <c r="G441" s="305"/>
      <c r="H441" s="305"/>
      <c r="I441" s="305"/>
      <c r="J441" s="303"/>
      <c r="K441" s="303"/>
      <c r="L441" s="303"/>
    </row>
    <row r="442" spans="1:12" ht="11.25" customHeight="1">
      <c r="A442" s="302"/>
      <c r="B442" s="303"/>
      <c r="C442" s="323"/>
      <c r="D442" s="305"/>
      <c r="E442" s="305"/>
      <c r="F442" s="305"/>
      <c r="G442" s="305"/>
      <c r="H442" s="305"/>
      <c r="I442" s="305"/>
      <c r="J442" s="303"/>
      <c r="K442" s="303"/>
      <c r="L442" s="303"/>
    </row>
    <row r="443" spans="1:12" ht="11.25" customHeight="1">
      <c r="A443" s="302"/>
      <c r="B443" s="303"/>
      <c r="C443" s="323"/>
      <c r="D443" s="305"/>
      <c r="E443" s="305"/>
      <c r="F443" s="305"/>
      <c r="G443" s="305"/>
      <c r="H443" s="305"/>
      <c r="I443" s="305"/>
      <c r="J443" s="303"/>
      <c r="K443" s="303"/>
      <c r="L443" s="303"/>
    </row>
    <row r="444" spans="1:12" ht="11.25" customHeight="1">
      <c r="A444" s="302"/>
      <c r="B444" s="303"/>
      <c r="C444" s="323"/>
      <c r="D444" s="305"/>
      <c r="E444" s="305"/>
      <c r="F444" s="305"/>
      <c r="G444" s="305"/>
      <c r="H444" s="305"/>
      <c r="I444" s="305"/>
      <c r="J444" s="303"/>
      <c r="K444" s="303"/>
      <c r="L444" s="303"/>
    </row>
    <row r="445" spans="1:12" ht="11.25" customHeight="1">
      <c r="A445" s="302"/>
      <c r="B445" s="303"/>
      <c r="C445" s="323"/>
      <c r="D445" s="305"/>
      <c r="E445" s="305"/>
      <c r="F445" s="305"/>
      <c r="G445" s="305"/>
      <c r="H445" s="305"/>
      <c r="I445" s="305"/>
      <c r="J445" s="303"/>
      <c r="K445" s="303"/>
      <c r="L445" s="303"/>
    </row>
    <row r="446" spans="1:12" ht="11.25" customHeight="1">
      <c r="A446" s="302"/>
      <c r="B446" s="303"/>
      <c r="C446" s="323"/>
      <c r="D446" s="305"/>
      <c r="E446" s="305"/>
      <c r="F446" s="305"/>
      <c r="G446" s="305"/>
      <c r="H446" s="305"/>
      <c r="I446" s="305"/>
      <c r="J446" s="303"/>
      <c r="K446" s="303"/>
      <c r="L446" s="303"/>
    </row>
    <row r="447" spans="1:12" ht="11.25" customHeight="1">
      <c r="A447" s="302"/>
      <c r="B447" s="303"/>
      <c r="C447" s="323"/>
      <c r="D447" s="305"/>
      <c r="E447" s="305"/>
      <c r="F447" s="305"/>
      <c r="G447" s="305"/>
      <c r="H447" s="305"/>
      <c r="I447" s="305"/>
      <c r="J447" s="303"/>
      <c r="K447" s="303"/>
      <c r="L447" s="303"/>
    </row>
    <row r="448" spans="1:12" ht="11.25" customHeight="1">
      <c r="A448" s="302"/>
      <c r="B448" s="303"/>
      <c r="C448" s="323"/>
      <c r="D448" s="305"/>
      <c r="E448" s="305"/>
      <c r="F448" s="305"/>
      <c r="G448" s="305"/>
      <c r="H448" s="305"/>
      <c r="I448" s="305"/>
      <c r="J448" s="303"/>
      <c r="K448" s="303"/>
      <c r="L448" s="303"/>
    </row>
    <row r="449" spans="1:12" ht="11.25" customHeight="1">
      <c r="A449" s="302"/>
      <c r="B449" s="303"/>
      <c r="C449" s="323"/>
      <c r="D449" s="305"/>
      <c r="E449" s="305"/>
      <c r="F449" s="305"/>
      <c r="G449" s="305"/>
      <c r="H449" s="305"/>
      <c r="I449" s="305"/>
      <c r="J449" s="303"/>
      <c r="K449" s="303"/>
      <c r="L449" s="303"/>
    </row>
    <row r="450" spans="1:12" ht="11.25" customHeight="1">
      <c r="A450" s="302"/>
      <c r="B450" s="303"/>
      <c r="C450" s="323"/>
      <c r="D450" s="305"/>
      <c r="E450" s="305"/>
      <c r="F450" s="305"/>
      <c r="G450" s="305"/>
      <c r="H450" s="305"/>
      <c r="I450" s="305"/>
      <c r="J450" s="303"/>
      <c r="K450" s="303"/>
      <c r="L450" s="303"/>
    </row>
    <row r="451" spans="1:12" ht="11.25" customHeight="1">
      <c r="A451" s="302"/>
      <c r="B451" s="758"/>
      <c r="C451" s="758"/>
      <c r="D451" s="306"/>
      <c r="E451" s="306"/>
      <c r="F451" s="306"/>
      <c r="G451" s="306"/>
      <c r="H451" s="306"/>
      <c r="I451" s="306"/>
      <c r="J451" s="306"/>
      <c r="K451" s="306"/>
      <c r="L451" s="306"/>
    </row>
    <row r="452" spans="1:12" ht="11.25" customHeight="1">
      <c r="A452" s="302"/>
      <c r="B452" s="303"/>
      <c r="C452" s="323"/>
      <c r="D452" s="305"/>
      <c r="E452" s="305"/>
      <c r="F452" s="305"/>
      <c r="G452" s="305"/>
      <c r="H452" s="305"/>
      <c r="I452" s="305"/>
      <c r="J452" s="303"/>
      <c r="K452" s="303"/>
      <c r="L452" s="303"/>
    </row>
    <row r="453" spans="1:12" ht="11.25" customHeight="1">
      <c r="A453" s="302"/>
      <c r="B453" s="303"/>
      <c r="C453" s="323"/>
      <c r="D453" s="305"/>
      <c r="E453" s="305"/>
      <c r="F453" s="305"/>
      <c r="G453" s="305"/>
      <c r="H453" s="305"/>
      <c r="I453" s="305"/>
      <c r="J453" s="303"/>
      <c r="K453" s="303"/>
      <c r="L453" s="303"/>
    </row>
    <row r="454" spans="1:12" ht="11.25" customHeight="1">
      <c r="A454" s="302"/>
      <c r="B454" s="758"/>
      <c r="C454" s="758"/>
      <c r="D454" s="306"/>
      <c r="E454" s="306"/>
      <c r="F454" s="306"/>
      <c r="G454" s="306"/>
      <c r="H454" s="306"/>
      <c r="I454" s="306"/>
      <c r="J454" s="306"/>
      <c r="K454" s="306"/>
      <c r="L454" s="306"/>
    </row>
    <row r="455" spans="1:12" ht="11.25" customHeight="1">
      <c r="A455" s="302"/>
      <c r="B455" s="303"/>
      <c r="C455" s="323"/>
      <c r="D455" s="305"/>
      <c r="E455" s="305"/>
      <c r="F455" s="305"/>
      <c r="G455" s="305"/>
      <c r="H455" s="305"/>
      <c r="I455" s="305"/>
      <c r="J455" s="303"/>
      <c r="K455" s="303"/>
      <c r="L455" s="303"/>
    </row>
    <row r="456" spans="1:12" ht="11.25" customHeight="1">
      <c r="A456" s="302"/>
      <c r="B456" s="303"/>
      <c r="C456" s="323"/>
      <c r="D456" s="305"/>
      <c r="E456" s="305"/>
      <c r="F456" s="305"/>
      <c r="G456" s="305"/>
      <c r="H456" s="305"/>
      <c r="I456" s="305"/>
      <c r="J456" s="303"/>
      <c r="K456" s="303"/>
      <c r="L456" s="303"/>
    </row>
    <row r="457" spans="1:12" ht="11.25" customHeight="1">
      <c r="A457" s="302"/>
      <c r="B457" s="303"/>
      <c r="C457" s="323"/>
      <c r="D457" s="305"/>
      <c r="E457" s="305"/>
      <c r="F457" s="305"/>
      <c r="G457" s="305"/>
      <c r="H457" s="305"/>
      <c r="I457" s="305"/>
      <c r="J457" s="303"/>
      <c r="K457" s="303"/>
      <c r="L457" s="303"/>
    </row>
    <row r="458" spans="1:12" ht="11.25" customHeight="1">
      <c r="A458" s="302"/>
      <c r="B458" s="303"/>
      <c r="C458" s="323"/>
      <c r="D458" s="305"/>
      <c r="E458" s="305"/>
      <c r="F458" s="305"/>
      <c r="G458" s="305"/>
      <c r="H458" s="305"/>
      <c r="I458" s="305"/>
      <c r="J458" s="303"/>
      <c r="K458" s="303"/>
      <c r="L458" s="303"/>
    </row>
    <row r="459" spans="1:12" ht="11.25" customHeight="1">
      <c r="A459" s="302"/>
      <c r="B459" s="303"/>
      <c r="C459" s="323"/>
      <c r="D459" s="305"/>
      <c r="E459" s="305"/>
      <c r="F459" s="305"/>
      <c r="G459" s="305"/>
      <c r="H459" s="305"/>
      <c r="I459" s="305"/>
      <c r="J459" s="303"/>
      <c r="K459" s="303"/>
      <c r="L459" s="303"/>
    </row>
    <row r="460" spans="1:12" ht="11.25" customHeight="1">
      <c r="A460" s="302"/>
      <c r="B460" s="303"/>
      <c r="C460" s="323"/>
      <c r="D460" s="305"/>
      <c r="E460" s="305"/>
      <c r="F460" s="305"/>
      <c r="G460" s="305"/>
      <c r="H460" s="305"/>
      <c r="I460" s="305"/>
      <c r="J460" s="303"/>
      <c r="K460" s="303"/>
      <c r="L460" s="303"/>
    </row>
    <row r="461" spans="1:12" ht="11.25" customHeight="1">
      <c r="A461" s="302"/>
      <c r="B461" s="303"/>
      <c r="C461" s="323"/>
      <c r="D461" s="305"/>
      <c r="E461" s="305"/>
      <c r="F461" s="305"/>
      <c r="G461" s="305"/>
      <c r="H461" s="305"/>
      <c r="I461" s="305"/>
      <c r="J461" s="303"/>
      <c r="K461" s="303"/>
      <c r="L461" s="303"/>
    </row>
    <row r="462" spans="1:12" ht="11.25" customHeight="1">
      <c r="A462" s="302"/>
      <c r="B462" s="303"/>
      <c r="C462" s="323"/>
      <c r="D462" s="305"/>
      <c r="E462" s="305"/>
      <c r="F462" s="305"/>
      <c r="G462" s="305"/>
      <c r="H462" s="305"/>
      <c r="I462" s="305"/>
      <c r="J462" s="303"/>
      <c r="K462" s="303"/>
      <c r="L462" s="303"/>
    </row>
    <row r="463" spans="1:12" ht="11.25" customHeight="1">
      <c r="A463" s="302"/>
      <c r="B463" s="303"/>
      <c r="C463" s="323"/>
      <c r="D463" s="305"/>
      <c r="E463" s="305"/>
      <c r="F463" s="305"/>
      <c r="G463" s="305"/>
      <c r="H463" s="305"/>
      <c r="I463" s="305"/>
      <c r="J463" s="303"/>
      <c r="K463" s="303"/>
      <c r="L463" s="303"/>
    </row>
    <row r="464" spans="1:12" ht="11.25" customHeight="1">
      <c r="A464" s="302"/>
      <c r="B464" s="303"/>
      <c r="C464" s="323"/>
      <c r="D464" s="305"/>
      <c r="E464" s="305"/>
      <c r="F464" s="305"/>
      <c r="G464" s="305"/>
      <c r="H464" s="305"/>
      <c r="I464" s="305"/>
      <c r="J464" s="303"/>
      <c r="K464" s="303"/>
      <c r="L464" s="303"/>
    </row>
    <row r="465" spans="1:12" ht="11.25" customHeight="1">
      <c r="A465" s="302"/>
      <c r="B465" s="303"/>
      <c r="C465" s="323"/>
      <c r="D465" s="305"/>
      <c r="E465" s="305"/>
      <c r="F465" s="305"/>
      <c r="G465" s="305"/>
      <c r="H465" s="305"/>
      <c r="I465" s="305"/>
      <c r="J465" s="303"/>
      <c r="K465" s="303"/>
      <c r="L465" s="303"/>
    </row>
    <row r="466" spans="1:12" ht="11.25" customHeight="1">
      <c r="A466" s="302"/>
      <c r="B466" s="303"/>
      <c r="C466" s="323"/>
      <c r="D466" s="305"/>
      <c r="E466" s="305"/>
      <c r="F466" s="305"/>
      <c r="G466" s="305"/>
      <c r="H466" s="305"/>
      <c r="I466" s="305"/>
      <c r="J466" s="303"/>
      <c r="K466" s="303"/>
      <c r="L466" s="303"/>
    </row>
    <row r="467" spans="1:12" ht="11.25" customHeight="1">
      <c r="A467" s="302"/>
      <c r="B467" s="303"/>
      <c r="C467" s="323"/>
      <c r="D467" s="305"/>
      <c r="E467" s="305"/>
      <c r="F467" s="305"/>
      <c r="G467" s="305"/>
      <c r="H467" s="305"/>
      <c r="I467" s="305"/>
      <c r="J467" s="303"/>
      <c r="K467" s="303"/>
      <c r="L467" s="303"/>
    </row>
    <row r="468" spans="1:12" ht="11.25" customHeight="1">
      <c r="A468" s="302"/>
      <c r="B468" s="303"/>
      <c r="C468" s="323"/>
      <c r="D468" s="305"/>
      <c r="E468" s="305"/>
      <c r="F468" s="305"/>
      <c r="G468" s="305"/>
      <c r="H468" s="305"/>
      <c r="I468" s="305"/>
      <c r="J468" s="303"/>
      <c r="K468" s="303"/>
      <c r="L468" s="303"/>
    </row>
    <row r="469" spans="1:12" ht="11.25" customHeight="1">
      <c r="A469" s="302"/>
      <c r="B469" s="758"/>
      <c r="C469" s="758"/>
      <c r="D469" s="306"/>
      <c r="E469" s="306"/>
      <c r="F469" s="306"/>
      <c r="G469" s="306"/>
      <c r="H469" s="306"/>
      <c r="I469" s="306"/>
      <c r="J469" s="306"/>
      <c r="K469" s="306"/>
      <c r="L469" s="306"/>
    </row>
    <row r="470" spans="1:12" ht="11.25" customHeight="1">
      <c r="A470" s="302"/>
      <c r="B470" s="303"/>
      <c r="C470" s="323"/>
      <c r="D470" s="305"/>
      <c r="E470" s="305"/>
      <c r="F470" s="305"/>
      <c r="G470" s="305"/>
      <c r="H470" s="305"/>
      <c r="I470" s="305"/>
      <c r="J470" s="303"/>
      <c r="K470" s="303"/>
      <c r="L470" s="303"/>
    </row>
    <row r="471" spans="1:12" ht="11.25" customHeight="1">
      <c r="A471" s="302"/>
      <c r="B471" s="303"/>
      <c r="C471" s="323"/>
      <c r="D471" s="305"/>
      <c r="E471" s="305"/>
      <c r="F471" s="305"/>
      <c r="G471" s="305"/>
      <c r="H471" s="305"/>
      <c r="I471" s="305"/>
      <c r="J471" s="303"/>
      <c r="K471" s="303"/>
      <c r="L471" s="303"/>
    </row>
    <row r="472" spans="1:12" ht="11.25" customHeight="1">
      <c r="A472" s="302"/>
      <c r="B472" s="758"/>
      <c r="C472" s="758"/>
      <c r="D472" s="306"/>
      <c r="E472" s="306"/>
      <c r="F472" s="306"/>
      <c r="G472" s="306"/>
      <c r="H472" s="306"/>
      <c r="I472" s="306"/>
      <c r="J472" s="306"/>
      <c r="K472" s="306"/>
      <c r="L472" s="306"/>
    </row>
    <row r="473" spans="1:12" ht="11.25" customHeight="1">
      <c r="A473" s="302"/>
      <c r="B473" s="303"/>
      <c r="C473" s="323"/>
      <c r="D473" s="305"/>
      <c r="E473" s="305"/>
      <c r="F473" s="305"/>
      <c r="G473" s="305"/>
      <c r="H473" s="305"/>
      <c r="I473" s="305"/>
      <c r="J473" s="303"/>
      <c r="K473" s="303"/>
      <c r="L473" s="303"/>
    </row>
    <row r="474" spans="1:12" ht="11.25" customHeight="1">
      <c r="A474" s="302"/>
      <c r="B474" s="303"/>
      <c r="C474" s="323"/>
      <c r="D474" s="305"/>
      <c r="E474" s="305"/>
      <c r="F474" s="305"/>
      <c r="G474" s="305"/>
      <c r="H474" s="305"/>
      <c r="I474" s="305"/>
      <c r="J474" s="303"/>
      <c r="K474" s="303"/>
      <c r="L474" s="303"/>
    </row>
    <row r="475" spans="1:12" ht="11.25" customHeight="1">
      <c r="A475" s="302"/>
      <c r="B475" s="303"/>
      <c r="C475" s="323"/>
      <c r="D475" s="305"/>
      <c r="E475" s="305"/>
      <c r="F475" s="305"/>
      <c r="G475" s="305"/>
      <c r="H475" s="305"/>
      <c r="I475" s="305"/>
      <c r="J475" s="303"/>
      <c r="K475" s="303"/>
      <c r="L475" s="303"/>
    </row>
    <row r="476" spans="1:12" ht="11.25" customHeight="1">
      <c r="A476" s="302"/>
      <c r="B476" s="758"/>
      <c r="C476" s="758"/>
      <c r="D476" s="306"/>
      <c r="E476" s="306"/>
      <c r="F476" s="306"/>
      <c r="G476" s="306"/>
      <c r="H476" s="306"/>
      <c r="I476" s="306"/>
      <c r="J476" s="306"/>
      <c r="K476" s="306"/>
      <c r="L476" s="306"/>
    </row>
    <row r="477" spans="1:12" ht="11.25" customHeight="1">
      <c r="A477" s="302"/>
      <c r="B477" s="303"/>
      <c r="C477" s="323"/>
      <c r="D477" s="305"/>
      <c r="E477" s="305"/>
      <c r="F477" s="305"/>
      <c r="G477" s="305"/>
      <c r="H477" s="305"/>
      <c r="I477" s="305"/>
      <c r="J477" s="303"/>
      <c r="K477" s="303"/>
      <c r="L477" s="303"/>
    </row>
    <row r="478" spans="1:12" ht="11.25" customHeight="1">
      <c r="A478" s="302"/>
      <c r="B478" s="303"/>
      <c r="C478" s="323"/>
      <c r="D478" s="305"/>
      <c r="E478" s="305"/>
      <c r="F478" s="305"/>
      <c r="G478" s="305"/>
      <c r="H478" s="305"/>
      <c r="I478" s="305"/>
      <c r="J478" s="303"/>
      <c r="K478" s="303"/>
      <c r="L478" s="303"/>
    </row>
    <row r="479" spans="1:12" ht="11.25" customHeight="1">
      <c r="A479" s="302"/>
      <c r="B479" s="303"/>
      <c r="C479" s="323"/>
      <c r="D479" s="305"/>
      <c r="E479" s="305"/>
      <c r="F479" s="305"/>
      <c r="G479" s="305"/>
      <c r="H479" s="305"/>
      <c r="I479" s="305"/>
      <c r="J479" s="303"/>
      <c r="K479" s="303"/>
      <c r="L479" s="303"/>
    </row>
    <row r="480" spans="1:12" ht="11.25" customHeight="1">
      <c r="A480" s="302"/>
      <c r="B480" s="303"/>
      <c r="C480" s="323"/>
      <c r="D480" s="305"/>
      <c r="E480" s="305"/>
      <c r="F480" s="305"/>
      <c r="G480" s="305"/>
      <c r="H480" s="305"/>
      <c r="I480" s="305"/>
      <c r="J480" s="303"/>
      <c r="K480" s="303"/>
      <c r="L480" s="303"/>
    </row>
    <row r="481" spans="1:12" ht="11.25" customHeight="1">
      <c r="A481" s="302"/>
      <c r="B481" s="303"/>
      <c r="C481" s="323"/>
      <c r="D481" s="305"/>
      <c r="E481" s="305"/>
      <c r="F481" s="305"/>
      <c r="G481" s="305"/>
      <c r="H481" s="305"/>
      <c r="I481" s="305"/>
      <c r="J481" s="303"/>
      <c r="K481" s="303"/>
      <c r="L481" s="303"/>
    </row>
    <row r="482" spans="1:12" ht="11.25" customHeight="1">
      <c r="A482" s="302"/>
      <c r="B482" s="303"/>
      <c r="C482" s="323"/>
      <c r="D482" s="305"/>
      <c r="E482" s="305"/>
      <c r="F482" s="305"/>
      <c r="G482" s="305"/>
      <c r="H482" s="305"/>
      <c r="I482" s="305"/>
      <c r="J482" s="303"/>
      <c r="K482" s="303"/>
      <c r="L482" s="303"/>
    </row>
    <row r="483" spans="1:12" ht="11.25" customHeight="1">
      <c r="A483" s="302"/>
      <c r="B483" s="303"/>
      <c r="C483" s="323"/>
      <c r="D483" s="305"/>
      <c r="E483" s="305"/>
      <c r="F483" s="305"/>
      <c r="G483" s="305"/>
      <c r="H483" s="305"/>
      <c r="I483" s="305"/>
      <c r="J483" s="303"/>
      <c r="K483" s="303"/>
      <c r="L483" s="303"/>
    </row>
    <row r="484" spans="1:12" ht="11.25" customHeight="1">
      <c r="A484" s="302"/>
      <c r="B484" s="758"/>
      <c r="C484" s="758"/>
      <c r="D484" s="306"/>
      <c r="E484" s="306"/>
      <c r="F484" s="306"/>
      <c r="G484" s="306"/>
      <c r="H484" s="306"/>
      <c r="I484" s="306"/>
      <c r="J484" s="306"/>
      <c r="K484" s="306"/>
      <c r="L484" s="306"/>
    </row>
    <row r="485" spans="1:12" ht="11.25" customHeight="1">
      <c r="A485" s="302"/>
      <c r="B485" s="320"/>
      <c r="C485" s="323"/>
      <c r="D485" s="305"/>
      <c r="E485" s="305"/>
      <c r="F485" s="305"/>
      <c r="G485" s="305"/>
      <c r="H485" s="305"/>
      <c r="I485" s="305"/>
      <c r="J485" s="303"/>
      <c r="K485" s="303"/>
      <c r="L485" s="303"/>
    </row>
    <row r="486" spans="1:12" ht="11.25" customHeight="1">
      <c r="A486" s="302"/>
      <c r="B486" s="320"/>
      <c r="C486" s="323"/>
      <c r="D486" s="305"/>
      <c r="E486" s="305"/>
      <c r="F486" s="305"/>
      <c r="G486" s="305"/>
      <c r="H486" s="305"/>
      <c r="I486" s="305"/>
      <c r="J486" s="303"/>
      <c r="K486" s="303"/>
      <c r="L486" s="303"/>
    </row>
    <row r="487" spans="1:12" ht="11.25" customHeight="1">
      <c r="A487" s="302"/>
      <c r="B487" s="320"/>
      <c r="C487" s="323"/>
      <c r="D487" s="305"/>
      <c r="E487" s="305"/>
      <c r="F487" s="305"/>
      <c r="G487" s="305"/>
      <c r="H487" s="305"/>
      <c r="I487" s="305"/>
      <c r="J487" s="303"/>
      <c r="K487" s="303"/>
      <c r="L487" s="303"/>
    </row>
    <row r="488" spans="1:12" ht="11.25" customHeight="1">
      <c r="A488" s="302"/>
      <c r="B488" s="320"/>
      <c r="C488" s="323"/>
      <c r="D488" s="305"/>
      <c r="E488" s="305"/>
      <c r="F488" s="305"/>
      <c r="G488" s="305"/>
      <c r="H488" s="305"/>
      <c r="I488" s="305"/>
      <c r="J488" s="303"/>
      <c r="K488" s="303"/>
      <c r="L488" s="303"/>
    </row>
    <row r="489" spans="1:12" ht="11.25" customHeight="1">
      <c r="A489" s="302"/>
      <c r="B489" s="320"/>
      <c r="C489" s="323"/>
      <c r="D489" s="305"/>
      <c r="E489" s="305"/>
      <c r="F489" s="305"/>
      <c r="G489" s="305"/>
      <c r="H489" s="305"/>
      <c r="I489" s="305"/>
      <c r="J489" s="303"/>
      <c r="K489" s="303"/>
      <c r="L489" s="303"/>
    </row>
    <row r="490" spans="1:12" ht="11.25" customHeight="1">
      <c r="A490" s="302"/>
      <c r="B490" s="320"/>
      <c r="C490" s="323"/>
      <c r="D490" s="305"/>
      <c r="E490" s="305"/>
      <c r="F490" s="305"/>
      <c r="G490" s="305"/>
      <c r="H490" s="305"/>
      <c r="I490" s="305"/>
      <c r="J490" s="303"/>
      <c r="K490" s="303"/>
      <c r="L490" s="303"/>
    </row>
    <row r="491" spans="1:12" ht="11.25" customHeight="1">
      <c r="A491" s="302"/>
      <c r="B491" s="320"/>
      <c r="C491" s="323"/>
      <c r="D491" s="305"/>
      <c r="E491" s="305"/>
      <c r="F491" s="305"/>
      <c r="G491" s="305"/>
      <c r="H491" s="305"/>
      <c r="I491" s="305"/>
      <c r="J491" s="303"/>
      <c r="K491" s="303"/>
      <c r="L491" s="303"/>
    </row>
    <row r="492" spans="1:12" ht="11.25" customHeight="1">
      <c r="A492" s="302"/>
      <c r="B492" s="320"/>
      <c r="C492" s="323"/>
      <c r="D492" s="305"/>
      <c r="E492" s="305"/>
      <c r="F492" s="305"/>
      <c r="G492" s="305"/>
      <c r="H492" s="305"/>
      <c r="I492" s="305"/>
      <c r="J492" s="303"/>
      <c r="K492" s="303"/>
      <c r="L492" s="303"/>
    </row>
    <row r="493" spans="1:12" ht="11.25" customHeight="1">
      <c r="A493" s="302"/>
      <c r="B493" s="758"/>
      <c r="C493" s="758"/>
      <c r="D493" s="306"/>
      <c r="E493" s="306"/>
      <c r="F493" s="306"/>
      <c r="G493" s="306"/>
      <c r="H493" s="306"/>
      <c r="I493" s="306"/>
      <c r="J493" s="306"/>
      <c r="K493" s="306"/>
      <c r="L493" s="306"/>
    </row>
    <row r="494" spans="1:12" ht="11.25" customHeight="1">
      <c r="A494" s="302"/>
      <c r="B494" s="303"/>
      <c r="C494" s="323"/>
      <c r="D494" s="305"/>
      <c r="E494" s="305"/>
      <c r="F494" s="305"/>
      <c r="G494" s="305"/>
      <c r="H494" s="305"/>
      <c r="I494" s="305"/>
      <c r="J494" s="303"/>
      <c r="K494" s="303"/>
      <c r="L494" s="303"/>
    </row>
    <row r="495" spans="1:12" ht="11.25" customHeight="1">
      <c r="A495" s="302"/>
      <c r="B495" s="303"/>
      <c r="C495" s="323"/>
      <c r="D495" s="305"/>
      <c r="E495" s="305"/>
      <c r="F495" s="305"/>
      <c r="G495" s="305"/>
      <c r="H495" s="305"/>
      <c r="I495" s="305"/>
      <c r="J495" s="303"/>
      <c r="K495" s="303"/>
      <c r="L495" s="303"/>
    </row>
    <row r="496" spans="1:12" ht="11.25" customHeight="1">
      <c r="A496" s="302"/>
      <c r="B496" s="303"/>
      <c r="C496" s="323"/>
      <c r="D496" s="305"/>
      <c r="E496" s="305"/>
      <c r="F496" s="305"/>
      <c r="G496" s="305"/>
      <c r="H496" s="305"/>
      <c r="I496" s="305"/>
      <c r="J496" s="303"/>
      <c r="K496" s="303"/>
      <c r="L496" s="303"/>
    </row>
    <row r="497" spans="1:12" ht="11.25" customHeight="1">
      <c r="A497" s="302"/>
      <c r="B497" s="303"/>
      <c r="C497" s="323"/>
      <c r="D497" s="305"/>
      <c r="E497" s="305"/>
      <c r="F497" s="305"/>
      <c r="G497" s="305"/>
      <c r="H497" s="305"/>
      <c r="I497" s="305"/>
      <c r="J497" s="303"/>
      <c r="K497" s="303"/>
      <c r="L497" s="303"/>
    </row>
    <row r="498" spans="1:12" ht="11.25" customHeight="1">
      <c r="A498" s="302"/>
      <c r="B498" s="303"/>
      <c r="C498" s="323"/>
      <c r="D498" s="305"/>
      <c r="E498" s="305"/>
      <c r="F498" s="305"/>
      <c r="G498" s="305"/>
      <c r="H498" s="305"/>
      <c r="I498" s="305"/>
      <c r="J498" s="303"/>
      <c r="K498" s="303"/>
      <c r="L498" s="303"/>
    </row>
    <row r="499" spans="1:12" ht="11.25" customHeight="1">
      <c r="A499" s="302"/>
      <c r="B499" s="303"/>
      <c r="C499" s="323"/>
      <c r="D499" s="305"/>
      <c r="E499" s="305"/>
      <c r="F499" s="305"/>
      <c r="G499" s="305"/>
      <c r="H499" s="305"/>
      <c r="I499" s="305"/>
      <c r="J499" s="303"/>
      <c r="K499" s="303"/>
      <c r="L499" s="303"/>
    </row>
    <row r="500" spans="1:12" ht="11.25" customHeight="1">
      <c r="A500" s="302"/>
      <c r="B500" s="303"/>
      <c r="C500" s="323"/>
      <c r="D500" s="305"/>
      <c r="E500" s="305"/>
      <c r="F500" s="305"/>
      <c r="G500" s="305"/>
      <c r="H500" s="305"/>
      <c r="I500" s="305"/>
      <c r="J500" s="303"/>
      <c r="K500" s="303"/>
      <c r="L500" s="303"/>
    </row>
    <row r="501" spans="1:12" ht="11.25" customHeight="1">
      <c r="A501" s="302"/>
      <c r="B501" s="303"/>
      <c r="C501" s="323"/>
      <c r="D501" s="305"/>
      <c r="E501" s="305"/>
      <c r="F501" s="305"/>
      <c r="G501" s="305"/>
      <c r="H501" s="305"/>
      <c r="I501" s="305"/>
      <c r="J501" s="303"/>
      <c r="K501" s="303"/>
      <c r="L501" s="303"/>
    </row>
    <row r="502" spans="1:12" ht="11.25" customHeight="1">
      <c r="A502" s="302"/>
      <c r="B502" s="303"/>
      <c r="C502" s="323"/>
      <c r="D502" s="305"/>
      <c r="E502" s="305"/>
      <c r="F502" s="305"/>
      <c r="G502" s="305"/>
      <c r="H502" s="305"/>
      <c r="I502" s="305"/>
      <c r="J502" s="303"/>
      <c r="K502" s="303"/>
      <c r="L502" s="303"/>
    </row>
    <row r="503" spans="1:12" ht="11.25" customHeight="1">
      <c r="A503" s="302"/>
      <c r="B503" s="303"/>
      <c r="C503" s="323"/>
      <c r="D503" s="305"/>
      <c r="E503" s="305"/>
      <c r="F503" s="305"/>
      <c r="G503" s="305"/>
      <c r="H503" s="305"/>
      <c r="I503" s="305"/>
      <c r="J503" s="303"/>
      <c r="K503" s="303"/>
      <c r="L503" s="303"/>
    </row>
    <row r="504" spans="1:12" ht="11.25" customHeight="1">
      <c r="A504" s="302"/>
      <c r="B504" s="303"/>
      <c r="C504" s="323"/>
      <c r="D504" s="305"/>
      <c r="E504" s="305"/>
      <c r="F504" s="305"/>
      <c r="G504" s="305"/>
      <c r="H504" s="305"/>
      <c r="I504" s="305"/>
      <c r="J504" s="303"/>
      <c r="K504" s="303"/>
      <c r="L504" s="303"/>
    </row>
    <row r="505" spans="1:12" ht="11.25" customHeight="1">
      <c r="A505" s="302"/>
      <c r="B505" s="303"/>
      <c r="C505" s="323"/>
      <c r="D505" s="305"/>
      <c r="E505" s="305"/>
      <c r="F505" s="305"/>
      <c r="G505" s="305"/>
      <c r="H505" s="305"/>
      <c r="I505" s="305"/>
      <c r="J505" s="303"/>
      <c r="K505" s="303"/>
      <c r="L505" s="303"/>
    </row>
    <row r="506" spans="1:12" ht="11.25" customHeight="1">
      <c r="A506" s="302"/>
      <c r="B506" s="303"/>
      <c r="C506" s="323"/>
      <c r="D506" s="305"/>
      <c r="E506" s="305"/>
      <c r="F506" s="305"/>
      <c r="G506" s="305"/>
      <c r="H506" s="305"/>
      <c r="I506" s="305"/>
      <c r="J506" s="303"/>
      <c r="K506" s="303"/>
      <c r="L506" s="303"/>
    </row>
    <row r="507" spans="1:12" ht="11.25" customHeight="1">
      <c r="A507" s="302"/>
      <c r="B507" s="303"/>
      <c r="C507" s="323"/>
      <c r="D507" s="305"/>
      <c r="E507" s="305"/>
      <c r="F507" s="305"/>
      <c r="G507" s="305"/>
      <c r="H507" s="305"/>
      <c r="I507" s="305"/>
      <c r="J507" s="303"/>
      <c r="K507" s="303"/>
      <c r="L507" s="303"/>
    </row>
    <row r="508" spans="1:12" ht="11.25" customHeight="1">
      <c r="A508" s="302"/>
      <c r="B508" s="303"/>
      <c r="C508" s="323"/>
      <c r="D508" s="305"/>
      <c r="E508" s="305"/>
      <c r="F508" s="305"/>
      <c r="G508" s="305"/>
      <c r="H508" s="305"/>
      <c r="I508" s="305"/>
      <c r="J508" s="303"/>
      <c r="K508" s="303"/>
      <c r="L508" s="303"/>
    </row>
    <row r="509" spans="1:12" ht="11.25" customHeight="1">
      <c r="A509" s="302"/>
      <c r="B509" s="758"/>
      <c r="C509" s="758"/>
      <c r="D509" s="306"/>
      <c r="E509" s="306"/>
      <c r="F509" s="306"/>
      <c r="G509" s="306"/>
      <c r="H509" s="306"/>
      <c r="I509" s="306"/>
      <c r="J509" s="306"/>
      <c r="K509" s="306"/>
      <c r="L509" s="306"/>
    </row>
    <row r="510" spans="1:12" ht="11.25" customHeight="1">
      <c r="A510" s="302"/>
      <c r="B510" s="303"/>
      <c r="C510" s="323"/>
      <c r="D510" s="305"/>
      <c r="E510" s="305"/>
      <c r="F510" s="305"/>
      <c r="G510" s="305"/>
      <c r="H510" s="305"/>
      <c r="I510" s="305"/>
      <c r="J510" s="303"/>
      <c r="K510" s="303"/>
      <c r="L510" s="303"/>
    </row>
    <row r="511" spans="1:12" ht="11.25" customHeight="1">
      <c r="A511" s="302"/>
      <c r="B511" s="303"/>
      <c r="C511" s="323"/>
      <c r="D511" s="305"/>
      <c r="E511" s="305"/>
      <c r="F511" s="305"/>
      <c r="G511" s="305"/>
      <c r="H511" s="305"/>
      <c r="I511" s="305"/>
      <c r="J511" s="303"/>
      <c r="K511" s="303"/>
      <c r="L511" s="303"/>
    </row>
    <row r="512" spans="1:12" ht="11.25" customHeight="1">
      <c r="A512" s="302"/>
      <c r="B512" s="303"/>
      <c r="C512" s="323"/>
      <c r="D512" s="305"/>
      <c r="E512" s="305"/>
      <c r="F512" s="305"/>
      <c r="G512" s="305"/>
      <c r="H512" s="305"/>
      <c r="I512" s="305"/>
      <c r="J512" s="303"/>
      <c r="K512" s="303"/>
      <c r="L512" s="303"/>
    </row>
    <row r="513" spans="1:12" ht="11.25" customHeight="1">
      <c r="A513" s="302"/>
      <c r="B513" s="303"/>
      <c r="C513" s="323"/>
      <c r="D513" s="305"/>
      <c r="E513" s="305"/>
      <c r="F513" s="305"/>
      <c r="G513" s="305"/>
      <c r="H513" s="305"/>
      <c r="I513" s="305"/>
      <c r="J513" s="303"/>
      <c r="K513" s="303"/>
      <c r="L513" s="303"/>
    </row>
    <row r="514" spans="1:12" ht="11.25" customHeight="1">
      <c r="A514" s="302"/>
      <c r="B514" s="303"/>
      <c r="C514" s="323"/>
      <c r="D514" s="305"/>
      <c r="E514" s="305"/>
      <c r="F514" s="305"/>
      <c r="G514" s="305"/>
      <c r="H514" s="305"/>
      <c r="I514" s="305"/>
      <c r="J514" s="303"/>
      <c r="K514" s="303"/>
      <c r="L514" s="303"/>
    </row>
    <row r="515" spans="1:12" ht="11.25" customHeight="1">
      <c r="A515" s="302"/>
      <c r="B515" s="303"/>
      <c r="C515" s="323"/>
      <c r="D515" s="305"/>
      <c r="E515" s="305"/>
      <c r="F515" s="305"/>
      <c r="G515" s="305"/>
      <c r="H515" s="305"/>
      <c r="I515" s="305"/>
      <c r="J515" s="303"/>
      <c r="K515" s="303"/>
      <c r="L515" s="303"/>
    </row>
    <row r="516" spans="1:12" ht="11.25" customHeight="1">
      <c r="A516" s="302"/>
      <c r="B516" s="303"/>
      <c r="C516" s="323"/>
      <c r="D516" s="305"/>
      <c r="E516" s="305"/>
      <c r="F516" s="305"/>
      <c r="G516" s="305"/>
      <c r="H516" s="305"/>
      <c r="I516" s="305"/>
      <c r="J516" s="303"/>
      <c r="K516" s="303"/>
      <c r="L516" s="303"/>
    </row>
    <row r="517" spans="1:12" ht="11.25" customHeight="1">
      <c r="A517" s="302"/>
      <c r="B517" s="758"/>
      <c r="C517" s="758"/>
      <c r="D517" s="306"/>
      <c r="E517" s="306"/>
      <c r="F517" s="306"/>
      <c r="G517" s="306"/>
      <c r="H517" s="306"/>
      <c r="I517" s="306"/>
      <c r="J517" s="306"/>
      <c r="K517" s="306"/>
      <c r="L517" s="306"/>
    </row>
    <row r="518" spans="1:12" ht="11.25" customHeight="1">
      <c r="A518" s="302"/>
      <c r="B518" s="303"/>
      <c r="C518" s="323"/>
      <c r="D518" s="305"/>
      <c r="E518" s="305"/>
      <c r="F518" s="305"/>
      <c r="G518" s="305"/>
      <c r="H518" s="305"/>
      <c r="I518" s="305"/>
      <c r="J518" s="303"/>
      <c r="K518" s="303"/>
      <c r="L518" s="303"/>
    </row>
    <row r="519" spans="1:12" ht="11.25" customHeight="1">
      <c r="A519" s="302"/>
      <c r="B519" s="303"/>
      <c r="C519" s="323"/>
      <c r="D519" s="305"/>
      <c r="E519" s="305"/>
      <c r="F519" s="305"/>
      <c r="G519" s="305"/>
      <c r="H519" s="305"/>
      <c r="I519" s="305"/>
      <c r="J519" s="303"/>
      <c r="K519" s="303"/>
      <c r="L519" s="303"/>
    </row>
    <row r="520" spans="1:12" ht="11.25" customHeight="1">
      <c r="A520" s="302"/>
      <c r="B520" s="758"/>
      <c r="C520" s="758"/>
      <c r="D520" s="306"/>
      <c r="E520" s="306"/>
      <c r="F520" s="306"/>
      <c r="G520" s="306"/>
      <c r="H520" s="306"/>
      <c r="I520" s="306"/>
      <c r="J520" s="306"/>
      <c r="K520" s="306"/>
      <c r="L520" s="306"/>
    </row>
    <row r="521" spans="1:12" ht="11.25" customHeight="1">
      <c r="A521" s="302"/>
      <c r="B521" s="303"/>
      <c r="C521" s="323"/>
      <c r="D521" s="305"/>
      <c r="E521" s="305"/>
      <c r="F521" s="305"/>
      <c r="G521" s="305"/>
      <c r="H521" s="305"/>
      <c r="I521" s="305"/>
      <c r="J521" s="303"/>
      <c r="K521" s="303"/>
      <c r="L521" s="303"/>
    </row>
    <row r="522" spans="1:12" ht="11.25" customHeight="1">
      <c r="A522" s="302"/>
      <c r="B522" s="303"/>
      <c r="C522" s="323"/>
      <c r="D522" s="305"/>
      <c r="E522" s="305"/>
      <c r="F522" s="305"/>
      <c r="G522" s="305"/>
      <c r="H522" s="305"/>
      <c r="I522" s="305"/>
      <c r="J522" s="303"/>
      <c r="K522" s="303"/>
      <c r="L522" s="303"/>
    </row>
    <row r="523" spans="1:12" ht="11.25" customHeight="1">
      <c r="A523" s="302"/>
      <c r="B523" s="303"/>
      <c r="C523" s="323"/>
      <c r="D523" s="305"/>
      <c r="E523" s="305"/>
      <c r="F523" s="305"/>
      <c r="G523" s="305"/>
      <c r="H523" s="305"/>
      <c r="I523" s="305"/>
      <c r="J523" s="303"/>
      <c r="K523" s="303"/>
      <c r="L523" s="303"/>
    </row>
    <row r="524" spans="1:12" ht="11.25" customHeight="1">
      <c r="A524" s="302"/>
      <c r="B524" s="303"/>
      <c r="C524" s="323"/>
      <c r="D524" s="305"/>
      <c r="E524" s="305"/>
      <c r="F524" s="305"/>
      <c r="G524" s="305"/>
      <c r="H524" s="305"/>
      <c r="I524" s="305"/>
      <c r="J524" s="303"/>
      <c r="K524" s="303"/>
      <c r="L524" s="303"/>
    </row>
    <row r="525" spans="1:12" ht="11.25" customHeight="1">
      <c r="A525" s="302"/>
      <c r="B525" s="303"/>
      <c r="C525" s="323"/>
      <c r="D525" s="305"/>
      <c r="E525" s="305"/>
      <c r="F525" s="305"/>
      <c r="G525" s="305"/>
      <c r="H525" s="305"/>
      <c r="I525" s="305"/>
      <c r="J525" s="303"/>
      <c r="K525" s="303"/>
      <c r="L525" s="303"/>
    </row>
    <row r="526" spans="1:12" ht="11.25" customHeight="1">
      <c r="A526" s="302"/>
      <c r="B526" s="758"/>
      <c r="C526" s="758"/>
      <c r="D526" s="306"/>
      <c r="E526" s="306"/>
      <c r="F526" s="306"/>
      <c r="G526" s="306"/>
      <c r="H526" s="306"/>
      <c r="I526" s="306"/>
      <c r="J526" s="306"/>
      <c r="K526" s="306"/>
      <c r="L526" s="306"/>
    </row>
    <row r="527" spans="1:12" ht="11.25" customHeight="1">
      <c r="A527" s="302"/>
      <c r="B527" s="303"/>
      <c r="C527" s="323"/>
      <c r="D527" s="305"/>
      <c r="E527" s="305"/>
      <c r="F527" s="305"/>
      <c r="G527" s="305"/>
      <c r="H527" s="305"/>
      <c r="I527" s="305"/>
      <c r="J527" s="303"/>
      <c r="K527" s="303"/>
      <c r="L527" s="303"/>
    </row>
    <row r="528" spans="1:12" ht="11.25" customHeight="1">
      <c r="A528" s="302"/>
      <c r="B528" s="303"/>
      <c r="C528" s="323"/>
      <c r="D528" s="305"/>
      <c r="E528" s="305"/>
      <c r="F528" s="305"/>
      <c r="G528" s="305"/>
      <c r="H528" s="305"/>
      <c r="I528" s="305"/>
      <c r="J528" s="303"/>
      <c r="K528" s="303"/>
      <c r="L528" s="303"/>
    </row>
    <row r="529" spans="1:12" ht="11.25" customHeight="1">
      <c r="A529" s="302"/>
      <c r="B529" s="303"/>
      <c r="C529" s="323"/>
      <c r="D529" s="305"/>
      <c r="E529" s="305"/>
      <c r="F529" s="305"/>
      <c r="G529" s="305"/>
      <c r="H529" s="305"/>
      <c r="I529" s="305"/>
      <c r="J529" s="303"/>
      <c r="K529" s="303"/>
      <c r="L529" s="303"/>
    </row>
    <row r="530" spans="1:12" ht="11.25" customHeight="1">
      <c r="A530" s="302"/>
      <c r="B530" s="303"/>
      <c r="C530" s="323"/>
      <c r="D530" s="305"/>
      <c r="E530" s="305"/>
      <c r="F530" s="305"/>
      <c r="G530" s="305"/>
      <c r="H530" s="305"/>
      <c r="I530" s="305"/>
      <c r="J530" s="303"/>
      <c r="K530" s="303"/>
      <c r="L530" s="303"/>
    </row>
    <row r="531" spans="1:12" ht="11.25" customHeight="1">
      <c r="A531" s="302"/>
      <c r="B531" s="303"/>
      <c r="C531" s="323"/>
      <c r="D531" s="305"/>
      <c r="E531" s="305"/>
      <c r="F531" s="305"/>
      <c r="G531" s="305"/>
      <c r="H531" s="305"/>
      <c r="I531" s="305"/>
      <c r="J531" s="303"/>
      <c r="K531" s="303"/>
      <c r="L531" s="303"/>
    </row>
    <row r="532" spans="1:12" ht="11.25" customHeight="1">
      <c r="A532" s="302"/>
      <c r="B532" s="303"/>
      <c r="C532" s="323"/>
      <c r="D532" s="305"/>
      <c r="E532" s="305"/>
      <c r="F532" s="305"/>
      <c r="G532" s="305"/>
      <c r="H532" s="305"/>
      <c r="I532" s="305"/>
      <c r="J532" s="303"/>
      <c r="K532" s="303"/>
      <c r="L532" s="303"/>
    </row>
    <row r="533" spans="1:12" ht="11.25" customHeight="1">
      <c r="A533" s="302"/>
      <c r="B533" s="303"/>
      <c r="C533" s="323"/>
      <c r="D533" s="305"/>
      <c r="E533" s="305"/>
      <c r="F533" s="305"/>
      <c r="G533" s="305"/>
      <c r="H533" s="305"/>
      <c r="I533" s="305"/>
      <c r="J533" s="303"/>
      <c r="K533" s="303"/>
      <c r="L533" s="303"/>
    </row>
    <row r="534" spans="1:12" ht="11.25" customHeight="1">
      <c r="A534" s="302"/>
      <c r="B534" s="303"/>
      <c r="C534" s="323"/>
      <c r="D534" s="305"/>
      <c r="E534" s="305"/>
      <c r="F534" s="305"/>
      <c r="G534" s="305"/>
      <c r="H534" s="305"/>
      <c r="I534" s="305"/>
      <c r="J534" s="303"/>
      <c r="K534" s="303"/>
      <c r="L534" s="303"/>
    </row>
    <row r="535" spans="1:12" ht="11.25" customHeight="1">
      <c r="A535" s="302"/>
      <c r="B535" s="303"/>
      <c r="C535" s="323"/>
      <c r="D535" s="305"/>
      <c r="E535" s="305"/>
      <c r="F535" s="305"/>
      <c r="G535" s="305"/>
      <c r="H535" s="305"/>
      <c r="I535" s="305"/>
      <c r="J535" s="303"/>
      <c r="K535" s="303"/>
      <c r="L535" s="303"/>
    </row>
    <row r="536" spans="1:12" ht="11.25" customHeight="1">
      <c r="A536" s="302"/>
      <c r="B536" s="758"/>
      <c r="C536" s="758"/>
      <c r="D536" s="306"/>
      <c r="E536" s="306"/>
      <c r="F536" s="306"/>
      <c r="G536" s="306"/>
      <c r="H536" s="306"/>
      <c r="I536" s="306"/>
      <c r="J536" s="306"/>
      <c r="K536" s="306"/>
      <c r="L536" s="306"/>
    </row>
    <row r="537" spans="1:12" ht="11.25" customHeight="1">
      <c r="A537" s="302"/>
      <c r="B537" s="303"/>
      <c r="C537" s="320"/>
      <c r="D537" s="305"/>
      <c r="E537" s="305"/>
      <c r="F537" s="305"/>
      <c r="G537" s="305"/>
      <c r="H537" s="305"/>
      <c r="I537" s="305"/>
      <c r="J537" s="303"/>
      <c r="K537" s="303"/>
      <c r="L537" s="303"/>
    </row>
    <row r="538" spans="1:12" ht="11.25" customHeight="1">
      <c r="A538" s="302"/>
      <c r="B538" s="303"/>
      <c r="C538" s="320"/>
      <c r="D538" s="305"/>
      <c r="E538" s="305"/>
      <c r="F538" s="305"/>
      <c r="G538" s="305"/>
      <c r="H538" s="305"/>
      <c r="I538" s="305"/>
      <c r="J538" s="303"/>
      <c r="K538" s="303"/>
      <c r="L538" s="303"/>
    </row>
    <row r="539" spans="1:12" ht="11.25" customHeight="1">
      <c r="A539" s="302"/>
      <c r="B539" s="303"/>
      <c r="C539" s="323"/>
      <c r="D539" s="305"/>
      <c r="E539" s="305"/>
      <c r="F539" s="305"/>
      <c r="G539" s="305"/>
      <c r="H539" s="305"/>
      <c r="I539" s="305"/>
      <c r="J539" s="303"/>
      <c r="K539" s="303"/>
      <c r="L539" s="303"/>
    </row>
    <row r="540" spans="1:12" ht="11.25" customHeight="1">
      <c r="A540" s="302"/>
      <c r="B540" s="303"/>
      <c r="C540" s="320"/>
      <c r="D540" s="305"/>
      <c r="E540" s="305"/>
      <c r="F540" s="305"/>
      <c r="G540" s="305"/>
      <c r="H540" s="305"/>
      <c r="I540" s="305"/>
      <c r="J540" s="303"/>
      <c r="K540" s="303"/>
      <c r="L540" s="303"/>
    </row>
    <row r="541" spans="1:12" ht="11.25" customHeight="1">
      <c r="A541" s="302"/>
      <c r="B541" s="303"/>
      <c r="C541" s="320"/>
      <c r="D541" s="305"/>
      <c r="E541" s="305"/>
      <c r="F541" s="305"/>
      <c r="G541" s="305"/>
      <c r="H541" s="305"/>
      <c r="I541" s="305"/>
      <c r="J541" s="303"/>
      <c r="K541" s="303"/>
      <c r="L541" s="303"/>
    </row>
    <row r="542" spans="1:12" ht="11.25" customHeight="1">
      <c r="A542" s="302"/>
      <c r="B542" s="303"/>
      <c r="C542" s="320"/>
      <c r="D542" s="305"/>
      <c r="E542" s="305"/>
      <c r="F542" s="305"/>
      <c r="G542" s="305"/>
      <c r="H542" s="305"/>
      <c r="I542" s="305"/>
      <c r="J542" s="303"/>
      <c r="K542" s="303"/>
      <c r="L542" s="303"/>
    </row>
    <row r="543" spans="1:12" ht="11.25" customHeight="1">
      <c r="A543" s="302"/>
      <c r="B543" s="303"/>
      <c r="C543" s="320"/>
      <c r="D543" s="305"/>
      <c r="E543" s="305"/>
      <c r="F543" s="305"/>
      <c r="G543" s="305"/>
      <c r="H543" s="305"/>
      <c r="I543" s="305"/>
      <c r="J543" s="303"/>
      <c r="K543" s="303"/>
      <c r="L543" s="303"/>
    </row>
    <row r="544" spans="1:12" ht="11.25" customHeight="1">
      <c r="A544" s="302"/>
      <c r="B544" s="303"/>
      <c r="C544" s="320"/>
      <c r="D544" s="305"/>
      <c r="E544" s="305"/>
      <c r="F544" s="305"/>
      <c r="G544" s="305"/>
      <c r="H544" s="305"/>
      <c r="I544" s="305"/>
      <c r="J544" s="303"/>
      <c r="K544" s="303"/>
      <c r="L544" s="303"/>
    </row>
    <row r="545" spans="1:12" ht="11.25" customHeight="1">
      <c r="A545" s="302"/>
      <c r="B545" s="303"/>
      <c r="C545" s="320"/>
      <c r="D545" s="305"/>
      <c r="E545" s="305"/>
      <c r="F545" s="305"/>
      <c r="G545" s="305"/>
      <c r="H545" s="305"/>
      <c r="I545" s="305"/>
      <c r="J545" s="303"/>
      <c r="K545" s="303"/>
      <c r="L545" s="303"/>
    </row>
    <row r="546" spans="1:12" ht="11.25" customHeight="1">
      <c r="A546" s="302"/>
      <c r="B546" s="303"/>
      <c r="C546" s="320"/>
      <c r="D546" s="305"/>
      <c r="E546" s="305"/>
      <c r="F546" s="305"/>
      <c r="G546" s="305"/>
      <c r="H546" s="305"/>
      <c r="I546" s="305"/>
      <c r="J546" s="303"/>
      <c r="K546" s="303"/>
      <c r="L546" s="303"/>
    </row>
    <row r="547" spans="1:12" ht="11.25" customHeight="1">
      <c r="A547" s="302"/>
      <c r="B547" s="303"/>
      <c r="C547" s="320"/>
      <c r="D547" s="305"/>
      <c r="E547" s="305"/>
      <c r="F547" s="305"/>
      <c r="G547" s="305"/>
      <c r="H547" s="305"/>
      <c r="I547" s="305"/>
      <c r="J547" s="303"/>
      <c r="K547" s="303"/>
      <c r="L547" s="303"/>
    </row>
    <row r="548" spans="1:12" ht="11.25" customHeight="1">
      <c r="A548" s="302"/>
      <c r="B548" s="303"/>
      <c r="C548" s="320"/>
      <c r="D548" s="305"/>
      <c r="E548" s="305"/>
      <c r="F548" s="305"/>
      <c r="G548" s="305"/>
      <c r="H548" s="305"/>
      <c r="I548" s="305"/>
      <c r="J548" s="303"/>
      <c r="K548" s="303"/>
      <c r="L548" s="303"/>
    </row>
    <row r="549" spans="1:12" ht="11.25" customHeight="1">
      <c r="A549" s="302"/>
      <c r="B549" s="303"/>
      <c r="C549" s="320"/>
      <c r="D549" s="305"/>
      <c r="E549" s="305"/>
      <c r="F549" s="305"/>
      <c r="G549" s="305"/>
      <c r="H549" s="305"/>
      <c r="I549" s="305"/>
      <c r="J549" s="303"/>
      <c r="K549" s="303"/>
      <c r="L549" s="303"/>
    </row>
    <row r="550" spans="1:12" ht="11.25" customHeight="1">
      <c r="A550" s="302"/>
      <c r="B550" s="303"/>
      <c r="C550" s="320"/>
      <c r="D550" s="305"/>
      <c r="E550" s="305"/>
      <c r="F550" s="305"/>
      <c r="G550" s="305"/>
      <c r="H550" s="305"/>
      <c r="I550" s="305"/>
      <c r="J550" s="303"/>
      <c r="K550" s="303"/>
      <c r="L550" s="303"/>
    </row>
    <row r="551" spans="1:12" ht="11.25" customHeight="1">
      <c r="A551" s="307"/>
      <c r="B551" s="322"/>
      <c r="C551" s="314"/>
      <c r="D551" s="324"/>
      <c r="E551" s="324"/>
      <c r="F551" s="324"/>
      <c r="G551" s="324"/>
      <c r="H551" s="324"/>
      <c r="I551" s="324"/>
      <c r="J551" s="324"/>
      <c r="K551" s="324"/>
      <c r="L551" s="324"/>
    </row>
    <row r="552" spans="1:12" ht="11.25" customHeight="1">
      <c r="A552" s="302"/>
      <c r="B552" s="758"/>
      <c r="C552" s="758"/>
      <c r="D552" s="306"/>
      <c r="E552" s="306"/>
      <c r="F552" s="306"/>
      <c r="G552" s="306"/>
      <c r="H552" s="306"/>
      <c r="I552" s="306"/>
      <c r="J552" s="306"/>
      <c r="K552" s="306"/>
      <c r="L552" s="306"/>
    </row>
    <row r="553" spans="1:12" ht="11.25" customHeight="1">
      <c r="A553" s="302"/>
      <c r="B553" s="303"/>
      <c r="C553" s="323"/>
      <c r="D553" s="325"/>
      <c r="E553" s="325"/>
      <c r="F553" s="305"/>
      <c r="G553" s="305"/>
      <c r="H553" s="303"/>
      <c r="I553" s="303"/>
      <c r="J553" s="303"/>
      <c r="K553" s="303"/>
      <c r="L553" s="305"/>
    </row>
    <row r="554" spans="1:12" ht="11.25" customHeight="1">
      <c r="A554" s="302"/>
      <c r="B554" s="303"/>
      <c r="C554" s="323"/>
      <c r="D554" s="325"/>
      <c r="E554" s="325"/>
      <c r="F554" s="326"/>
      <c r="G554" s="326"/>
      <c r="H554" s="303"/>
      <c r="I554" s="303"/>
      <c r="J554" s="303"/>
      <c r="K554" s="303"/>
      <c r="L554" s="305"/>
    </row>
    <row r="555" spans="1:12" ht="11.25" customHeight="1">
      <c r="A555" s="302"/>
      <c r="B555" s="303"/>
      <c r="C555" s="323"/>
      <c r="D555" s="306"/>
      <c r="E555" s="306"/>
      <c r="F555" s="305"/>
      <c r="G555" s="305"/>
      <c r="H555" s="303"/>
      <c r="I555" s="303"/>
      <c r="J555" s="303"/>
      <c r="K555" s="303"/>
      <c r="L555" s="305"/>
    </row>
    <row r="556" spans="1:12" ht="11.25" customHeight="1">
      <c r="A556" s="302"/>
      <c r="B556" s="758"/>
      <c r="C556" s="758"/>
      <c r="D556" s="327"/>
      <c r="E556" s="327"/>
      <c r="F556" s="327"/>
      <c r="G556" s="327"/>
      <c r="H556" s="327"/>
      <c r="I556" s="327"/>
      <c r="J556" s="327"/>
      <c r="K556" s="327"/>
      <c r="L556" s="327"/>
    </row>
    <row r="557" spans="1:12" ht="11.25" customHeight="1">
      <c r="A557" s="302"/>
      <c r="B557" s="303"/>
      <c r="C557" s="323"/>
      <c r="D557" s="305"/>
      <c r="E557" s="305"/>
      <c r="F557" s="305"/>
      <c r="G557" s="305"/>
      <c r="H557" s="303"/>
      <c r="I557" s="303"/>
      <c r="J557" s="303"/>
      <c r="K557" s="303"/>
      <c r="L557" s="305"/>
    </row>
    <row r="558" spans="1:12" ht="11.25" customHeight="1">
      <c r="A558" s="302"/>
      <c r="B558" s="303"/>
      <c r="C558" s="323"/>
      <c r="D558" s="305"/>
      <c r="E558" s="305"/>
      <c r="F558" s="305"/>
      <c r="G558" s="305"/>
      <c r="H558" s="303"/>
      <c r="I558" s="303"/>
      <c r="J558" s="303"/>
      <c r="K558" s="303"/>
      <c r="L558" s="305"/>
    </row>
    <row r="559" spans="1:12" ht="11.25" customHeight="1">
      <c r="A559" s="302"/>
      <c r="B559" s="303"/>
      <c r="C559" s="323"/>
      <c r="D559" s="305"/>
      <c r="E559" s="305"/>
      <c r="F559" s="305"/>
      <c r="G559" s="305"/>
      <c r="H559" s="303"/>
      <c r="I559" s="303"/>
      <c r="J559" s="303"/>
      <c r="K559" s="303"/>
      <c r="L559" s="305"/>
    </row>
    <row r="560" spans="1:13" ht="11.25" customHeight="1">
      <c r="A560" s="302"/>
      <c r="B560" s="303"/>
      <c r="C560" s="322"/>
      <c r="D560" s="327"/>
      <c r="E560" s="327"/>
      <c r="F560" s="327"/>
      <c r="G560" s="327"/>
      <c r="H560" s="327"/>
      <c r="I560" s="327"/>
      <c r="J560" s="327"/>
      <c r="K560" s="327"/>
      <c r="L560" s="327"/>
      <c r="M560" s="328"/>
    </row>
    <row r="561" spans="1:12" ht="11.25" customHeight="1">
      <c r="A561" s="302"/>
      <c r="B561" s="303"/>
      <c r="C561" s="323"/>
      <c r="D561" s="305"/>
      <c r="E561" s="305"/>
      <c r="F561" s="305"/>
      <c r="G561" s="305"/>
      <c r="H561" s="303"/>
      <c r="I561" s="303"/>
      <c r="J561" s="303"/>
      <c r="K561" s="303"/>
      <c r="L561" s="305"/>
    </row>
    <row r="562" spans="1:12" ht="11.25" customHeight="1">
      <c r="A562" s="302"/>
      <c r="B562" s="303"/>
      <c r="C562" s="323"/>
      <c r="D562" s="305"/>
      <c r="E562" s="305"/>
      <c r="F562" s="305"/>
      <c r="G562" s="305"/>
      <c r="H562" s="303"/>
      <c r="I562" s="303"/>
      <c r="J562" s="303"/>
      <c r="K562" s="303"/>
      <c r="L562" s="305"/>
    </row>
    <row r="563" spans="1:12" ht="11.25" customHeight="1">
      <c r="A563" s="302"/>
      <c r="B563" s="303"/>
      <c r="C563" s="323"/>
      <c r="D563" s="305"/>
      <c r="E563" s="305"/>
      <c r="F563" s="305"/>
      <c r="G563" s="305"/>
      <c r="H563" s="303"/>
      <c r="I563" s="303"/>
      <c r="J563" s="303"/>
      <c r="K563" s="303"/>
      <c r="L563" s="305"/>
    </row>
    <row r="564" spans="1:12" ht="11.25" customHeight="1">
      <c r="A564" s="302"/>
      <c r="B564" s="303"/>
      <c r="C564" s="323"/>
      <c r="D564" s="305"/>
      <c r="E564" s="305"/>
      <c r="F564" s="305"/>
      <c r="G564" s="305"/>
      <c r="H564" s="303"/>
      <c r="I564" s="303"/>
      <c r="J564" s="303"/>
      <c r="K564" s="303"/>
      <c r="L564" s="305"/>
    </row>
    <row r="565" spans="1:12" ht="11.25" customHeight="1">
      <c r="A565" s="302"/>
      <c r="B565" s="303"/>
      <c r="C565" s="323"/>
      <c r="D565" s="306"/>
      <c r="E565" s="306"/>
      <c r="F565" s="305"/>
      <c r="G565" s="305"/>
      <c r="H565" s="303"/>
      <c r="I565" s="303"/>
      <c r="J565" s="303"/>
      <c r="K565" s="303"/>
      <c r="L565" s="306"/>
    </row>
    <row r="566" spans="1:12" ht="11.25" customHeight="1">
      <c r="A566" s="302"/>
      <c r="B566" s="303"/>
      <c r="C566" s="322"/>
      <c r="D566" s="306"/>
      <c r="E566" s="306"/>
      <c r="F566" s="306"/>
      <c r="G566" s="306"/>
      <c r="H566" s="306"/>
      <c r="I566" s="306"/>
      <c r="J566" s="306"/>
      <c r="K566" s="306"/>
      <c r="L566" s="306"/>
    </row>
    <row r="567" spans="1:12" ht="11.25" customHeight="1">
      <c r="A567" s="302"/>
      <c r="B567" s="303"/>
      <c r="C567" s="323"/>
      <c r="D567" s="306"/>
      <c r="E567" s="306"/>
      <c r="F567" s="305"/>
      <c r="G567" s="305"/>
      <c r="H567" s="303"/>
      <c r="I567" s="303"/>
      <c r="J567" s="303"/>
      <c r="K567" s="303"/>
      <c r="L567" s="305"/>
    </row>
    <row r="568" spans="1:12" ht="11.25" customHeight="1">
      <c r="A568" s="302"/>
      <c r="B568" s="758"/>
      <c r="C568" s="758"/>
      <c r="D568" s="306"/>
      <c r="E568" s="306"/>
      <c r="F568" s="306"/>
      <c r="G568" s="306"/>
      <c r="H568" s="306"/>
      <c r="I568" s="306"/>
      <c r="J568" s="306"/>
      <c r="K568" s="306"/>
      <c r="L568" s="306"/>
    </row>
    <row r="569" spans="1:12" ht="11.25" customHeight="1">
      <c r="A569" s="302"/>
      <c r="B569" s="303"/>
      <c r="C569" s="323"/>
      <c r="D569" s="305"/>
      <c r="E569" s="306"/>
      <c r="F569" s="305"/>
      <c r="G569" s="305"/>
      <c r="H569" s="303"/>
      <c r="I569" s="303"/>
      <c r="J569" s="303"/>
      <c r="K569" s="303"/>
      <c r="L569" s="306"/>
    </row>
    <row r="570" spans="1:12" ht="11.25" customHeight="1">
      <c r="A570" s="302"/>
      <c r="B570" s="303"/>
      <c r="C570" s="323"/>
      <c r="D570" s="305"/>
      <c r="E570" s="306"/>
      <c r="F570" s="305"/>
      <c r="G570" s="305"/>
      <c r="H570" s="303"/>
      <c r="I570" s="303"/>
      <c r="J570" s="303"/>
      <c r="K570" s="303"/>
      <c r="L570" s="306"/>
    </row>
    <row r="571" spans="1:12" ht="11.25" customHeight="1">
      <c r="A571" s="302"/>
      <c r="B571" s="303"/>
      <c r="C571" s="323"/>
      <c r="D571" s="306"/>
      <c r="E571" s="306"/>
      <c r="F571" s="305"/>
      <c r="G571" s="305"/>
      <c r="H571" s="303"/>
      <c r="I571" s="303"/>
      <c r="J571" s="303"/>
      <c r="K571" s="303"/>
      <c r="L571" s="306"/>
    </row>
    <row r="572" spans="1:12" ht="11.25" customHeight="1">
      <c r="A572" s="302"/>
      <c r="B572" s="758"/>
      <c r="C572" s="758"/>
      <c r="D572" s="306"/>
      <c r="E572" s="306"/>
      <c r="F572" s="306"/>
      <c r="G572" s="306"/>
      <c r="H572" s="306"/>
      <c r="I572" s="306"/>
      <c r="J572" s="306"/>
      <c r="K572" s="306"/>
      <c r="L572" s="306"/>
    </row>
    <row r="573" spans="1:12" ht="11.25" customHeight="1">
      <c r="A573" s="302"/>
      <c r="B573" s="303"/>
      <c r="C573" s="323"/>
      <c r="D573" s="306"/>
      <c r="E573" s="306"/>
      <c r="F573" s="305"/>
      <c r="G573" s="305"/>
      <c r="H573" s="303"/>
      <c r="I573" s="303"/>
      <c r="J573" s="303"/>
      <c r="K573" s="303"/>
      <c r="L573" s="306"/>
    </row>
    <row r="574" spans="1:12" ht="11.25" customHeight="1">
      <c r="A574" s="302"/>
      <c r="B574" s="758"/>
      <c r="C574" s="758"/>
      <c r="D574" s="306"/>
      <c r="E574" s="306"/>
      <c r="F574" s="306"/>
      <c r="G574" s="306"/>
      <c r="H574" s="306"/>
      <c r="I574" s="306"/>
      <c r="J574" s="306"/>
      <c r="K574" s="306"/>
      <c r="L574" s="306"/>
    </row>
    <row r="575" spans="1:12" ht="11.25" customHeight="1">
      <c r="A575" s="302"/>
      <c r="B575" s="303"/>
      <c r="C575" s="323"/>
      <c r="D575" s="306"/>
      <c r="E575" s="306"/>
      <c r="F575" s="305"/>
      <c r="G575" s="305"/>
      <c r="H575" s="303"/>
      <c r="I575" s="303"/>
      <c r="J575" s="303"/>
      <c r="K575" s="303"/>
      <c r="L575" s="305"/>
    </row>
    <row r="576" spans="1:12" ht="11.25" customHeight="1">
      <c r="A576" s="302"/>
      <c r="B576" s="303"/>
      <c r="C576" s="323"/>
      <c r="D576" s="306"/>
      <c r="E576" s="306"/>
      <c r="F576" s="305"/>
      <c r="G576" s="305"/>
      <c r="H576" s="303"/>
      <c r="I576" s="303"/>
      <c r="J576" s="303"/>
      <c r="K576" s="303"/>
      <c r="L576" s="305"/>
    </row>
    <row r="577" spans="1:12" ht="11.25" customHeight="1">
      <c r="A577" s="302"/>
      <c r="B577" s="303"/>
      <c r="C577" s="323"/>
      <c r="D577" s="306"/>
      <c r="E577" s="306"/>
      <c r="F577" s="305"/>
      <c r="G577" s="305"/>
      <c r="H577" s="303"/>
      <c r="I577" s="303"/>
      <c r="J577" s="303"/>
      <c r="K577" s="303"/>
      <c r="L577" s="305"/>
    </row>
    <row r="578" spans="1:12" ht="11.25" customHeight="1">
      <c r="A578" s="302"/>
      <c r="B578" s="322"/>
      <c r="C578" s="314"/>
      <c r="D578" s="324"/>
      <c r="E578" s="324"/>
      <c r="F578" s="324"/>
      <c r="G578" s="324"/>
      <c r="H578" s="324"/>
      <c r="I578" s="324"/>
      <c r="J578" s="324"/>
      <c r="K578" s="324"/>
      <c r="L578" s="324"/>
    </row>
    <row r="579" spans="1:12" ht="11.25" customHeight="1">
      <c r="A579" s="302"/>
      <c r="B579" s="758"/>
      <c r="C579" s="758"/>
      <c r="D579" s="306"/>
      <c r="E579" s="306"/>
      <c r="F579" s="306"/>
      <c r="G579" s="306"/>
      <c r="H579" s="306"/>
      <c r="I579" s="306"/>
      <c r="J579" s="303"/>
      <c r="K579" s="303"/>
      <c r="L579" s="306"/>
    </row>
    <row r="580" spans="1:12" ht="11.25" customHeight="1">
      <c r="A580" s="302"/>
      <c r="B580" s="303"/>
      <c r="C580" s="325"/>
      <c r="D580" s="305"/>
      <c r="E580" s="305"/>
      <c r="F580" s="305"/>
      <c r="G580" s="305"/>
      <c r="H580" s="305"/>
      <c r="I580" s="305"/>
      <c r="J580" s="303"/>
      <c r="K580" s="303"/>
      <c r="L580" s="305"/>
    </row>
    <row r="581" spans="1:12" ht="11.25" customHeight="1">
      <c r="A581" s="302"/>
      <c r="B581" s="303"/>
      <c r="C581" s="325"/>
      <c r="D581" s="305"/>
      <c r="E581" s="305"/>
      <c r="F581" s="305"/>
      <c r="G581" s="305"/>
      <c r="H581" s="305"/>
      <c r="I581" s="305"/>
      <c r="J581" s="303"/>
      <c r="K581" s="303"/>
      <c r="L581" s="305"/>
    </row>
    <row r="582" spans="1:12" ht="11.25" customHeight="1">
      <c r="A582" s="302"/>
      <c r="B582" s="303"/>
      <c r="C582" s="325"/>
      <c r="D582" s="305"/>
      <c r="E582" s="305"/>
      <c r="F582" s="305"/>
      <c r="G582" s="305"/>
      <c r="H582" s="305"/>
      <c r="I582" s="305"/>
      <c r="J582" s="303"/>
      <c r="K582" s="303"/>
      <c r="L582" s="305"/>
    </row>
    <row r="583" spans="1:12" ht="11.25" customHeight="1">
      <c r="A583" s="302"/>
      <c r="B583" s="303"/>
      <c r="C583" s="325"/>
      <c r="D583" s="305"/>
      <c r="E583" s="305"/>
      <c r="F583" s="305"/>
      <c r="G583" s="305"/>
      <c r="H583" s="305"/>
      <c r="I583" s="305"/>
      <c r="J583" s="303"/>
      <c r="K583" s="303"/>
      <c r="L583" s="305"/>
    </row>
    <row r="584" spans="1:12" ht="11.25" customHeight="1">
      <c r="A584" s="302"/>
      <c r="B584" s="303"/>
      <c r="C584" s="325"/>
      <c r="D584" s="305"/>
      <c r="E584" s="305"/>
      <c r="F584" s="305"/>
      <c r="G584" s="305"/>
      <c r="H584" s="305"/>
      <c r="I584" s="305"/>
      <c r="J584" s="303"/>
      <c r="K584" s="303"/>
      <c r="L584" s="305"/>
    </row>
    <row r="585" spans="1:12" ht="11.25" customHeight="1">
      <c r="A585" s="302"/>
      <c r="B585" s="303"/>
      <c r="C585" s="325"/>
      <c r="D585" s="305"/>
      <c r="E585" s="305"/>
      <c r="F585" s="305"/>
      <c r="G585" s="305"/>
      <c r="H585" s="305"/>
      <c r="I585" s="305"/>
      <c r="J585" s="303"/>
      <c r="K585" s="303"/>
      <c r="L585" s="305"/>
    </row>
    <row r="586" spans="1:12" ht="11.25" customHeight="1">
      <c r="A586" s="302"/>
      <c r="B586" s="758"/>
      <c r="C586" s="758"/>
      <c r="D586" s="306"/>
      <c r="E586" s="306"/>
      <c r="F586" s="306"/>
      <c r="G586" s="306"/>
      <c r="H586" s="306"/>
      <c r="I586" s="306"/>
      <c r="J586" s="303"/>
      <c r="K586" s="303"/>
      <c r="L586" s="306"/>
    </row>
    <row r="587" spans="1:12" ht="11.25" customHeight="1">
      <c r="A587" s="302"/>
      <c r="B587" s="303"/>
      <c r="C587" s="323"/>
      <c r="D587" s="305"/>
      <c r="E587" s="305"/>
      <c r="F587" s="305"/>
      <c r="G587" s="305"/>
      <c r="H587" s="305"/>
      <c r="I587" s="305"/>
      <c r="J587" s="303"/>
      <c r="K587" s="303"/>
      <c r="L587" s="305"/>
    </row>
    <row r="588" spans="1:12" ht="11.25" customHeight="1">
      <c r="A588" s="302"/>
      <c r="B588" s="303"/>
      <c r="C588" s="323"/>
      <c r="D588" s="305"/>
      <c r="E588" s="305"/>
      <c r="F588" s="305"/>
      <c r="G588" s="305"/>
      <c r="H588" s="305"/>
      <c r="I588" s="305"/>
      <c r="J588" s="303"/>
      <c r="K588" s="303"/>
      <c r="L588" s="305"/>
    </row>
    <row r="589" spans="1:12" ht="11.25" customHeight="1">
      <c r="A589" s="302"/>
      <c r="B589" s="303"/>
      <c r="C589" s="323"/>
      <c r="D589" s="305"/>
      <c r="E589" s="305"/>
      <c r="F589" s="305"/>
      <c r="G589" s="305"/>
      <c r="H589" s="305"/>
      <c r="I589" s="305"/>
      <c r="J589" s="303"/>
      <c r="K589" s="303"/>
      <c r="L589" s="305"/>
    </row>
    <row r="590" spans="1:12" ht="11.25" customHeight="1">
      <c r="A590" s="302"/>
      <c r="B590" s="303"/>
      <c r="C590" s="325"/>
      <c r="D590" s="305"/>
      <c r="E590" s="305"/>
      <c r="F590" s="305"/>
      <c r="G590" s="305"/>
      <c r="H590" s="305"/>
      <c r="I590" s="305"/>
      <c r="J590" s="303"/>
      <c r="K590" s="303"/>
      <c r="L590" s="305"/>
    </row>
    <row r="591" spans="1:12" ht="11.25" customHeight="1">
      <c r="A591" s="302"/>
      <c r="B591" s="303"/>
      <c r="C591" s="325"/>
      <c r="D591" s="305"/>
      <c r="E591" s="305"/>
      <c r="F591" s="305"/>
      <c r="G591" s="305"/>
      <c r="H591" s="305"/>
      <c r="I591" s="305"/>
      <c r="J591" s="303"/>
      <c r="K591" s="303"/>
      <c r="L591" s="305"/>
    </row>
    <row r="592" spans="1:12" ht="11.25" customHeight="1">
      <c r="A592" s="302"/>
      <c r="B592" s="303"/>
      <c r="C592" s="325"/>
      <c r="D592" s="305"/>
      <c r="E592" s="305"/>
      <c r="F592" s="305"/>
      <c r="G592" s="305"/>
      <c r="H592" s="305"/>
      <c r="I592" s="305"/>
      <c r="J592" s="303"/>
      <c r="K592" s="303"/>
      <c r="L592" s="305"/>
    </row>
    <row r="593" spans="1:12" ht="11.25" customHeight="1">
      <c r="A593" s="302"/>
      <c r="B593" s="303"/>
      <c r="C593" s="325"/>
      <c r="D593" s="305"/>
      <c r="E593" s="305"/>
      <c r="F593" s="305"/>
      <c r="G593" s="305"/>
      <c r="H593" s="305"/>
      <c r="I593" s="305"/>
      <c r="J593" s="303"/>
      <c r="K593" s="303"/>
      <c r="L593" s="305"/>
    </row>
    <row r="594" spans="1:12" ht="11.25" customHeight="1">
      <c r="A594" s="302"/>
      <c r="B594" s="758"/>
      <c r="C594" s="758"/>
      <c r="D594" s="306"/>
      <c r="E594" s="306"/>
      <c r="F594" s="306"/>
      <c r="G594" s="306"/>
      <c r="H594" s="306"/>
      <c r="I594" s="306"/>
      <c r="J594" s="303"/>
      <c r="K594" s="303"/>
      <c r="L594" s="306"/>
    </row>
    <row r="595" spans="1:12" ht="11.25" customHeight="1">
      <c r="A595" s="302"/>
      <c r="B595" s="303"/>
      <c r="C595" s="325"/>
      <c r="D595" s="305"/>
      <c r="E595" s="305"/>
      <c r="F595" s="305"/>
      <c r="G595" s="305"/>
      <c r="H595" s="305"/>
      <c r="I595" s="305"/>
      <c r="J595" s="303"/>
      <c r="K595" s="303"/>
      <c r="L595" s="305"/>
    </row>
    <row r="596" spans="1:12" ht="11.25" customHeight="1">
      <c r="A596" s="302"/>
      <c r="B596" s="303"/>
      <c r="C596" s="325"/>
      <c r="D596" s="305"/>
      <c r="E596" s="305"/>
      <c r="F596" s="305"/>
      <c r="G596" s="305"/>
      <c r="H596" s="305"/>
      <c r="I596" s="305"/>
      <c r="J596" s="303"/>
      <c r="K596" s="303"/>
      <c r="L596" s="305"/>
    </row>
    <row r="597" spans="1:12" ht="11.25" customHeight="1">
      <c r="A597" s="302"/>
      <c r="B597" s="758"/>
      <c r="C597" s="758"/>
      <c r="D597" s="306"/>
      <c r="E597" s="306"/>
      <c r="F597" s="306"/>
      <c r="G597" s="306"/>
      <c r="H597" s="306"/>
      <c r="I597" s="306"/>
      <c r="J597" s="303"/>
      <c r="K597" s="303"/>
      <c r="L597" s="306"/>
    </row>
    <row r="598" spans="1:12" ht="11.25" customHeight="1">
      <c r="A598" s="302"/>
      <c r="B598" s="303"/>
      <c r="C598" s="325"/>
      <c r="D598" s="305"/>
      <c r="E598" s="305"/>
      <c r="F598" s="305"/>
      <c r="G598" s="305"/>
      <c r="H598" s="305"/>
      <c r="I598" s="305"/>
      <c r="J598" s="303"/>
      <c r="K598" s="303"/>
      <c r="L598" s="305"/>
    </row>
    <row r="599" spans="1:12" ht="11.25" customHeight="1">
      <c r="A599" s="302"/>
      <c r="B599" s="303"/>
      <c r="C599" s="325"/>
      <c r="D599" s="305"/>
      <c r="E599" s="305"/>
      <c r="F599" s="305"/>
      <c r="G599" s="305"/>
      <c r="H599" s="305"/>
      <c r="I599" s="305"/>
      <c r="J599" s="303"/>
      <c r="K599" s="303"/>
      <c r="L599" s="305"/>
    </row>
    <row r="600" spans="1:12" ht="11.25" customHeight="1">
      <c r="A600" s="302"/>
      <c r="B600" s="303"/>
      <c r="C600" s="325"/>
      <c r="D600" s="305"/>
      <c r="E600" s="305"/>
      <c r="F600" s="305"/>
      <c r="G600" s="305"/>
      <c r="H600" s="305"/>
      <c r="I600" s="305"/>
      <c r="J600" s="303"/>
      <c r="K600" s="303"/>
      <c r="L600" s="305"/>
    </row>
    <row r="601" spans="1:12" ht="11.25" customHeight="1">
      <c r="A601" s="302"/>
      <c r="B601" s="303"/>
      <c r="C601" s="325"/>
      <c r="D601" s="305"/>
      <c r="E601" s="305"/>
      <c r="F601" s="305"/>
      <c r="G601" s="305"/>
      <c r="H601" s="305"/>
      <c r="I601" s="305"/>
      <c r="J601" s="303"/>
      <c r="K601" s="303"/>
      <c r="L601" s="305"/>
    </row>
    <row r="602" spans="1:12" ht="11.25" customHeight="1">
      <c r="A602" s="302"/>
      <c r="B602" s="303"/>
      <c r="C602" s="325"/>
      <c r="D602" s="305"/>
      <c r="E602" s="305"/>
      <c r="F602" s="305"/>
      <c r="G602" s="305"/>
      <c r="H602" s="305"/>
      <c r="I602" s="305"/>
      <c r="J602" s="303"/>
      <c r="K602" s="303"/>
      <c r="L602" s="305"/>
    </row>
    <row r="603" spans="1:12" ht="11.25" customHeight="1">
      <c r="A603" s="302"/>
      <c r="B603" s="303"/>
      <c r="C603" s="325"/>
      <c r="D603" s="305"/>
      <c r="E603" s="305"/>
      <c r="F603" s="305"/>
      <c r="G603" s="305"/>
      <c r="H603" s="305"/>
      <c r="I603" s="305"/>
      <c r="J603" s="303"/>
      <c r="K603" s="303"/>
      <c r="L603" s="305"/>
    </row>
    <row r="604" spans="1:12" ht="11.25" customHeight="1">
      <c r="A604" s="302"/>
      <c r="B604" s="303"/>
      <c r="C604" s="325"/>
      <c r="D604" s="305"/>
      <c r="E604" s="305"/>
      <c r="F604" s="305"/>
      <c r="G604" s="305"/>
      <c r="H604" s="305"/>
      <c r="I604" s="305"/>
      <c r="J604" s="303"/>
      <c r="K604" s="303"/>
      <c r="L604" s="305"/>
    </row>
    <row r="605" spans="1:12" ht="11.25" customHeight="1">
      <c r="A605" s="302"/>
      <c r="B605" s="303"/>
      <c r="C605" s="325"/>
      <c r="D605" s="305"/>
      <c r="E605" s="305"/>
      <c r="F605" s="305"/>
      <c r="G605" s="305"/>
      <c r="H605" s="305"/>
      <c r="I605" s="305"/>
      <c r="J605" s="303"/>
      <c r="K605" s="303"/>
      <c r="L605" s="305"/>
    </row>
    <row r="606" spans="1:12" ht="11.25" customHeight="1">
      <c r="A606" s="302"/>
      <c r="B606" s="303"/>
      <c r="C606" s="325"/>
      <c r="D606" s="305"/>
      <c r="E606" s="305"/>
      <c r="F606" s="305"/>
      <c r="G606" s="305"/>
      <c r="H606" s="305"/>
      <c r="I606" s="305"/>
      <c r="J606" s="303"/>
      <c r="K606" s="303"/>
      <c r="L606" s="305"/>
    </row>
    <row r="607" spans="1:12" ht="11.25" customHeight="1">
      <c r="A607" s="302"/>
      <c r="B607" s="303"/>
      <c r="C607" s="325"/>
      <c r="D607" s="305"/>
      <c r="E607" s="305"/>
      <c r="F607" s="305"/>
      <c r="G607" s="305"/>
      <c r="H607" s="305"/>
      <c r="I607" s="305"/>
      <c r="J607" s="303"/>
      <c r="K607" s="303"/>
      <c r="L607" s="305"/>
    </row>
    <row r="608" spans="1:12" ht="11.25" customHeight="1">
      <c r="A608" s="302"/>
      <c r="B608" s="758"/>
      <c r="C608" s="758"/>
      <c r="D608" s="306"/>
      <c r="E608" s="306"/>
      <c r="F608" s="306"/>
      <c r="G608" s="306"/>
      <c r="H608" s="306"/>
      <c r="I608" s="306"/>
      <c r="J608" s="303"/>
      <c r="K608" s="303"/>
      <c r="L608" s="306"/>
    </row>
    <row r="609" spans="1:12" ht="11.25" customHeight="1">
      <c r="A609" s="303"/>
      <c r="B609" s="303"/>
      <c r="C609" s="325"/>
      <c r="D609" s="305"/>
      <c r="E609" s="305"/>
      <c r="F609" s="305"/>
      <c r="G609" s="305"/>
      <c r="H609" s="305"/>
      <c r="I609" s="305"/>
      <c r="J609" s="303"/>
      <c r="K609" s="303"/>
      <c r="L609" s="305"/>
    </row>
    <row r="610" spans="1:12" ht="11.25" customHeight="1">
      <c r="A610" s="303"/>
      <c r="B610" s="758"/>
      <c r="C610" s="758"/>
      <c r="D610" s="306"/>
      <c r="E610" s="306"/>
      <c r="F610" s="306"/>
      <c r="G610" s="306"/>
      <c r="H610" s="306"/>
      <c r="I610" s="306"/>
      <c r="J610" s="303"/>
      <c r="K610" s="303"/>
      <c r="L610" s="306"/>
    </row>
    <row r="611" spans="1:12" ht="11.25" customHeight="1">
      <c r="A611" s="303"/>
      <c r="B611" s="303"/>
      <c r="C611" s="325"/>
      <c r="D611" s="305"/>
      <c r="E611" s="305"/>
      <c r="F611" s="305"/>
      <c r="G611" s="305"/>
      <c r="H611" s="305"/>
      <c r="I611" s="305"/>
      <c r="J611" s="303"/>
      <c r="K611" s="303"/>
      <c r="L611" s="305"/>
    </row>
    <row r="612" spans="1:12" ht="11.25" customHeight="1">
      <c r="A612" s="303"/>
      <c r="B612" s="303"/>
      <c r="C612" s="325"/>
      <c r="D612" s="305"/>
      <c r="E612" s="305"/>
      <c r="F612" s="305"/>
      <c r="G612" s="305"/>
      <c r="H612" s="305"/>
      <c r="I612" s="305"/>
      <c r="J612" s="303"/>
      <c r="K612" s="303"/>
      <c r="L612" s="305"/>
    </row>
    <row r="613" spans="1:12" ht="11.25" customHeight="1">
      <c r="A613" s="303"/>
      <c r="B613" s="303"/>
      <c r="C613" s="325"/>
      <c r="D613" s="305"/>
      <c r="E613" s="305"/>
      <c r="F613" s="305"/>
      <c r="G613" s="305"/>
      <c r="H613" s="305"/>
      <c r="I613" s="305"/>
      <c r="J613" s="303"/>
      <c r="K613" s="303"/>
      <c r="L613" s="305"/>
    </row>
    <row r="614" spans="1:12" ht="11.25" customHeight="1">
      <c r="A614" s="303"/>
      <c r="B614" s="758"/>
      <c r="C614" s="758"/>
      <c r="D614" s="306"/>
      <c r="E614" s="306"/>
      <c r="F614" s="306"/>
      <c r="G614" s="306"/>
      <c r="H614" s="306"/>
      <c r="I614" s="306"/>
      <c r="J614" s="303"/>
      <c r="K614" s="303"/>
      <c r="L614" s="306"/>
    </row>
    <row r="615" spans="1:12" ht="11.25" customHeight="1">
      <c r="A615" s="303"/>
      <c r="B615" s="303"/>
      <c r="C615" s="323"/>
      <c r="D615" s="305"/>
      <c r="E615" s="305"/>
      <c r="F615" s="305"/>
      <c r="G615" s="305"/>
      <c r="H615" s="305"/>
      <c r="I615" s="305"/>
      <c r="J615" s="303"/>
      <c r="K615" s="303"/>
      <c r="L615" s="305"/>
    </row>
    <row r="616" spans="1:12" ht="11.25" customHeight="1">
      <c r="A616" s="303"/>
      <c r="B616" s="303"/>
      <c r="C616" s="323"/>
      <c r="D616" s="305"/>
      <c r="E616" s="305"/>
      <c r="F616" s="305"/>
      <c r="G616" s="305"/>
      <c r="H616" s="305"/>
      <c r="I616" s="305"/>
      <c r="J616" s="303"/>
      <c r="K616" s="303"/>
      <c r="L616" s="305"/>
    </row>
    <row r="617" spans="1:12" ht="11.25" customHeight="1">
      <c r="A617" s="303"/>
      <c r="B617" s="303"/>
      <c r="C617" s="323"/>
      <c r="D617" s="305"/>
      <c r="E617" s="305"/>
      <c r="F617" s="305"/>
      <c r="G617" s="305"/>
      <c r="H617" s="305"/>
      <c r="I617" s="305"/>
      <c r="J617" s="303"/>
      <c r="K617" s="303"/>
      <c r="L617" s="305"/>
    </row>
    <row r="618" spans="1:12" ht="11.25" customHeight="1">
      <c r="A618" s="303"/>
      <c r="B618" s="303"/>
      <c r="C618" s="325"/>
      <c r="D618" s="305"/>
      <c r="E618" s="305"/>
      <c r="F618" s="305"/>
      <c r="G618" s="305"/>
      <c r="H618" s="305"/>
      <c r="I618" s="305"/>
      <c r="J618" s="303"/>
      <c r="K618" s="303"/>
      <c r="L618" s="305"/>
    </row>
    <row r="619" spans="1:12" ht="11.25" customHeight="1">
      <c r="A619" s="303"/>
      <c r="B619" s="303"/>
      <c r="C619" s="325"/>
      <c r="D619" s="305"/>
      <c r="E619" s="305"/>
      <c r="F619" s="305"/>
      <c r="G619" s="305"/>
      <c r="H619" s="305"/>
      <c r="I619" s="305"/>
      <c r="J619" s="303"/>
      <c r="K619" s="303"/>
      <c r="L619" s="305"/>
    </row>
    <row r="620" spans="1:12" ht="11.25" customHeight="1">
      <c r="A620" s="303"/>
      <c r="B620" s="303"/>
      <c r="C620" s="325"/>
      <c r="D620" s="305"/>
      <c r="E620" s="305"/>
      <c r="F620" s="305"/>
      <c r="G620" s="305"/>
      <c r="H620" s="305"/>
      <c r="I620" s="305"/>
      <c r="J620" s="303"/>
      <c r="K620" s="303"/>
      <c r="L620" s="305"/>
    </row>
    <row r="621" spans="1:12" ht="11.25" customHeight="1">
      <c r="A621" s="303"/>
      <c r="B621" s="303"/>
      <c r="C621" s="325"/>
      <c r="D621" s="305"/>
      <c r="E621" s="305"/>
      <c r="F621" s="305"/>
      <c r="G621" s="305"/>
      <c r="H621" s="305"/>
      <c r="I621" s="305"/>
      <c r="J621" s="303"/>
      <c r="K621" s="303"/>
      <c r="L621" s="305"/>
    </row>
    <row r="622" spans="1:12" ht="11.25" customHeight="1">
      <c r="A622" s="303"/>
      <c r="B622" s="303"/>
      <c r="C622" s="325"/>
      <c r="D622" s="305"/>
      <c r="E622" s="305"/>
      <c r="F622" s="305"/>
      <c r="G622" s="305"/>
      <c r="H622" s="305"/>
      <c r="I622" s="305"/>
      <c r="J622" s="303"/>
      <c r="K622" s="303"/>
      <c r="L622" s="305"/>
    </row>
    <row r="623" spans="1:12" ht="11.25" customHeight="1">
      <c r="A623" s="303"/>
      <c r="B623" s="303"/>
      <c r="C623" s="325"/>
      <c r="D623" s="305"/>
      <c r="E623" s="305"/>
      <c r="F623" s="305"/>
      <c r="G623" s="305"/>
      <c r="H623" s="305"/>
      <c r="I623" s="305"/>
      <c r="J623" s="303"/>
      <c r="K623" s="303"/>
      <c r="L623" s="305"/>
    </row>
    <row r="624" spans="1:12" ht="11.25" customHeight="1">
      <c r="A624" s="303"/>
      <c r="B624" s="759"/>
      <c r="C624" s="759"/>
      <c r="D624" s="306"/>
      <c r="E624" s="306"/>
      <c r="F624" s="306"/>
      <c r="G624" s="306"/>
      <c r="H624" s="306"/>
      <c r="I624" s="306"/>
      <c r="J624" s="303"/>
      <c r="K624" s="303"/>
      <c r="L624" s="306"/>
    </row>
    <row r="625" spans="1:12" ht="11.25" customHeight="1">
      <c r="A625" s="303"/>
      <c r="B625" s="305"/>
      <c r="C625" s="325"/>
      <c r="D625" s="305"/>
      <c r="E625" s="305"/>
      <c r="F625" s="305"/>
      <c r="G625" s="305"/>
      <c r="H625" s="305"/>
      <c r="I625" s="305"/>
      <c r="J625" s="303"/>
      <c r="K625" s="303"/>
      <c r="L625" s="305"/>
    </row>
    <row r="626" spans="1:12" ht="11.25" customHeight="1">
      <c r="A626" s="303"/>
      <c r="B626" s="305"/>
      <c r="C626" s="325"/>
      <c r="D626" s="305"/>
      <c r="E626" s="305"/>
      <c r="F626" s="305"/>
      <c r="G626" s="305"/>
      <c r="H626" s="305"/>
      <c r="I626" s="305"/>
      <c r="J626" s="303"/>
      <c r="K626" s="303"/>
      <c r="L626" s="305"/>
    </row>
    <row r="627" spans="1:12" ht="11.25" customHeight="1">
      <c r="A627" s="303"/>
      <c r="B627" s="305"/>
      <c r="C627" s="325"/>
      <c r="D627" s="305"/>
      <c r="E627" s="305"/>
      <c r="F627" s="305"/>
      <c r="G627" s="305"/>
      <c r="H627" s="305"/>
      <c r="I627" s="305"/>
      <c r="J627" s="303"/>
      <c r="K627" s="303"/>
      <c r="L627" s="305"/>
    </row>
    <row r="628" spans="1:12" ht="11.25" customHeight="1">
      <c r="A628" s="303"/>
      <c r="B628" s="305"/>
      <c r="C628" s="325"/>
      <c r="D628" s="305"/>
      <c r="E628" s="305"/>
      <c r="F628" s="305"/>
      <c r="G628" s="305"/>
      <c r="H628" s="305"/>
      <c r="I628" s="305"/>
      <c r="J628" s="303"/>
      <c r="K628" s="303"/>
      <c r="L628" s="305"/>
    </row>
    <row r="629" spans="1:12" ht="11.25" customHeight="1">
      <c r="A629" s="303"/>
      <c r="B629" s="305"/>
      <c r="C629" s="325"/>
      <c r="D629" s="305"/>
      <c r="E629" s="305"/>
      <c r="F629" s="305"/>
      <c r="G629" s="305"/>
      <c r="H629" s="305"/>
      <c r="I629" s="305"/>
      <c r="J629" s="303"/>
      <c r="K629" s="303"/>
      <c r="L629" s="305"/>
    </row>
    <row r="630" spans="1:12" ht="11.25" customHeight="1">
      <c r="A630" s="303"/>
      <c r="B630" s="305"/>
      <c r="C630" s="325"/>
      <c r="D630" s="305"/>
      <c r="E630" s="305"/>
      <c r="F630" s="305"/>
      <c r="G630" s="305"/>
      <c r="H630" s="305"/>
      <c r="I630" s="305"/>
      <c r="J630" s="303"/>
      <c r="K630" s="303"/>
      <c r="L630" s="305"/>
    </row>
    <row r="631" spans="1:12" ht="11.25" customHeight="1">
      <c r="A631" s="303"/>
      <c r="B631" s="305"/>
      <c r="C631" s="325"/>
      <c r="D631" s="305"/>
      <c r="E631" s="305"/>
      <c r="F631" s="305"/>
      <c r="G631" s="305"/>
      <c r="H631" s="305"/>
      <c r="I631" s="305"/>
      <c r="J631" s="303"/>
      <c r="K631" s="303"/>
      <c r="L631" s="305"/>
    </row>
    <row r="632" spans="1:12" ht="11.25" customHeight="1">
      <c r="A632" s="303"/>
      <c r="B632" s="305"/>
      <c r="C632" s="325"/>
      <c r="D632" s="305"/>
      <c r="E632" s="305"/>
      <c r="F632" s="305"/>
      <c r="G632" s="305"/>
      <c r="H632" s="305"/>
      <c r="I632" s="305"/>
      <c r="J632" s="303"/>
      <c r="K632" s="303"/>
      <c r="L632" s="305"/>
    </row>
    <row r="633" spans="1:12" ht="11.25" customHeight="1">
      <c r="A633" s="303"/>
      <c r="B633" s="759"/>
      <c r="C633" s="759"/>
      <c r="D633" s="306"/>
      <c r="E633" s="306"/>
      <c r="F633" s="306"/>
      <c r="G633" s="306"/>
      <c r="H633" s="306"/>
      <c r="I633" s="306"/>
      <c r="J633" s="303"/>
      <c r="K633" s="303"/>
      <c r="L633" s="306"/>
    </row>
    <row r="634" spans="1:12" ht="11.25" customHeight="1">
      <c r="A634" s="303"/>
      <c r="B634" s="305"/>
      <c r="C634" s="325"/>
      <c r="D634" s="305"/>
      <c r="E634" s="305"/>
      <c r="F634" s="305"/>
      <c r="G634" s="305"/>
      <c r="H634" s="305"/>
      <c r="I634" s="305"/>
      <c r="J634" s="303"/>
      <c r="K634" s="303"/>
      <c r="L634" s="305"/>
    </row>
    <row r="635" spans="1:12" ht="11.25" customHeight="1">
      <c r="A635" s="303"/>
      <c r="B635" s="305"/>
      <c r="C635" s="325"/>
      <c r="D635" s="305"/>
      <c r="E635" s="305"/>
      <c r="F635" s="305"/>
      <c r="G635" s="305"/>
      <c r="H635" s="305"/>
      <c r="I635" s="305"/>
      <c r="J635" s="303"/>
      <c r="K635" s="303"/>
      <c r="L635" s="305"/>
    </row>
    <row r="636" spans="1:12" ht="11.25" customHeight="1">
      <c r="A636" s="303"/>
      <c r="B636" s="305"/>
      <c r="C636" s="325"/>
      <c r="D636" s="305"/>
      <c r="E636" s="305"/>
      <c r="F636" s="305"/>
      <c r="G636" s="305"/>
      <c r="H636" s="305"/>
      <c r="I636" s="305"/>
      <c r="J636" s="303"/>
      <c r="K636" s="303"/>
      <c r="L636" s="305"/>
    </row>
    <row r="637" spans="1:12" ht="11.25" customHeight="1">
      <c r="A637" s="303"/>
      <c r="B637" s="305"/>
      <c r="C637" s="325"/>
      <c r="D637" s="305"/>
      <c r="E637" s="305"/>
      <c r="F637" s="305"/>
      <c r="G637" s="305"/>
      <c r="H637" s="305"/>
      <c r="I637" s="305"/>
      <c r="J637" s="303"/>
      <c r="K637" s="303"/>
      <c r="L637" s="305"/>
    </row>
    <row r="638" spans="1:12" ht="11.25" customHeight="1">
      <c r="A638" s="303"/>
      <c r="B638" s="305"/>
      <c r="C638" s="325"/>
      <c r="D638" s="305"/>
      <c r="E638" s="305"/>
      <c r="F638" s="305"/>
      <c r="G638" s="305"/>
      <c r="H638" s="305"/>
      <c r="I638" s="305"/>
      <c r="J638" s="303"/>
      <c r="K638" s="303"/>
      <c r="L638" s="305"/>
    </row>
    <row r="639" spans="1:12" ht="11.25" customHeight="1">
      <c r="A639" s="303"/>
      <c r="B639" s="305"/>
      <c r="C639" s="325"/>
      <c r="D639" s="305"/>
      <c r="E639" s="305"/>
      <c r="F639" s="305"/>
      <c r="G639" s="305"/>
      <c r="H639" s="305"/>
      <c r="I639" s="305"/>
      <c r="J639" s="303"/>
      <c r="K639" s="303"/>
      <c r="L639" s="305"/>
    </row>
    <row r="640" spans="1:12" ht="11.25" customHeight="1">
      <c r="A640" s="303"/>
      <c r="B640" s="759"/>
      <c r="C640" s="759"/>
      <c r="D640" s="306"/>
      <c r="E640" s="306"/>
      <c r="F640" s="306"/>
      <c r="G640" s="306"/>
      <c r="H640" s="306"/>
      <c r="I640" s="306"/>
      <c r="J640" s="303"/>
      <c r="K640" s="303"/>
      <c r="L640" s="306"/>
    </row>
    <row r="641" spans="1:12" ht="11.25" customHeight="1">
      <c r="A641" s="303"/>
      <c r="B641" s="305"/>
      <c r="C641" s="325"/>
      <c r="D641" s="305"/>
      <c r="E641" s="305"/>
      <c r="F641" s="305"/>
      <c r="G641" s="305"/>
      <c r="H641" s="305"/>
      <c r="I641" s="305"/>
      <c r="J641" s="303"/>
      <c r="K641" s="303"/>
      <c r="L641" s="305"/>
    </row>
    <row r="642" spans="1:12" ht="11.25" customHeight="1">
      <c r="A642" s="303"/>
      <c r="B642" s="305"/>
      <c r="C642" s="325"/>
      <c r="D642" s="305"/>
      <c r="E642" s="305"/>
      <c r="F642" s="305"/>
      <c r="G642" s="305"/>
      <c r="H642" s="305"/>
      <c r="I642" s="305"/>
      <c r="J642" s="303"/>
      <c r="K642" s="303"/>
      <c r="L642" s="305"/>
    </row>
    <row r="643" spans="1:12" ht="11.25" customHeight="1">
      <c r="A643" s="303"/>
      <c r="B643" s="305"/>
      <c r="C643" s="325"/>
      <c r="D643" s="305"/>
      <c r="E643" s="305"/>
      <c r="F643" s="305"/>
      <c r="G643" s="305"/>
      <c r="H643" s="305"/>
      <c r="I643" s="305"/>
      <c r="J643" s="303"/>
      <c r="K643" s="303"/>
      <c r="L643" s="305"/>
    </row>
    <row r="644" spans="1:12" ht="11.25" customHeight="1">
      <c r="A644" s="303"/>
      <c r="B644" s="305"/>
      <c r="C644" s="325"/>
      <c r="D644" s="305"/>
      <c r="E644" s="305"/>
      <c r="F644" s="305"/>
      <c r="G644" s="305"/>
      <c r="H644" s="305"/>
      <c r="I644" s="305"/>
      <c r="J644" s="303"/>
      <c r="K644" s="303"/>
      <c r="L644" s="305"/>
    </row>
    <row r="645" spans="1:12" ht="11.25" customHeight="1">
      <c r="A645" s="303"/>
      <c r="B645" s="759"/>
      <c r="C645" s="759"/>
      <c r="D645" s="306"/>
      <c r="E645" s="306"/>
      <c r="F645" s="306"/>
      <c r="G645" s="306"/>
      <c r="H645" s="306"/>
      <c r="I645" s="306"/>
      <c r="J645" s="303"/>
      <c r="K645" s="303"/>
      <c r="L645" s="306"/>
    </row>
    <row r="646" spans="1:12" ht="11.25" customHeight="1">
      <c r="A646" s="303"/>
      <c r="B646" s="305"/>
      <c r="C646" s="325"/>
      <c r="D646" s="305"/>
      <c r="E646" s="305"/>
      <c r="F646" s="305"/>
      <c r="G646" s="305"/>
      <c r="H646" s="305"/>
      <c r="I646" s="305"/>
      <c r="J646" s="303"/>
      <c r="K646" s="303"/>
      <c r="L646" s="305"/>
    </row>
    <row r="647" spans="1:12" ht="11.25" customHeight="1">
      <c r="A647" s="303"/>
      <c r="B647" s="305"/>
      <c r="C647" s="325"/>
      <c r="D647" s="305"/>
      <c r="E647" s="305"/>
      <c r="F647" s="305"/>
      <c r="G647" s="305"/>
      <c r="H647" s="305"/>
      <c r="I647" s="305"/>
      <c r="J647" s="303"/>
      <c r="K647" s="303"/>
      <c r="L647" s="305"/>
    </row>
    <row r="648" spans="1:12" ht="11.25" customHeight="1">
      <c r="A648" s="303"/>
      <c r="B648" s="759"/>
      <c r="C648" s="759"/>
      <c r="D648" s="306"/>
      <c r="E648" s="306"/>
      <c r="F648" s="306"/>
      <c r="G648" s="306"/>
      <c r="H648" s="306"/>
      <c r="I648" s="306"/>
      <c r="J648" s="303"/>
      <c r="K648" s="303"/>
      <c r="L648" s="306"/>
    </row>
    <row r="649" spans="1:12" ht="11.25" customHeight="1">
      <c r="A649" s="303"/>
      <c r="B649" s="305"/>
      <c r="C649" s="325"/>
      <c r="D649" s="305"/>
      <c r="E649" s="305"/>
      <c r="F649" s="305"/>
      <c r="G649" s="305"/>
      <c r="H649" s="305"/>
      <c r="I649" s="305"/>
      <c r="J649" s="303"/>
      <c r="K649" s="303"/>
      <c r="L649" s="305"/>
    </row>
    <row r="650" spans="1:12" ht="11.25" customHeight="1">
      <c r="A650" s="303"/>
      <c r="B650" s="305"/>
      <c r="C650" s="325"/>
      <c r="D650" s="305"/>
      <c r="E650" s="305"/>
      <c r="F650" s="305"/>
      <c r="G650" s="305"/>
      <c r="H650" s="305"/>
      <c r="I650" s="305"/>
      <c r="J650" s="303"/>
      <c r="K650" s="303"/>
      <c r="L650" s="305"/>
    </row>
    <row r="651" spans="1:12" ht="11.25" customHeight="1">
      <c r="A651" s="303"/>
      <c r="B651" s="305"/>
      <c r="C651" s="325"/>
      <c r="D651" s="305"/>
      <c r="E651" s="305"/>
      <c r="F651" s="305"/>
      <c r="G651" s="305"/>
      <c r="H651" s="305"/>
      <c r="I651" s="305"/>
      <c r="J651" s="303"/>
      <c r="K651" s="303"/>
      <c r="L651" s="305"/>
    </row>
    <row r="652" spans="1:12" ht="11.25" customHeight="1">
      <c r="A652" s="303"/>
      <c r="B652" s="305"/>
      <c r="C652" s="325"/>
      <c r="D652" s="305"/>
      <c r="E652" s="305"/>
      <c r="F652" s="305"/>
      <c r="G652" s="305"/>
      <c r="H652" s="305"/>
      <c r="I652" s="305"/>
      <c r="J652" s="303"/>
      <c r="K652" s="303"/>
      <c r="L652" s="305"/>
    </row>
    <row r="653" spans="1:12" ht="11.25" customHeight="1">
      <c r="A653" s="303"/>
      <c r="B653" s="305"/>
      <c r="C653" s="325"/>
      <c r="D653" s="305"/>
      <c r="E653" s="305"/>
      <c r="F653" s="305"/>
      <c r="G653" s="305"/>
      <c r="H653" s="305"/>
      <c r="I653" s="305"/>
      <c r="J653" s="303"/>
      <c r="K653" s="303"/>
      <c r="L653" s="305"/>
    </row>
    <row r="654" spans="1:12" ht="11.25" customHeight="1">
      <c r="A654" s="303"/>
      <c r="B654" s="759"/>
      <c r="C654" s="759"/>
      <c r="D654" s="306"/>
      <c r="E654" s="306"/>
      <c r="F654" s="306"/>
      <c r="G654" s="306"/>
      <c r="H654" s="306"/>
      <c r="I654" s="306"/>
      <c r="J654" s="303"/>
      <c r="K654" s="303"/>
      <c r="L654" s="306"/>
    </row>
    <row r="655" spans="1:12" ht="11.25" customHeight="1">
      <c r="A655" s="303"/>
      <c r="B655" s="305"/>
      <c r="C655" s="325"/>
      <c r="D655" s="305"/>
      <c r="E655" s="305"/>
      <c r="F655" s="305"/>
      <c r="G655" s="305"/>
      <c r="H655" s="305"/>
      <c r="I655" s="305"/>
      <c r="J655" s="303"/>
      <c r="K655" s="303"/>
      <c r="L655" s="305"/>
    </row>
    <row r="656" spans="1:12" ht="11.25" customHeight="1">
      <c r="A656" s="303"/>
      <c r="B656" s="305"/>
      <c r="C656" s="325"/>
      <c r="D656" s="305"/>
      <c r="E656" s="305"/>
      <c r="F656" s="305"/>
      <c r="G656" s="305"/>
      <c r="H656" s="305"/>
      <c r="I656" s="305"/>
      <c r="J656" s="303"/>
      <c r="K656" s="303"/>
      <c r="L656" s="305"/>
    </row>
    <row r="657" spans="1:12" ht="11.25" customHeight="1">
      <c r="A657" s="303"/>
      <c r="B657" s="305"/>
      <c r="C657" s="325"/>
      <c r="D657" s="305"/>
      <c r="E657" s="305"/>
      <c r="F657" s="305"/>
      <c r="G657" s="305"/>
      <c r="H657" s="305"/>
      <c r="I657" s="305"/>
      <c r="J657" s="303"/>
      <c r="K657" s="303"/>
      <c r="L657" s="305"/>
    </row>
    <row r="658" spans="1:12" ht="11.25" customHeight="1">
      <c r="A658" s="303"/>
      <c r="B658" s="305"/>
      <c r="C658" s="325"/>
      <c r="D658" s="305"/>
      <c r="E658" s="305"/>
      <c r="F658" s="305"/>
      <c r="G658" s="305"/>
      <c r="H658" s="305"/>
      <c r="I658" s="305"/>
      <c r="J658" s="303"/>
      <c r="K658" s="303"/>
      <c r="L658" s="305"/>
    </row>
    <row r="659" spans="1:12" ht="11.25" customHeight="1">
      <c r="A659" s="303"/>
      <c r="B659" s="305"/>
      <c r="C659" s="325"/>
      <c r="D659" s="305"/>
      <c r="E659" s="305"/>
      <c r="F659" s="305"/>
      <c r="G659" s="305"/>
      <c r="H659" s="305"/>
      <c r="I659" s="305"/>
      <c r="J659" s="303"/>
      <c r="K659" s="303"/>
      <c r="L659" s="305"/>
    </row>
    <row r="660" spans="1:12" ht="11.25" customHeight="1">
      <c r="A660" s="303"/>
      <c r="B660" s="305"/>
      <c r="C660" s="325"/>
      <c r="D660" s="305"/>
      <c r="E660" s="305"/>
      <c r="F660" s="305"/>
      <c r="G660" s="305"/>
      <c r="H660" s="305"/>
      <c r="I660" s="305"/>
      <c r="J660" s="303"/>
      <c r="K660" s="303"/>
      <c r="L660" s="305"/>
    </row>
    <row r="661" spans="1:12" ht="11.25" customHeight="1">
      <c r="A661" s="303"/>
      <c r="B661" s="305"/>
      <c r="C661" s="325"/>
      <c r="D661" s="305"/>
      <c r="E661" s="305"/>
      <c r="F661" s="305"/>
      <c r="G661" s="305"/>
      <c r="H661" s="305"/>
      <c r="I661" s="305"/>
      <c r="J661" s="303"/>
      <c r="K661" s="303"/>
      <c r="L661" s="305"/>
    </row>
    <row r="662" spans="1:12" ht="11.25" customHeight="1">
      <c r="A662" s="303"/>
      <c r="B662" s="759"/>
      <c r="C662" s="759"/>
      <c r="D662" s="306"/>
      <c r="E662" s="306"/>
      <c r="F662" s="306"/>
      <c r="G662" s="306"/>
      <c r="H662" s="306"/>
      <c r="I662" s="306"/>
      <c r="J662" s="303"/>
      <c r="K662" s="303"/>
      <c r="L662" s="306"/>
    </row>
    <row r="663" spans="1:12" ht="11.25" customHeight="1">
      <c r="A663" s="303"/>
      <c r="B663" s="305"/>
      <c r="C663" s="320"/>
      <c r="D663" s="305"/>
      <c r="E663" s="305"/>
      <c r="F663" s="305"/>
      <c r="G663" s="305"/>
      <c r="H663" s="305"/>
      <c r="I663" s="305"/>
      <c r="J663" s="303"/>
      <c r="K663" s="303"/>
      <c r="L663" s="305"/>
    </row>
    <row r="664" spans="1:12" ht="11.25" customHeight="1">
      <c r="A664" s="303"/>
      <c r="B664" s="305"/>
      <c r="C664" s="323"/>
      <c r="D664" s="305"/>
      <c r="E664" s="305"/>
      <c r="F664" s="305"/>
      <c r="G664" s="305"/>
      <c r="H664" s="305"/>
      <c r="I664" s="305"/>
      <c r="J664" s="303"/>
      <c r="K664" s="303"/>
      <c r="L664" s="305"/>
    </row>
    <row r="665" spans="1:12" ht="11.25" customHeight="1">
      <c r="A665" s="303"/>
      <c r="B665" s="305"/>
      <c r="C665" s="320"/>
      <c r="D665" s="305"/>
      <c r="E665" s="305"/>
      <c r="F665" s="305"/>
      <c r="G665" s="305"/>
      <c r="H665" s="305"/>
      <c r="I665" s="305"/>
      <c r="J665" s="303"/>
      <c r="K665" s="303"/>
      <c r="L665" s="305"/>
    </row>
    <row r="666" spans="1:12" ht="11.25" customHeight="1">
      <c r="A666" s="303"/>
      <c r="B666" s="305"/>
      <c r="C666" s="320"/>
      <c r="D666" s="305"/>
      <c r="E666" s="305"/>
      <c r="F666" s="305"/>
      <c r="G666" s="305"/>
      <c r="H666" s="305"/>
      <c r="I666" s="305"/>
      <c r="J666" s="303"/>
      <c r="K666" s="303"/>
      <c r="L666" s="305"/>
    </row>
    <row r="667" spans="1:12" ht="11.25" customHeight="1">
      <c r="A667" s="303"/>
      <c r="B667" s="305"/>
      <c r="C667" s="304"/>
      <c r="D667" s="305"/>
      <c r="E667" s="305"/>
      <c r="F667" s="305"/>
      <c r="G667" s="305"/>
      <c r="H667" s="305"/>
      <c r="I667" s="305"/>
      <c r="J667" s="303"/>
      <c r="K667" s="303"/>
      <c r="L667" s="305"/>
    </row>
    <row r="668" spans="1:12" ht="11.25" customHeight="1">
      <c r="A668" s="303"/>
      <c r="B668" s="305"/>
      <c r="C668" s="320"/>
      <c r="D668" s="305"/>
      <c r="E668" s="305"/>
      <c r="F668" s="305"/>
      <c r="G668" s="305"/>
      <c r="H668" s="305"/>
      <c r="I668" s="305"/>
      <c r="J668" s="303"/>
      <c r="K668" s="303"/>
      <c r="L668" s="305"/>
    </row>
    <row r="669" spans="1:12" ht="11.25" customHeight="1">
      <c r="A669" s="303"/>
      <c r="B669" s="305"/>
      <c r="C669" s="325"/>
      <c r="D669" s="305"/>
      <c r="E669" s="305"/>
      <c r="F669" s="305"/>
      <c r="G669" s="305"/>
      <c r="H669" s="305"/>
      <c r="I669" s="305"/>
      <c r="J669" s="303"/>
      <c r="K669" s="303"/>
      <c r="L669" s="305"/>
    </row>
    <row r="670" spans="1:12" ht="11.25" customHeight="1">
      <c r="A670" s="303"/>
      <c r="B670" s="303"/>
      <c r="C670" s="314"/>
      <c r="D670" s="324"/>
      <c r="E670" s="324"/>
      <c r="F670" s="324"/>
      <c r="G670" s="324"/>
      <c r="H670" s="324"/>
      <c r="I670" s="324"/>
      <c r="J670" s="324"/>
      <c r="K670" s="324"/>
      <c r="L670" s="324"/>
    </row>
    <row r="671" spans="1:12" ht="11.25" customHeight="1">
      <c r="A671" s="303"/>
      <c r="B671" s="303"/>
      <c r="C671" s="320"/>
      <c r="D671" s="303"/>
      <c r="E671" s="303"/>
      <c r="F671" s="303"/>
      <c r="G671" s="303"/>
      <c r="H671" s="303"/>
      <c r="I671" s="303"/>
      <c r="J671" s="303"/>
      <c r="K671" s="303"/>
      <c r="L671" s="303"/>
    </row>
    <row r="672" spans="1:12" ht="11.25" customHeight="1">
      <c r="A672" s="303"/>
      <c r="B672" s="303"/>
      <c r="C672" s="320"/>
      <c r="D672" s="303"/>
      <c r="E672" s="303"/>
      <c r="F672" s="303"/>
      <c r="G672" s="303"/>
      <c r="H672" s="303"/>
      <c r="I672" s="303"/>
      <c r="J672" s="303"/>
      <c r="K672" s="303"/>
      <c r="L672" s="303"/>
    </row>
    <row r="673" spans="1:12" ht="11.25" customHeight="1">
      <c r="A673" s="303"/>
      <c r="B673" s="303"/>
      <c r="C673" s="320"/>
      <c r="D673" s="303"/>
      <c r="E673" s="303"/>
      <c r="F673" s="303"/>
      <c r="G673" s="303"/>
      <c r="H673" s="303"/>
      <c r="I673" s="303"/>
      <c r="J673" s="303"/>
      <c r="K673" s="303"/>
      <c r="L673" s="303"/>
    </row>
    <row r="674" spans="1:12" ht="11.25" customHeight="1">
      <c r="A674" s="303"/>
      <c r="B674" s="303"/>
      <c r="C674" s="320"/>
      <c r="D674" s="303"/>
      <c r="E674" s="303"/>
      <c r="F674" s="303"/>
      <c r="G674" s="303"/>
      <c r="H674" s="303"/>
      <c r="I674" s="303"/>
      <c r="J674" s="303"/>
      <c r="K674" s="303"/>
      <c r="L674" s="303"/>
    </row>
    <row r="675" spans="1:12" ht="11.25" customHeight="1">
      <c r="A675" s="303"/>
      <c r="B675" s="303"/>
      <c r="C675" s="320"/>
      <c r="D675" s="303"/>
      <c r="E675" s="303"/>
      <c r="F675" s="303"/>
      <c r="G675" s="303"/>
      <c r="H675" s="303"/>
      <c r="I675" s="303"/>
      <c r="J675" s="303"/>
      <c r="K675" s="303"/>
      <c r="L675" s="303"/>
    </row>
    <row r="676" spans="1:12" ht="11.25" customHeight="1">
      <c r="A676" s="303"/>
      <c r="B676" s="303"/>
      <c r="C676" s="320"/>
      <c r="D676" s="303"/>
      <c r="E676" s="303"/>
      <c r="F676" s="303"/>
      <c r="G676" s="303"/>
      <c r="H676" s="303"/>
      <c r="I676" s="303"/>
      <c r="J676" s="303"/>
      <c r="K676" s="303"/>
      <c r="L676" s="303"/>
    </row>
    <row r="677" spans="1:12" ht="11.25" customHeight="1">
      <c r="A677" s="303"/>
      <c r="B677" s="303"/>
      <c r="C677" s="320"/>
      <c r="D677" s="303"/>
      <c r="E677" s="303"/>
      <c r="F677" s="303"/>
      <c r="G677" s="303"/>
      <c r="H677" s="303"/>
      <c r="I677" s="303"/>
      <c r="J677" s="303"/>
      <c r="K677" s="303"/>
      <c r="L677" s="303"/>
    </row>
    <row r="678" spans="1:12" ht="11.25" customHeight="1">
      <c r="A678" s="303"/>
      <c r="B678" s="303"/>
      <c r="C678" s="320"/>
      <c r="D678" s="303"/>
      <c r="E678" s="303"/>
      <c r="F678" s="303"/>
      <c r="G678" s="303"/>
      <c r="H678" s="303"/>
      <c r="I678" s="303"/>
      <c r="J678" s="303"/>
      <c r="K678" s="303"/>
      <c r="L678" s="303"/>
    </row>
    <row r="679" spans="1:12" ht="11.25" customHeight="1">
      <c r="A679" s="303"/>
      <c r="B679" s="303"/>
      <c r="C679" s="320"/>
      <c r="D679" s="303"/>
      <c r="E679" s="303"/>
      <c r="F679" s="303"/>
      <c r="G679" s="303"/>
      <c r="H679" s="303"/>
      <c r="I679" s="303"/>
      <c r="J679" s="303"/>
      <c r="K679" s="303"/>
      <c r="L679" s="303"/>
    </row>
    <row r="680" spans="1:12" ht="11.25" customHeight="1">
      <c r="A680" s="302"/>
      <c r="B680" s="302"/>
      <c r="C680" s="314"/>
      <c r="D680" s="308"/>
      <c r="E680" s="308"/>
      <c r="F680" s="308"/>
      <c r="G680" s="308"/>
      <c r="H680" s="308"/>
      <c r="I680" s="308"/>
      <c r="J680" s="308"/>
      <c r="K680" s="308"/>
      <c r="L680" s="308"/>
    </row>
    <row r="681" spans="1:12" ht="11.25" customHeight="1">
      <c r="A681" s="302"/>
      <c r="B681" s="302"/>
      <c r="C681" s="314"/>
      <c r="D681" s="307"/>
      <c r="E681" s="307"/>
      <c r="F681" s="307"/>
      <c r="G681" s="307"/>
      <c r="H681" s="307"/>
      <c r="I681" s="307"/>
      <c r="J681" s="307"/>
      <c r="K681" s="307"/>
      <c r="L681" s="307"/>
    </row>
    <row r="682" spans="1:12" ht="11.25" customHeight="1">
      <c r="A682" s="302"/>
      <c r="B682" s="302"/>
      <c r="C682" s="313"/>
      <c r="D682" s="308"/>
      <c r="E682" s="308"/>
      <c r="F682" s="308"/>
      <c r="G682" s="308"/>
      <c r="H682" s="308"/>
      <c r="I682" s="308"/>
      <c r="J682" s="308"/>
      <c r="K682" s="308"/>
      <c r="L682" s="308"/>
    </row>
    <row r="683" spans="1:12" ht="12" hidden="1">
      <c r="A683" s="329"/>
      <c r="B683" s="302"/>
      <c r="C683" s="310"/>
      <c r="D683" s="302"/>
      <c r="E683" s="302"/>
      <c r="F683" s="302"/>
      <c r="G683" s="302"/>
      <c r="H683" s="302"/>
      <c r="I683" s="302"/>
      <c r="J683" s="302"/>
      <c r="K683" s="302"/>
      <c r="L683" s="302"/>
    </row>
    <row r="684" spans="1:12" ht="12" hidden="1">
      <c r="A684" s="329"/>
      <c r="B684" s="302"/>
      <c r="C684" s="310"/>
      <c r="D684" s="302"/>
      <c r="E684" s="302"/>
      <c r="F684" s="302"/>
      <c r="G684" s="302"/>
      <c r="H684" s="302"/>
      <c r="I684" s="302"/>
      <c r="J684" s="302"/>
      <c r="K684" s="302"/>
      <c r="L684" s="302"/>
    </row>
    <row r="685" spans="1:12" ht="12" hidden="1">
      <c r="A685" s="329"/>
      <c r="B685" s="302"/>
      <c r="C685" s="310"/>
      <c r="D685" s="302"/>
      <c r="E685" s="302"/>
      <c r="F685" s="302"/>
      <c r="G685" s="302"/>
      <c r="H685" s="302"/>
      <c r="I685" s="302"/>
      <c r="J685" s="302"/>
      <c r="K685" s="302"/>
      <c r="L685" s="302"/>
    </row>
    <row r="686" spans="1:12" ht="12" hidden="1">
      <c r="A686" s="329"/>
      <c r="B686" s="302"/>
      <c r="C686" s="310"/>
      <c r="D686" s="302"/>
      <c r="E686" s="302"/>
      <c r="F686" s="302"/>
      <c r="G686" s="302"/>
      <c r="H686" s="302"/>
      <c r="I686" s="302"/>
      <c r="J686" s="302"/>
      <c r="K686" s="302"/>
      <c r="L686" s="302"/>
    </row>
    <row r="687" spans="1:12" ht="12" hidden="1">
      <c r="A687" s="329"/>
      <c r="B687" s="302"/>
      <c r="C687" s="310"/>
      <c r="D687" s="302"/>
      <c r="E687" s="302"/>
      <c r="F687" s="302"/>
      <c r="G687" s="302"/>
      <c r="H687" s="302"/>
      <c r="I687" s="302"/>
      <c r="J687" s="302"/>
      <c r="K687" s="302"/>
      <c r="L687" s="302"/>
    </row>
    <row r="688" spans="1:12" ht="12" hidden="1">
      <c r="A688" s="329"/>
      <c r="B688" s="302"/>
      <c r="C688" s="310"/>
      <c r="D688" s="302"/>
      <c r="E688" s="302"/>
      <c r="F688" s="302"/>
      <c r="G688" s="302"/>
      <c r="H688" s="302"/>
      <c r="I688" s="302"/>
      <c r="J688" s="302"/>
      <c r="K688" s="302"/>
      <c r="L688" s="302"/>
    </row>
    <row r="689" spans="1:12" ht="12" hidden="1">
      <c r="A689" s="329"/>
      <c r="B689" s="302"/>
      <c r="C689" s="310"/>
      <c r="D689" s="302"/>
      <c r="E689" s="302"/>
      <c r="F689" s="302"/>
      <c r="G689" s="302"/>
      <c r="H689" s="302"/>
      <c r="I689" s="302"/>
      <c r="J689" s="302"/>
      <c r="K689" s="302"/>
      <c r="L689" s="302"/>
    </row>
    <row r="690" spans="1:12" ht="12" hidden="1">
      <c r="A690" s="329"/>
      <c r="B690" s="302"/>
      <c r="C690" s="310"/>
      <c r="D690" s="302"/>
      <c r="E690" s="302"/>
      <c r="F690" s="302"/>
      <c r="G690" s="302"/>
      <c r="H690" s="302"/>
      <c r="I690" s="302"/>
      <c r="J690" s="302"/>
      <c r="K690" s="302"/>
      <c r="L690" s="302"/>
    </row>
    <row r="691" spans="1:12" ht="12" hidden="1">
      <c r="A691" s="329"/>
      <c r="B691" s="302"/>
      <c r="C691" s="310"/>
      <c r="D691" s="302"/>
      <c r="E691" s="302"/>
      <c r="F691" s="302"/>
      <c r="G691" s="302"/>
      <c r="H691" s="302"/>
      <c r="I691" s="302"/>
      <c r="J691" s="302"/>
      <c r="K691" s="302"/>
      <c r="L691" s="302"/>
    </row>
    <row r="692" spans="1:12" ht="12">
      <c r="A692" s="329"/>
      <c r="B692" s="302"/>
      <c r="C692" s="314"/>
      <c r="D692" s="330"/>
      <c r="E692" s="330"/>
      <c r="F692" s="330"/>
      <c r="G692" s="330"/>
      <c r="H692" s="330"/>
      <c r="I692" s="330"/>
      <c r="J692" s="330"/>
      <c r="K692" s="330"/>
      <c r="L692" s="330"/>
    </row>
    <row r="693" spans="1:12" ht="12" hidden="1">
      <c r="A693" s="329"/>
      <c r="B693" s="329"/>
      <c r="C693" s="310"/>
      <c r="D693" s="302"/>
      <c r="E693" s="302"/>
      <c r="F693" s="302"/>
      <c r="G693" s="302"/>
      <c r="H693" s="302"/>
      <c r="I693" s="302"/>
      <c r="J693" s="302"/>
      <c r="K693" s="302"/>
      <c r="L693" s="302"/>
    </row>
    <row r="694" spans="1:12" ht="12" hidden="1">
      <c r="A694" s="329"/>
      <c r="B694" s="329"/>
      <c r="C694" s="310"/>
      <c r="D694" s="302"/>
      <c r="E694" s="302"/>
      <c r="F694" s="302"/>
      <c r="G694" s="302"/>
      <c r="H694" s="302"/>
      <c r="I694" s="302"/>
      <c r="J694" s="302"/>
      <c r="K694" s="302"/>
      <c r="L694" s="302"/>
    </row>
    <row r="695" spans="1:12" ht="12" hidden="1">
      <c r="A695" s="329"/>
      <c r="B695" s="329"/>
      <c r="C695" s="310"/>
      <c r="D695" s="302"/>
      <c r="E695" s="302"/>
      <c r="F695" s="302"/>
      <c r="G695" s="302"/>
      <c r="H695" s="302"/>
      <c r="I695" s="302"/>
      <c r="J695" s="302"/>
      <c r="K695" s="302"/>
      <c r="L695" s="302"/>
    </row>
    <row r="696" spans="1:12" ht="12" hidden="1">
      <c r="A696" s="329"/>
      <c r="B696" s="329"/>
      <c r="C696" s="310"/>
      <c r="D696" s="302"/>
      <c r="E696" s="302"/>
      <c r="F696" s="302"/>
      <c r="G696" s="302"/>
      <c r="H696" s="302"/>
      <c r="I696" s="302"/>
      <c r="J696" s="302"/>
      <c r="K696" s="302"/>
      <c r="L696" s="302"/>
    </row>
    <row r="697" spans="1:12" ht="12" hidden="1">
      <c r="A697" s="329"/>
      <c r="B697" s="329"/>
      <c r="C697" s="310"/>
      <c r="D697" s="302"/>
      <c r="E697" s="302"/>
      <c r="F697" s="302"/>
      <c r="G697" s="302"/>
      <c r="H697" s="302"/>
      <c r="I697" s="302"/>
      <c r="J697" s="302"/>
      <c r="K697" s="302"/>
      <c r="L697" s="302"/>
    </row>
    <row r="698" spans="1:12" ht="12" hidden="1">
      <c r="A698" s="329"/>
      <c r="B698" s="329"/>
      <c r="C698" s="310"/>
      <c r="D698" s="302"/>
      <c r="E698" s="302"/>
      <c r="F698" s="302"/>
      <c r="G698" s="302"/>
      <c r="H698" s="302"/>
      <c r="I698" s="302"/>
      <c r="J698" s="302"/>
      <c r="K698" s="302"/>
      <c r="L698" s="302"/>
    </row>
    <row r="699" spans="1:12" ht="12" hidden="1">
      <c r="A699" s="329"/>
      <c r="B699" s="329"/>
      <c r="C699" s="310"/>
      <c r="D699" s="302"/>
      <c r="E699" s="302"/>
      <c r="F699" s="302"/>
      <c r="G699" s="302"/>
      <c r="H699" s="302"/>
      <c r="I699" s="302"/>
      <c r="J699" s="302"/>
      <c r="K699" s="302"/>
      <c r="L699" s="302"/>
    </row>
    <row r="700" spans="1:12" ht="12" hidden="1">
      <c r="A700" s="329"/>
      <c r="B700" s="329"/>
      <c r="C700" s="310"/>
      <c r="D700" s="302"/>
      <c r="E700" s="302"/>
      <c r="F700" s="302"/>
      <c r="G700" s="302"/>
      <c r="H700" s="302"/>
      <c r="I700" s="302"/>
      <c r="J700" s="302"/>
      <c r="K700" s="302"/>
      <c r="L700" s="302"/>
    </row>
    <row r="701" spans="1:12" ht="12" hidden="1">
      <c r="A701" s="329"/>
      <c r="B701" s="329"/>
      <c r="C701" s="310"/>
      <c r="D701" s="302"/>
      <c r="E701" s="302"/>
      <c r="F701" s="302"/>
      <c r="G701" s="302"/>
      <c r="H701" s="302"/>
      <c r="I701" s="302"/>
      <c r="J701" s="302"/>
      <c r="K701" s="302"/>
      <c r="L701" s="302"/>
    </row>
    <row r="702" spans="1:12" ht="12" hidden="1">
      <c r="A702" s="329"/>
      <c r="B702" s="329"/>
      <c r="C702" s="310"/>
      <c r="D702" s="302"/>
      <c r="E702" s="302"/>
      <c r="F702" s="302"/>
      <c r="G702" s="302"/>
      <c r="H702" s="302"/>
      <c r="I702" s="302"/>
      <c r="J702" s="302"/>
      <c r="K702" s="302"/>
      <c r="L702" s="302"/>
    </row>
    <row r="703" spans="1:12" ht="12">
      <c r="A703" s="329"/>
      <c r="B703" s="302"/>
      <c r="C703" s="314"/>
      <c r="D703" s="330"/>
      <c r="E703" s="330"/>
      <c r="F703" s="330"/>
      <c r="G703" s="330"/>
      <c r="H703" s="330"/>
      <c r="I703" s="330"/>
      <c r="J703" s="330"/>
      <c r="K703" s="330"/>
      <c r="L703" s="330"/>
    </row>
    <row r="704" spans="1:12" ht="12" hidden="1">
      <c r="A704" s="302"/>
      <c r="B704" s="302"/>
      <c r="C704" s="309"/>
      <c r="D704" s="302"/>
      <c r="E704" s="302"/>
      <c r="F704" s="302"/>
      <c r="G704" s="302"/>
      <c r="H704" s="302"/>
      <c r="I704" s="302"/>
      <c r="J704" s="302"/>
      <c r="K704" s="302"/>
      <c r="L704" s="302"/>
    </row>
    <row r="705" spans="1:12" ht="12" hidden="1">
      <c r="A705" s="302"/>
      <c r="B705" s="302"/>
      <c r="C705" s="309"/>
      <c r="D705" s="302"/>
      <c r="E705" s="302"/>
      <c r="F705" s="302"/>
      <c r="G705" s="302"/>
      <c r="H705" s="302"/>
      <c r="I705" s="302"/>
      <c r="J705" s="302"/>
      <c r="K705" s="302"/>
      <c r="L705" s="302"/>
    </row>
    <row r="706" spans="1:12" ht="12" hidden="1">
      <c r="A706" s="302"/>
      <c r="B706" s="331"/>
      <c r="C706" s="332"/>
      <c r="D706" s="302"/>
      <c r="E706" s="302"/>
      <c r="F706" s="302"/>
      <c r="G706" s="302"/>
      <c r="H706" s="302"/>
      <c r="I706" s="302"/>
      <c r="J706" s="302"/>
      <c r="K706" s="302"/>
      <c r="L706" s="302"/>
    </row>
    <row r="707" spans="1:12" ht="12" hidden="1">
      <c r="A707" s="302"/>
      <c r="B707" s="302"/>
      <c r="C707" s="309"/>
      <c r="D707" s="302"/>
      <c r="E707" s="302"/>
      <c r="F707" s="302"/>
      <c r="G707" s="302"/>
      <c r="H707" s="302"/>
      <c r="I707" s="302"/>
      <c r="J707" s="302"/>
      <c r="K707" s="302"/>
      <c r="L707" s="302"/>
    </row>
    <row r="708" spans="1:12" ht="12" hidden="1">
      <c r="A708" s="302"/>
      <c r="B708" s="302"/>
      <c r="C708" s="309"/>
      <c r="D708" s="302"/>
      <c r="E708" s="302"/>
      <c r="F708" s="302"/>
      <c r="G708" s="302"/>
      <c r="H708" s="302"/>
      <c r="I708" s="302"/>
      <c r="J708" s="302"/>
      <c r="K708" s="302"/>
      <c r="L708" s="302"/>
    </row>
    <row r="709" spans="1:12" ht="12" hidden="1">
      <c r="A709" s="302"/>
      <c r="B709" s="302"/>
      <c r="C709" s="309"/>
      <c r="D709" s="302"/>
      <c r="E709" s="302"/>
      <c r="F709" s="302"/>
      <c r="G709" s="302"/>
      <c r="H709" s="302"/>
      <c r="I709" s="302"/>
      <c r="J709" s="302"/>
      <c r="K709" s="302"/>
      <c r="L709" s="302"/>
    </row>
    <row r="710" spans="1:12" ht="12" hidden="1">
      <c r="A710" s="302"/>
      <c r="B710" s="302"/>
      <c r="C710" s="309"/>
      <c r="D710" s="302"/>
      <c r="E710" s="302"/>
      <c r="F710" s="302"/>
      <c r="G710" s="302"/>
      <c r="H710" s="302"/>
      <c r="I710" s="302"/>
      <c r="J710" s="302"/>
      <c r="K710" s="302"/>
      <c r="L710" s="302"/>
    </row>
    <row r="711" spans="1:12" ht="12" hidden="1">
      <c r="A711" s="302"/>
      <c r="B711" s="302"/>
      <c r="C711" s="309"/>
      <c r="D711" s="302"/>
      <c r="E711" s="302"/>
      <c r="F711" s="302"/>
      <c r="G711" s="302"/>
      <c r="H711" s="302"/>
      <c r="I711" s="302"/>
      <c r="J711" s="302"/>
      <c r="K711" s="302"/>
      <c r="L711" s="302"/>
    </row>
    <row r="712" spans="1:12" ht="12" hidden="1">
      <c r="A712" s="302"/>
      <c r="B712" s="302"/>
      <c r="C712" s="309"/>
      <c r="D712" s="302"/>
      <c r="E712" s="302"/>
      <c r="F712" s="302"/>
      <c r="G712" s="302"/>
      <c r="H712" s="302"/>
      <c r="I712" s="302"/>
      <c r="J712" s="302"/>
      <c r="K712" s="302"/>
      <c r="L712" s="302"/>
    </row>
    <row r="713" spans="1:12" ht="12" hidden="1">
      <c r="A713" s="302"/>
      <c r="B713" s="302"/>
      <c r="C713" s="309"/>
      <c r="D713" s="302"/>
      <c r="E713" s="302"/>
      <c r="F713" s="302"/>
      <c r="G713" s="302"/>
      <c r="H713" s="302"/>
      <c r="I713" s="302"/>
      <c r="J713" s="302"/>
      <c r="K713" s="302"/>
      <c r="L713" s="302"/>
    </row>
    <row r="714" spans="1:12" ht="12" hidden="1">
      <c r="A714" s="302"/>
      <c r="B714" s="331"/>
      <c r="C714" s="332"/>
      <c r="D714" s="302"/>
      <c r="E714" s="302"/>
      <c r="F714" s="302"/>
      <c r="G714" s="302"/>
      <c r="H714" s="302"/>
      <c r="I714" s="302"/>
      <c r="J714" s="302"/>
      <c r="K714" s="302"/>
      <c r="L714" s="302"/>
    </row>
    <row r="715" spans="1:12" ht="12" hidden="1">
      <c r="A715" s="302"/>
      <c r="B715" s="302"/>
      <c r="C715" s="309"/>
      <c r="D715" s="302"/>
      <c r="E715" s="302"/>
      <c r="F715" s="302"/>
      <c r="G715" s="302"/>
      <c r="H715" s="302"/>
      <c r="I715" s="302"/>
      <c r="J715" s="302"/>
      <c r="K715" s="302"/>
      <c r="L715" s="302"/>
    </row>
    <row r="716" spans="1:12" ht="12" hidden="1">
      <c r="A716" s="302"/>
      <c r="B716" s="302"/>
      <c r="C716" s="309"/>
      <c r="D716" s="302"/>
      <c r="E716" s="302"/>
      <c r="F716" s="302"/>
      <c r="G716" s="302"/>
      <c r="H716" s="302"/>
      <c r="I716" s="302"/>
      <c r="J716" s="302"/>
      <c r="K716" s="302"/>
      <c r="L716" s="302"/>
    </row>
    <row r="717" spans="1:12" ht="12" hidden="1">
      <c r="A717" s="302"/>
      <c r="B717" s="302"/>
      <c r="C717" s="309"/>
      <c r="D717" s="302"/>
      <c r="E717" s="302"/>
      <c r="F717" s="302"/>
      <c r="G717" s="302"/>
      <c r="H717" s="302"/>
      <c r="I717" s="302"/>
      <c r="J717" s="302"/>
      <c r="K717" s="302"/>
      <c r="L717" s="302"/>
    </row>
    <row r="718" spans="1:12" ht="12" hidden="1">
      <c r="A718" s="302"/>
      <c r="B718" s="302"/>
      <c r="C718" s="309"/>
      <c r="D718" s="302"/>
      <c r="E718" s="302"/>
      <c r="F718" s="302"/>
      <c r="G718" s="302"/>
      <c r="H718" s="302"/>
      <c r="I718" s="302"/>
      <c r="J718" s="302"/>
      <c r="K718" s="302"/>
      <c r="L718" s="302"/>
    </row>
    <row r="719" spans="1:12" ht="12" hidden="1">
      <c r="A719" s="302"/>
      <c r="B719" s="302"/>
      <c r="C719" s="309"/>
      <c r="D719" s="302"/>
      <c r="E719" s="302"/>
      <c r="F719" s="302"/>
      <c r="G719" s="302"/>
      <c r="H719" s="302"/>
      <c r="I719" s="302"/>
      <c r="J719" s="302"/>
      <c r="K719" s="302"/>
      <c r="L719" s="302"/>
    </row>
    <row r="720" spans="1:12" ht="12" hidden="1">
      <c r="A720" s="302"/>
      <c r="B720" s="331"/>
      <c r="C720" s="332"/>
      <c r="D720" s="302"/>
      <c r="E720" s="302"/>
      <c r="F720" s="302"/>
      <c r="G720" s="302"/>
      <c r="H720" s="302"/>
      <c r="I720" s="302"/>
      <c r="J720" s="302"/>
      <c r="K720" s="302"/>
      <c r="L720" s="302"/>
    </row>
    <row r="721" spans="1:12" ht="12" hidden="1">
      <c r="A721" s="302"/>
      <c r="B721" s="302"/>
      <c r="C721" s="309"/>
      <c r="D721" s="302"/>
      <c r="E721" s="302"/>
      <c r="F721" s="302"/>
      <c r="G721" s="302"/>
      <c r="H721" s="302"/>
      <c r="I721" s="302"/>
      <c r="J721" s="302"/>
      <c r="K721" s="302"/>
      <c r="L721" s="302"/>
    </row>
    <row r="722" spans="1:12" ht="12" hidden="1">
      <c r="A722" s="302"/>
      <c r="B722" s="302"/>
      <c r="C722" s="309"/>
      <c r="D722" s="302"/>
      <c r="E722" s="302"/>
      <c r="F722" s="302"/>
      <c r="G722" s="302"/>
      <c r="H722" s="302"/>
      <c r="I722" s="302"/>
      <c r="J722" s="302"/>
      <c r="K722" s="302"/>
      <c r="L722" s="302"/>
    </row>
    <row r="723" spans="1:12" ht="12" hidden="1">
      <c r="A723" s="302"/>
      <c r="B723" s="302"/>
      <c r="C723" s="309"/>
      <c r="D723" s="302"/>
      <c r="E723" s="302"/>
      <c r="F723" s="302"/>
      <c r="G723" s="302"/>
      <c r="H723" s="302"/>
      <c r="I723" s="302"/>
      <c r="J723" s="302"/>
      <c r="K723" s="302"/>
      <c r="L723" s="302"/>
    </row>
    <row r="724" spans="1:12" ht="12" hidden="1">
      <c r="A724" s="302"/>
      <c r="B724" s="302"/>
      <c r="C724" s="309"/>
      <c r="D724" s="302"/>
      <c r="E724" s="302"/>
      <c r="F724" s="302"/>
      <c r="G724" s="302"/>
      <c r="H724" s="302"/>
      <c r="I724" s="302"/>
      <c r="J724" s="302"/>
      <c r="K724" s="302"/>
      <c r="L724" s="302"/>
    </row>
    <row r="725" spans="1:12" ht="12" hidden="1">
      <c r="A725" s="302"/>
      <c r="B725" s="302"/>
      <c r="C725" s="309"/>
      <c r="D725" s="302"/>
      <c r="E725" s="302"/>
      <c r="F725" s="302"/>
      <c r="G725" s="302"/>
      <c r="H725" s="302"/>
      <c r="I725" s="302"/>
      <c r="J725" s="302"/>
      <c r="K725" s="302"/>
      <c r="L725" s="302"/>
    </row>
    <row r="726" spans="1:12" ht="12" hidden="1">
      <c r="A726" s="302"/>
      <c r="B726" s="302"/>
      <c r="C726" s="309"/>
      <c r="D726" s="302"/>
      <c r="E726" s="302"/>
      <c r="F726" s="302"/>
      <c r="G726" s="302"/>
      <c r="H726" s="302"/>
      <c r="I726" s="302"/>
      <c r="J726" s="302"/>
      <c r="K726" s="302"/>
      <c r="L726" s="302"/>
    </row>
    <row r="727" spans="1:12" ht="12" hidden="1">
      <c r="A727" s="302"/>
      <c r="B727" s="331"/>
      <c r="C727" s="332"/>
      <c r="D727" s="302"/>
      <c r="E727" s="302"/>
      <c r="F727" s="302"/>
      <c r="G727" s="302"/>
      <c r="H727" s="302"/>
      <c r="I727" s="302"/>
      <c r="J727" s="302"/>
      <c r="K727" s="302"/>
      <c r="L727" s="302"/>
    </row>
    <row r="728" spans="1:12" ht="12" hidden="1">
      <c r="A728" s="302"/>
      <c r="B728" s="302"/>
      <c r="C728" s="309"/>
      <c r="D728" s="302"/>
      <c r="E728" s="302"/>
      <c r="F728" s="302"/>
      <c r="G728" s="302"/>
      <c r="H728" s="302"/>
      <c r="I728" s="302"/>
      <c r="J728" s="302"/>
      <c r="K728" s="302"/>
      <c r="L728" s="302"/>
    </row>
    <row r="729" spans="1:12" ht="12" hidden="1">
      <c r="A729" s="302"/>
      <c r="B729" s="302"/>
      <c r="C729" s="309"/>
      <c r="D729" s="302"/>
      <c r="E729" s="302"/>
      <c r="F729" s="302"/>
      <c r="G729" s="302"/>
      <c r="H729" s="302"/>
      <c r="I729" s="302"/>
      <c r="J729" s="302"/>
      <c r="K729" s="302"/>
      <c r="L729" s="302"/>
    </row>
    <row r="730" spans="1:12" ht="12" hidden="1">
      <c r="A730" s="302"/>
      <c r="B730" s="302"/>
      <c r="C730" s="309"/>
      <c r="D730" s="302"/>
      <c r="E730" s="302"/>
      <c r="F730" s="302"/>
      <c r="G730" s="302"/>
      <c r="H730" s="302"/>
      <c r="I730" s="302"/>
      <c r="J730" s="302"/>
      <c r="K730" s="302"/>
      <c r="L730" s="302"/>
    </row>
    <row r="731" spans="1:12" ht="12" hidden="1">
      <c r="A731" s="302"/>
      <c r="B731" s="302"/>
      <c r="C731" s="309"/>
      <c r="D731" s="302"/>
      <c r="E731" s="302"/>
      <c r="F731" s="302"/>
      <c r="G731" s="302"/>
      <c r="H731" s="302"/>
      <c r="I731" s="302"/>
      <c r="J731" s="302"/>
      <c r="K731" s="302"/>
      <c r="L731" s="302"/>
    </row>
    <row r="732" spans="1:12" ht="12" hidden="1">
      <c r="A732" s="302"/>
      <c r="B732" s="302"/>
      <c r="C732" s="309"/>
      <c r="D732" s="302"/>
      <c r="E732" s="302"/>
      <c r="F732" s="302"/>
      <c r="G732" s="302"/>
      <c r="H732" s="302"/>
      <c r="I732" s="302"/>
      <c r="J732" s="302"/>
      <c r="K732" s="302"/>
      <c r="L732" s="302"/>
    </row>
    <row r="733" spans="1:12" ht="12" hidden="1">
      <c r="A733" s="302"/>
      <c r="B733" s="302"/>
      <c r="C733" s="309"/>
      <c r="D733" s="302"/>
      <c r="E733" s="302"/>
      <c r="F733" s="302"/>
      <c r="G733" s="302"/>
      <c r="H733" s="302"/>
      <c r="I733" s="302"/>
      <c r="J733" s="302"/>
      <c r="K733" s="302"/>
      <c r="L733" s="302"/>
    </row>
    <row r="734" spans="1:12" ht="12" hidden="1">
      <c r="A734" s="302"/>
      <c r="B734" s="302"/>
      <c r="C734" s="309"/>
      <c r="D734" s="302"/>
      <c r="E734" s="302"/>
      <c r="F734" s="302"/>
      <c r="G734" s="302"/>
      <c r="H734" s="302"/>
      <c r="I734" s="302"/>
      <c r="J734" s="302"/>
      <c r="K734" s="302"/>
      <c r="L734" s="302"/>
    </row>
    <row r="735" spans="1:12" ht="12" hidden="1">
      <c r="A735" s="302"/>
      <c r="B735" s="302"/>
      <c r="C735" s="309"/>
      <c r="D735" s="302"/>
      <c r="E735" s="302"/>
      <c r="F735" s="302"/>
      <c r="G735" s="302"/>
      <c r="H735" s="302"/>
      <c r="I735" s="302"/>
      <c r="J735" s="302"/>
      <c r="K735" s="302"/>
      <c r="L735" s="302"/>
    </row>
    <row r="736" spans="1:12" ht="12" hidden="1">
      <c r="A736" s="302"/>
      <c r="B736" s="302"/>
      <c r="C736" s="309"/>
      <c r="D736" s="302"/>
      <c r="E736" s="302"/>
      <c r="F736" s="302"/>
      <c r="G736" s="302"/>
      <c r="H736" s="302"/>
      <c r="I736" s="302"/>
      <c r="J736" s="302"/>
      <c r="K736" s="302"/>
      <c r="L736" s="302"/>
    </row>
    <row r="737" spans="1:12" ht="12" hidden="1">
      <c r="A737" s="302"/>
      <c r="B737" s="302"/>
      <c r="C737" s="309"/>
      <c r="D737" s="302"/>
      <c r="E737" s="302"/>
      <c r="F737" s="302"/>
      <c r="G737" s="302"/>
      <c r="H737" s="302"/>
      <c r="I737" s="302"/>
      <c r="J737" s="302"/>
      <c r="K737" s="302"/>
      <c r="L737" s="302"/>
    </row>
    <row r="738" spans="1:12" ht="18" customHeight="1" hidden="1">
      <c r="A738" s="302"/>
      <c r="B738" s="302"/>
      <c r="C738" s="309"/>
      <c r="D738" s="302"/>
      <c r="E738" s="302"/>
      <c r="F738" s="302"/>
      <c r="G738" s="302"/>
      <c r="H738" s="302"/>
      <c r="I738" s="302"/>
      <c r="J738" s="302"/>
      <c r="K738" s="302"/>
      <c r="L738" s="302"/>
    </row>
    <row r="739" spans="1:12" ht="12">
      <c r="A739" s="302"/>
      <c r="B739" s="302"/>
      <c r="C739" s="314"/>
      <c r="D739" s="330"/>
      <c r="E739" s="330"/>
      <c r="F739" s="330"/>
      <c r="G739" s="330"/>
      <c r="H739" s="330"/>
      <c r="I739" s="330"/>
      <c r="J739" s="330"/>
      <c r="K739" s="330"/>
      <c r="L739" s="330"/>
    </row>
    <row r="740" spans="1:12" ht="12" hidden="1">
      <c r="A740" s="302"/>
      <c r="B740" s="302"/>
      <c r="C740" s="309"/>
      <c r="D740" s="302"/>
      <c r="E740" s="302"/>
      <c r="F740" s="302"/>
      <c r="G740" s="302"/>
      <c r="H740" s="302"/>
      <c r="I740" s="302"/>
      <c r="J740" s="302"/>
      <c r="K740" s="302"/>
      <c r="L740" s="302"/>
    </row>
    <row r="741" spans="1:12" ht="12" hidden="1">
      <c r="A741" s="302"/>
      <c r="B741" s="302"/>
      <c r="C741" s="309"/>
      <c r="D741" s="302"/>
      <c r="E741" s="302"/>
      <c r="F741" s="302"/>
      <c r="G741" s="302"/>
      <c r="H741" s="302"/>
      <c r="I741" s="302"/>
      <c r="J741" s="302"/>
      <c r="K741" s="302"/>
      <c r="L741" s="302"/>
    </row>
    <row r="742" spans="1:12" ht="12" hidden="1">
      <c r="A742" s="302"/>
      <c r="B742" s="302"/>
      <c r="C742" s="309"/>
      <c r="D742" s="302"/>
      <c r="E742" s="302"/>
      <c r="F742" s="302"/>
      <c r="G742" s="302"/>
      <c r="H742" s="302"/>
      <c r="I742" s="302"/>
      <c r="J742" s="302"/>
      <c r="K742" s="302"/>
      <c r="L742" s="302"/>
    </row>
    <row r="743" spans="1:12" ht="12" hidden="1">
      <c r="A743" s="302"/>
      <c r="B743" s="302"/>
      <c r="C743" s="309"/>
      <c r="D743" s="302"/>
      <c r="E743" s="302"/>
      <c r="F743" s="302"/>
      <c r="G743" s="302"/>
      <c r="H743" s="302"/>
      <c r="I743" s="302"/>
      <c r="J743" s="302"/>
      <c r="K743" s="302"/>
      <c r="L743" s="302"/>
    </row>
    <row r="744" spans="1:12" ht="12" hidden="1">
      <c r="A744" s="302"/>
      <c r="B744" s="302"/>
      <c r="C744" s="309"/>
      <c r="D744" s="302"/>
      <c r="E744" s="302"/>
      <c r="F744" s="302"/>
      <c r="G744" s="302"/>
      <c r="H744" s="302"/>
      <c r="I744" s="302"/>
      <c r="J744" s="302"/>
      <c r="K744" s="302"/>
      <c r="L744" s="302"/>
    </row>
    <row r="745" spans="1:12" ht="12" hidden="1">
      <c r="A745" s="302"/>
      <c r="B745" s="302"/>
      <c r="C745" s="309"/>
      <c r="D745" s="302"/>
      <c r="E745" s="302"/>
      <c r="F745" s="302"/>
      <c r="G745" s="302"/>
      <c r="H745" s="302"/>
      <c r="I745" s="302"/>
      <c r="J745" s="302"/>
      <c r="K745" s="302"/>
      <c r="L745" s="302"/>
    </row>
    <row r="746" spans="1:12" ht="12" hidden="1">
      <c r="A746" s="302"/>
      <c r="B746" s="302"/>
      <c r="C746" s="309"/>
      <c r="D746" s="302"/>
      <c r="E746" s="302"/>
      <c r="F746" s="302"/>
      <c r="G746" s="302"/>
      <c r="H746" s="302"/>
      <c r="I746" s="302"/>
      <c r="J746" s="302"/>
      <c r="K746" s="302"/>
      <c r="L746" s="302"/>
    </row>
    <row r="747" spans="1:12" ht="12" hidden="1">
      <c r="A747" s="302"/>
      <c r="B747" s="331"/>
      <c r="C747" s="332"/>
      <c r="D747" s="302"/>
      <c r="E747" s="302"/>
      <c r="F747" s="302"/>
      <c r="G747" s="302"/>
      <c r="H747" s="302"/>
      <c r="I747" s="302"/>
      <c r="J747" s="302"/>
      <c r="K747" s="302"/>
      <c r="L747" s="302"/>
    </row>
    <row r="748" spans="1:12" ht="12" hidden="1">
      <c r="A748" s="302"/>
      <c r="B748" s="302"/>
      <c r="C748" s="309"/>
      <c r="D748" s="302"/>
      <c r="E748" s="302"/>
      <c r="F748" s="302"/>
      <c r="G748" s="302"/>
      <c r="H748" s="302"/>
      <c r="I748" s="302"/>
      <c r="J748" s="302"/>
      <c r="K748" s="302"/>
      <c r="L748" s="302"/>
    </row>
    <row r="749" spans="1:12" ht="12" hidden="1">
      <c r="A749" s="302"/>
      <c r="B749" s="302"/>
      <c r="C749" s="309"/>
      <c r="D749" s="302"/>
      <c r="E749" s="302"/>
      <c r="F749" s="302"/>
      <c r="G749" s="302"/>
      <c r="H749" s="302"/>
      <c r="I749" s="302"/>
      <c r="J749" s="302"/>
      <c r="K749" s="302"/>
      <c r="L749" s="302"/>
    </row>
    <row r="750" spans="1:12" ht="12" hidden="1">
      <c r="A750" s="302"/>
      <c r="B750" s="302"/>
      <c r="C750" s="309"/>
      <c r="D750" s="302"/>
      <c r="E750" s="302"/>
      <c r="F750" s="302"/>
      <c r="G750" s="302"/>
      <c r="H750" s="302"/>
      <c r="I750" s="302"/>
      <c r="J750" s="302"/>
      <c r="K750" s="302"/>
      <c r="L750" s="302"/>
    </row>
    <row r="751" spans="1:12" ht="12" hidden="1">
      <c r="A751" s="302"/>
      <c r="B751" s="302"/>
      <c r="C751" s="309"/>
      <c r="D751" s="302"/>
      <c r="E751" s="302"/>
      <c r="F751" s="302"/>
      <c r="G751" s="302"/>
      <c r="H751" s="302"/>
      <c r="I751" s="302"/>
      <c r="J751" s="302"/>
      <c r="K751" s="302"/>
      <c r="L751" s="302"/>
    </row>
    <row r="752" spans="1:12" ht="12" hidden="1">
      <c r="A752" s="302"/>
      <c r="B752" s="302"/>
      <c r="C752" s="309"/>
      <c r="D752" s="302"/>
      <c r="E752" s="302"/>
      <c r="F752" s="302"/>
      <c r="G752" s="302"/>
      <c r="H752" s="302"/>
      <c r="I752" s="302"/>
      <c r="J752" s="302"/>
      <c r="K752" s="302"/>
      <c r="L752" s="302"/>
    </row>
    <row r="753" spans="1:12" ht="12" hidden="1">
      <c r="A753" s="302"/>
      <c r="B753" s="302"/>
      <c r="C753" s="309"/>
      <c r="D753" s="302"/>
      <c r="E753" s="302"/>
      <c r="F753" s="302"/>
      <c r="G753" s="302"/>
      <c r="H753" s="302"/>
      <c r="I753" s="302"/>
      <c r="J753" s="302"/>
      <c r="K753" s="302"/>
      <c r="L753" s="302"/>
    </row>
    <row r="754" spans="1:12" ht="12" hidden="1">
      <c r="A754" s="302"/>
      <c r="B754" s="302"/>
      <c r="C754" s="309"/>
      <c r="D754" s="302"/>
      <c r="E754" s="302"/>
      <c r="F754" s="302"/>
      <c r="G754" s="302"/>
      <c r="H754" s="302"/>
      <c r="I754" s="302"/>
      <c r="J754" s="302"/>
      <c r="K754" s="302"/>
      <c r="L754" s="302"/>
    </row>
    <row r="755" spans="1:12" ht="12" hidden="1">
      <c r="A755" s="302"/>
      <c r="B755" s="302"/>
      <c r="C755" s="309"/>
      <c r="D755" s="302"/>
      <c r="E755" s="302"/>
      <c r="F755" s="302"/>
      <c r="G755" s="302"/>
      <c r="H755" s="302"/>
      <c r="I755" s="302"/>
      <c r="J755" s="302"/>
      <c r="K755" s="302"/>
      <c r="L755" s="302"/>
    </row>
    <row r="756" spans="1:12" ht="12" hidden="1">
      <c r="A756" s="302"/>
      <c r="B756" s="302"/>
      <c r="C756" s="309"/>
      <c r="D756" s="302"/>
      <c r="E756" s="302"/>
      <c r="F756" s="302"/>
      <c r="G756" s="302"/>
      <c r="H756" s="302"/>
      <c r="I756" s="302"/>
      <c r="J756" s="302"/>
      <c r="K756" s="302"/>
      <c r="L756" s="302"/>
    </row>
    <row r="757" spans="1:12" ht="12" hidden="1">
      <c r="A757" s="302"/>
      <c r="B757" s="302"/>
      <c r="C757" s="309"/>
      <c r="D757" s="302"/>
      <c r="E757" s="302"/>
      <c r="F757" s="302"/>
      <c r="G757" s="302"/>
      <c r="H757" s="302"/>
      <c r="I757" s="302"/>
      <c r="J757" s="302"/>
      <c r="K757" s="302"/>
      <c r="L757" s="302"/>
    </row>
    <row r="758" spans="1:12" ht="12" hidden="1">
      <c r="A758" s="302"/>
      <c r="B758" s="302"/>
      <c r="C758" s="309"/>
      <c r="D758" s="302"/>
      <c r="E758" s="302"/>
      <c r="F758" s="302"/>
      <c r="G758" s="302"/>
      <c r="H758" s="302"/>
      <c r="I758" s="302"/>
      <c r="J758" s="302"/>
      <c r="K758" s="302"/>
      <c r="L758" s="302"/>
    </row>
    <row r="759" spans="1:12" ht="12" hidden="1">
      <c r="A759" s="302"/>
      <c r="B759" s="302"/>
      <c r="C759" s="309"/>
      <c r="D759" s="302"/>
      <c r="E759" s="302"/>
      <c r="F759" s="302"/>
      <c r="G759" s="302"/>
      <c r="H759" s="302"/>
      <c r="I759" s="302"/>
      <c r="J759" s="302"/>
      <c r="K759" s="302"/>
      <c r="L759" s="302"/>
    </row>
    <row r="760" spans="1:12" ht="12" hidden="1">
      <c r="A760" s="302"/>
      <c r="B760" s="302"/>
      <c r="C760" s="309"/>
      <c r="D760" s="302"/>
      <c r="E760" s="302"/>
      <c r="F760" s="302"/>
      <c r="G760" s="302"/>
      <c r="H760" s="302"/>
      <c r="I760" s="302"/>
      <c r="J760" s="302"/>
      <c r="K760" s="302"/>
      <c r="L760" s="302"/>
    </row>
    <row r="761" spans="1:12" ht="12" hidden="1">
      <c r="A761" s="302"/>
      <c r="B761" s="302"/>
      <c r="C761" s="309"/>
      <c r="D761" s="302"/>
      <c r="E761" s="302"/>
      <c r="F761" s="302"/>
      <c r="G761" s="302"/>
      <c r="H761" s="302"/>
      <c r="I761" s="302"/>
      <c r="J761" s="302"/>
      <c r="K761" s="302"/>
      <c r="L761" s="302"/>
    </row>
    <row r="762" spans="1:12" ht="12" hidden="1">
      <c r="A762" s="302"/>
      <c r="B762" s="302"/>
      <c r="C762" s="309"/>
      <c r="D762" s="302"/>
      <c r="E762" s="302"/>
      <c r="F762" s="302"/>
      <c r="G762" s="302"/>
      <c r="H762" s="302"/>
      <c r="I762" s="302"/>
      <c r="J762" s="302"/>
      <c r="K762" s="302"/>
      <c r="L762" s="302"/>
    </row>
    <row r="763" spans="1:12" ht="12" hidden="1">
      <c r="A763" s="302"/>
      <c r="B763" s="302"/>
      <c r="C763" s="309"/>
      <c r="D763" s="302"/>
      <c r="E763" s="302"/>
      <c r="F763" s="302"/>
      <c r="G763" s="302"/>
      <c r="H763" s="302"/>
      <c r="I763" s="302"/>
      <c r="J763" s="302"/>
      <c r="K763" s="302"/>
      <c r="L763" s="302"/>
    </row>
    <row r="764" spans="1:12" ht="12" hidden="1">
      <c r="A764" s="302"/>
      <c r="B764" s="302"/>
      <c r="C764" s="309"/>
      <c r="D764" s="302"/>
      <c r="E764" s="302"/>
      <c r="F764" s="302"/>
      <c r="G764" s="302"/>
      <c r="H764" s="302"/>
      <c r="I764" s="302"/>
      <c r="J764" s="302"/>
      <c r="K764" s="302"/>
      <c r="L764" s="302"/>
    </row>
    <row r="765" spans="1:12" ht="12" hidden="1">
      <c r="A765" s="302"/>
      <c r="B765" s="302"/>
      <c r="C765" s="309"/>
      <c r="D765" s="302"/>
      <c r="E765" s="302"/>
      <c r="F765" s="302"/>
      <c r="G765" s="302"/>
      <c r="H765" s="302"/>
      <c r="I765" s="302"/>
      <c r="J765" s="302"/>
      <c r="K765" s="302"/>
      <c r="L765" s="302"/>
    </row>
    <row r="766" spans="1:12" ht="12" hidden="1">
      <c r="A766" s="302"/>
      <c r="B766" s="302"/>
      <c r="C766" s="309"/>
      <c r="D766" s="302"/>
      <c r="E766" s="302"/>
      <c r="F766" s="302"/>
      <c r="G766" s="302"/>
      <c r="H766" s="302"/>
      <c r="I766" s="302"/>
      <c r="J766" s="302"/>
      <c r="K766" s="302"/>
      <c r="L766" s="302"/>
    </row>
    <row r="767" spans="1:12" ht="12" hidden="1">
      <c r="A767" s="302"/>
      <c r="B767" s="302"/>
      <c r="C767" s="309"/>
      <c r="D767" s="302"/>
      <c r="E767" s="302"/>
      <c r="F767" s="302"/>
      <c r="G767" s="302"/>
      <c r="H767" s="302"/>
      <c r="I767" s="302"/>
      <c r="J767" s="302"/>
      <c r="K767" s="302"/>
      <c r="L767" s="302"/>
    </row>
    <row r="768" spans="1:12" ht="12" hidden="1">
      <c r="A768" s="302"/>
      <c r="B768" s="302"/>
      <c r="C768" s="309"/>
      <c r="D768" s="302"/>
      <c r="E768" s="302"/>
      <c r="F768" s="302"/>
      <c r="G768" s="302"/>
      <c r="H768" s="302"/>
      <c r="I768" s="302"/>
      <c r="J768" s="302"/>
      <c r="K768" s="302"/>
      <c r="L768" s="302"/>
    </row>
    <row r="769" spans="1:12" ht="12" hidden="1">
      <c r="A769" s="302"/>
      <c r="B769" s="302"/>
      <c r="C769" s="309"/>
      <c r="D769" s="302"/>
      <c r="E769" s="302"/>
      <c r="F769" s="302"/>
      <c r="G769" s="302"/>
      <c r="H769" s="302"/>
      <c r="I769" s="302"/>
      <c r="J769" s="302"/>
      <c r="K769" s="302"/>
      <c r="L769" s="302"/>
    </row>
    <row r="770" spans="1:12" ht="12" hidden="1">
      <c r="A770" s="302"/>
      <c r="B770" s="302"/>
      <c r="C770" s="309"/>
      <c r="D770" s="302"/>
      <c r="E770" s="302"/>
      <c r="F770" s="302"/>
      <c r="G770" s="302"/>
      <c r="H770" s="302"/>
      <c r="I770" s="302"/>
      <c r="J770" s="302"/>
      <c r="K770" s="302"/>
      <c r="L770" s="302"/>
    </row>
    <row r="771" spans="1:12" ht="12" hidden="1">
      <c r="A771" s="302"/>
      <c r="B771" s="302"/>
      <c r="C771" s="309"/>
      <c r="D771" s="302"/>
      <c r="E771" s="302"/>
      <c r="F771" s="302"/>
      <c r="G771" s="302"/>
      <c r="H771" s="302"/>
      <c r="I771" s="302"/>
      <c r="J771" s="302"/>
      <c r="K771" s="302"/>
      <c r="L771" s="302"/>
    </row>
    <row r="772" spans="1:12" ht="12" hidden="1">
      <c r="A772" s="302"/>
      <c r="B772" s="302"/>
      <c r="C772" s="309"/>
      <c r="D772" s="302"/>
      <c r="E772" s="302"/>
      <c r="F772" s="302"/>
      <c r="G772" s="302"/>
      <c r="H772" s="302"/>
      <c r="I772" s="302"/>
      <c r="J772" s="302"/>
      <c r="K772" s="302"/>
      <c r="L772" s="302"/>
    </row>
    <row r="773" spans="1:12" ht="12" hidden="1">
      <c r="A773" s="302"/>
      <c r="B773" s="302"/>
      <c r="C773" s="309"/>
      <c r="D773" s="302"/>
      <c r="E773" s="302"/>
      <c r="F773" s="302"/>
      <c r="G773" s="302"/>
      <c r="H773" s="302"/>
      <c r="I773" s="302"/>
      <c r="J773" s="302"/>
      <c r="K773" s="302"/>
      <c r="L773" s="302"/>
    </row>
    <row r="774" spans="1:12" ht="12" hidden="1">
      <c r="A774" s="302"/>
      <c r="B774" s="302"/>
      <c r="C774" s="309"/>
      <c r="D774" s="302"/>
      <c r="E774" s="302"/>
      <c r="F774" s="302"/>
      <c r="G774" s="302"/>
      <c r="H774" s="302"/>
      <c r="I774" s="302"/>
      <c r="J774" s="302"/>
      <c r="K774" s="302"/>
      <c r="L774" s="302"/>
    </row>
    <row r="775" spans="1:12" ht="12" hidden="1">
      <c r="A775" s="302"/>
      <c r="B775" s="302"/>
      <c r="C775" s="309"/>
      <c r="D775" s="302"/>
      <c r="E775" s="302"/>
      <c r="F775" s="302"/>
      <c r="G775" s="302"/>
      <c r="H775" s="302"/>
      <c r="I775" s="302"/>
      <c r="J775" s="302"/>
      <c r="K775" s="302"/>
      <c r="L775" s="302"/>
    </row>
    <row r="776" spans="1:12" ht="12">
      <c r="A776" s="302"/>
      <c r="B776" s="302"/>
      <c r="C776" s="314"/>
      <c r="D776" s="330"/>
      <c r="E776" s="330"/>
      <c r="F776" s="330"/>
      <c r="G776" s="330"/>
      <c r="H776" s="330"/>
      <c r="I776" s="330"/>
      <c r="J776" s="330"/>
      <c r="K776" s="330"/>
      <c r="L776" s="330"/>
    </row>
    <row r="777" spans="1:12" ht="12">
      <c r="A777" s="302"/>
      <c r="B777" s="302"/>
      <c r="C777" s="314"/>
      <c r="D777" s="307"/>
      <c r="E777" s="307"/>
      <c r="F777" s="307"/>
      <c r="G777" s="307"/>
      <c r="H777" s="307"/>
      <c r="I777" s="307"/>
      <c r="J777" s="307"/>
      <c r="K777" s="307"/>
      <c r="L777" s="307"/>
    </row>
    <row r="778" spans="1:12" ht="12">
      <c r="A778" s="303"/>
      <c r="B778" s="303"/>
      <c r="C778" s="322"/>
      <c r="D778" s="303"/>
      <c r="E778" s="303"/>
      <c r="F778" s="303"/>
      <c r="G778" s="303"/>
      <c r="H778" s="303"/>
      <c r="I778" s="303"/>
      <c r="J778" s="303"/>
      <c r="K778" s="303"/>
      <c r="L778" s="303"/>
    </row>
    <row r="779" spans="1:12" ht="12">
      <c r="A779" s="302"/>
      <c r="B779" s="303"/>
      <c r="C779" s="321"/>
      <c r="D779" s="333"/>
      <c r="E779" s="333"/>
      <c r="F779" s="333"/>
      <c r="G779" s="333"/>
      <c r="H779" s="333"/>
      <c r="I779" s="333"/>
      <c r="J779" s="333"/>
      <c r="K779" s="333"/>
      <c r="L779" s="333"/>
    </row>
    <row r="780" spans="1:12" ht="12" hidden="1">
      <c r="A780" s="303"/>
      <c r="B780" s="303"/>
      <c r="C780" s="323"/>
      <c r="D780" s="303"/>
      <c r="E780" s="303"/>
      <c r="F780" s="303"/>
      <c r="G780" s="303"/>
      <c r="H780" s="303"/>
      <c r="I780" s="303"/>
      <c r="J780" s="303"/>
      <c r="K780" s="303"/>
      <c r="L780" s="303"/>
    </row>
    <row r="781" spans="1:12" ht="12">
      <c r="A781" s="303"/>
      <c r="B781" s="303"/>
      <c r="C781" s="334"/>
      <c r="D781" s="333"/>
      <c r="E781" s="333"/>
      <c r="F781" s="333"/>
      <c r="G781" s="333"/>
      <c r="H781" s="333"/>
      <c r="I781" s="333"/>
      <c r="J781" s="333"/>
      <c r="K781" s="333"/>
      <c r="L781" s="333"/>
    </row>
    <row r="782" spans="1:12" ht="12">
      <c r="A782" s="303"/>
      <c r="B782" s="303"/>
      <c r="C782" s="322"/>
      <c r="D782" s="303"/>
      <c r="E782" s="303"/>
      <c r="F782" s="303"/>
      <c r="G782" s="303"/>
      <c r="H782" s="303"/>
      <c r="I782" s="303"/>
      <c r="J782" s="303"/>
      <c r="K782" s="303"/>
      <c r="L782" s="303"/>
    </row>
    <row r="783" spans="1:12" ht="12">
      <c r="A783" s="302"/>
      <c r="B783" s="303"/>
      <c r="C783" s="321"/>
      <c r="D783" s="333"/>
      <c r="E783" s="333"/>
      <c r="F783" s="333"/>
      <c r="G783" s="333"/>
      <c r="H783" s="333"/>
      <c r="I783" s="333"/>
      <c r="J783" s="333"/>
      <c r="K783" s="333"/>
      <c r="L783" s="333"/>
    </row>
    <row r="784" spans="1:12" ht="9" customHeight="1" hidden="1">
      <c r="A784" s="302"/>
      <c r="B784" s="303"/>
      <c r="C784" s="320"/>
      <c r="D784" s="303"/>
      <c r="E784" s="303"/>
      <c r="F784" s="303"/>
      <c r="G784" s="303"/>
      <c r="H784" s="303"/>
      <c r="I784" s="303"/>
      <c r="J784" s="303"/>
      <c r="K784" s="303"/>
      <c r="L784" s="303"/>
    </row>
    <row r="785" spans="1:12" ht="9" customHeight="1" hidden="1">
      <c r="A785" s="302"/>
      <c r="B785" s="303"/>
      <c r="C785" s="320"/>
      <c r="D785" s="303"/>
      <c r="E785" s="303"/>
      <c r="F785" s="303"/>
      <c r="G785" s="303"/>
      <c r="H785" s="303"/>
      <c r="I785" s="303"/>
      <c r="J785" s="303"/>
      <c r="K785" s="303"/>
      <c r="L785" s="303"/>
    </row>
    <row r="786" spans="1:12" ht="9" customHeight="1" hidden="1">
      <c r="A786" s="302"/>
      <c r="B786" s="303"/>
      <c r="C786" s="310"/>
      <c r="D786" s="303"/>
      <c r="E786" s="303"/>
      <c r="F786" s="303"/>
      <c r="G786" s="303"/>
      <c r="H786" s="303"/>
      <c r="I786" s="303"/>
      <c r="J786" s="303"/>
      <c r="K786" s="303"/>
      <c r="L786" s="303"/>
    </row>
    <row r="787" spans="1:12" ht="9" customHeight="1" hidden="1">
      <c r="A787" s="302"/>
      <c r="B787" s="303"/>
      <c r="C787" s="320"/>
      <c r="D787" s="303"/>
      <c r="E787" s="303"/>
      <c r="F787" s="303"/>
      <c r="G787" s="303"/>
      <c r="H787" s="303"/>
      <c r="I787" s="303"/>
      <c r="J787" s="303"/>
      <c r="K787" s="303"/>
      <c r="L787" s="303"/>
    </row>
    <row r="788" spans="1:12" ht="9" customHeight="1" hidden="1">
      <c r="A788" s="302"/>
      <c r="B788" s="303"/>
      <c r="C788" s="320"/>
      <c r="D788" s="303"/>
      <c r="E788" s="303"/>
      <c r="F788" s="303"/>
      <c r="G788" s="303"/>
      <c r="H788" s="303"/>
      <c r="I788" s="303"/>
      <c r="J788" s="303"/>
      <c r="K788" s="303"/>
      <c r="L788" s="303"/>
    </row>
    <row r="789" spans="1:12" ht="9" customHeight="1" hidden="1">
      <c r="A789" s="302"/>
      <c r="B789" s="303"/>
      <c r="C789" s="320"/>
      <c r="D789" s="303"/>
      <c r="E789" s="303"/>
      <c r="F789" s="303"/>
      <c r="G789" s="303"/>
      <c r="H789" s="303"/>
      <c r="I789" s="303"/>
      <c r="J789" s="303"/>
      <c r="K789" s="303"/>
      <c r="L789" s="303"/>
    </row>
    <row r="790" spans="1:12" ht="9" customHeight="1" hidden="1">
      <c r="A790" s="302"/>
      <c r="B790" s="303"/>
      <c r="C790" s="320"/>
      <c r="D790" s="303"/>
      <c r="E790" s="303"/>
      <c r="F790" s="303"/>
      <c r="G790" s="303"/>
      <c r="H790" s="303"/>
      <c r="I790" s="303"/>
      <c r="J790" s="303"/>
      <c r="K790" s="303"/>
      <c r="L790" s="303"/>
    </row>
    <row r="791" spans="1:12" ht="9" customHeight="1" hidden="1">
      <c r="A791" s="302"/>
      <c r="B791" s="303"/>
      <c r="C791" s="320"/>
      <c r="D791" s="303"/>
      <c r="E791" s="303"/>
      <c r="F791" s="303"/>
      <c r="G791" s="303"/>
      <c r="H791" s="303"/>
      <c r="I791" s="303"/>
      <c r="J791" s="303"/>
      <c r="K791" s="303"/>
      <c r="L791" s="303"/>
    </row>
    <row r="792" spans="1:12" ht="11.25" customHeight="1">
      <c r="A792" s="302"/>
      <c r="B792" s="302"/>
      <c r="C792" s="334"/>
      <c r="D792" s="333"/>
      <c r="E792" s="333"/>
      <c r="F792" s="333"/>
      <c r="G792" s="333"/>
      <c r="H792" s="333"/>
      <c r="I792" s="333"/>
      <c r="J792" s="333"/>
      <c r="K792" s="333"/>
      <c r="L792" s="333"/>
    </row>
    <row r="793" spans="1:12" ht="12">
      <c r="A793" s="303"/>
      <c r="B793" s="303"/>
      <c r="C793" s="320"/>
      <c r="D793" s="303"/>
      <c r="E793" s="303"/>
      <c r="F793" s="303"/>
      <c r="G793" s="303"/>
      <c r="H793" s="303"/>
      <c r="I793" s="303"/>
      <c r="J793" s="303"/>
      <c r="K793" s="303"/>
      <c r="L793" s="303"/>
    </row>
    <row r="794" spans="1:12" s="335" customFormat="1" ht="12">
      <c r="A794" s="308"/>
      <c r="B794" s="308"/>
      <c r="C794" s="313"/>
      <c r="D794" s="308"/>
      <c r="E794" s="308"/>
      <c r="F794" s="308"/>
      <c r="G794" s="308"/>
      <c r="H794" s="308"/>
      <c r="I794" s="308"/>
      <c r="J794" s="308"/>
      <c r="K794" s="308"/>
      <c r="L794" s="308"/>
    </row>
    <row r="795" spans="1:12" ht="9" customHeight="1" hidden="1">
      <c r="A795" s="302"/>
      <c r="B795" s="302"/>
      <c r="C795" s="310"/>
      <c r="D795" s="303"/>
      <c r="E795" s="303"/>
      <c r="F795" s="303"/>
      <c r="G795" s="303"/>
      <c r="H795" s="303"/>
      <c r="I795" s="303"/>
      <c r="J795" s="303"/>
      <c r="K795" s="303"/>
      <c r="L795" s="303"/>
    </row>
    <row r="796" spans="1:12" ht="9" customHeight="1" hidden="1">
      <c r="A796" s="302"/>
      <c r="B796" s="302"/>
      <c r="C796" s="310"/>
      <c r="D796" s="303"/>
      <c r="E796" s="303"/>
      <c r="F796" s="303"/>
      <c r="G796" s="303"/>
      <c r="H796" s="303"/>
      <c r="I796" s="303"/>
      <c r="J796" s="303"/>
      <c r="K796" s="303"/>
      <c r="L796" s="303"/>
    </row>
    <row r="797" spans="1:12" ht="9" customHeight="1" hidden="1">
      <c r="A797" s="302"/>
      <c r="B797" s="302"/>
      <c r="C797" s="310"/>
      <c r="D797" s="303"/>
      <c r="E797" s="303"/>
      <c r="F797" s="303"/>
      <c r="G797" s="303"/>
      <c r="H797" s="303"/>
      <c r="I797" s="303"/>
      <c r="J797" s="303"/>
      <c r="K797" s="303"/>
      <c r="L797" s="303"/>
    </row>
    <row r="798" spans="1:12" ht="9" customHeight="1" hidden="1">
      <c r="A798" s="302"/>
      <c r="B798" s="302"/>
      <c r="C798" s="310"/>
      <c r="D798" s="303"/>
      <c r="E798" s="303"/>
      <c r="F798" s="303"/>
      <c r="G798" s="303"/>
      <c r="H798" s="303"/>
      <c r="I798" s="303"/>
      <c r="J798" s="303"/>
      <c r="K798" s="303"/>
      <c r="L798" s="303"/>
    </row>
    <row r="799" spans="1:12" ht="9" customHeight="1">
      <c r="A799" s="302"/>
      <c r="B799" s="302"/>
      <c r="C799" s="314"/>
      <c r="D799" s="308"/>
      <c r="E799" s="308"/>
      <c r="F799" s="308"/>
      <c r="G799" s="308"/>
      <c r="H799" s="308"/>
      <c r="I799" s="308"/>
      <c r="J799" s="308"/>
      <c r="K799" s="308"/>
      <c r="L799" s="308"/>
    </row>
    <row r="800" spans="1:12" ht="9" customHeight="1" hidden="1">
      <c r="A800" s="302"/>
      <c r="B800" s="302"/>
      <c r="C800" s="310"/>
      <c r="D800" s="303"/>
      <c r="E800" s="303"/>
      <c r="F800" s="303"/>
      <c r="G800" s="303"/>
      <c r="H800" s="303"/>
      <c r="I800" s="303"/>
      <c r="J800" s="303"/>
      <c r="K800" s="303"/>
      <c r="L800" s="303"/>
    </row>
    <row r="801" spans="1:12" ht="9" customHeight="1" hidden="1">
      <c r="A801" s="302"/>
      <c r="B801" s="302"/>
      <c r="C801" s="310"/>
      <c r="D801" s="303"/>
      <c r="E801" s="303"/>
      <c r="F801" s="303"/>
      <c r="G801" s="303"/>
      <c r="H801" s="303"/>
      <c r="I801" s="303"/>
      <c r="J801" s="303"/>
      <c r="K801" s="303"/>
      <c r="L801" s="303"/>
    </row>
    <row r="802" spans="1:12" ht="9" customHeight="1" hidden="1">
      <c r="A802" s="302"/>
      <c r="B802" s="302"/>
      <c r="C802" s="310"/>
      <c r="D802" s="303"/>
      <c r="E802" s="303"/>
      <c r="F802" s="303"/>
      <c r="G802" s="303"/>
      <c r="H802" s="303"/>
      <c r="I802" s="303"/>
      <c r="J802" s="303"/>
      <c r="K802" s="303"/>
      <c r="L802" s="303"/>
    </row>
    <row r="803" spans="1:12" ht="9" customHeight="1">
      <c r="A803" s="302"/>
      <c r="B803" s="302"/>
      <c r="C803" s="314"/>
      <c r="D803" s="308"/>
      <c r="E803" s="308"/>
      <c r="F803" s="308"/>
      <c r="G803" s="308"/>
      <c r="H803" s="308"/>
      <c r="I803" s="308"/>
      <c r="J803" s="308"/>
      <c r="K803" s="308"/>
      <c r="L803" s="308"/>
    </row>
    <row r="804" spans="1:12" ht="9" customHeight="1" hidden="1">
      <c r="A804" s="302"/>
      <c r="B804" s="302"/>
      <c r="C804" s="310"/>
      <c r="D804" s="303"/>
      <c r="E804" s="303"/>
      <c r="F804" s="303"/>
      <c r="G804" s="303"/>
      <c r="H804" s="303"/>
      <c r="I804" s="303"/>
      <c r="J804" s="303"/>
      <c r="K804" s="303"/>
      <c r="L804" s="303"/>
    </row>
    <row r="805" spans="1:12" ht="9" customHeight="1" hidden="1">
      <c r="A805" s="302"/>
      <c r="B805" s="302"/>
      <c r="C805" s="310"/>
      <c r="D805" s="303"/>
      <c r="E805" s="303"/>
      <c r="F805" s="303"/>
      <c r="G805" s="303"/>
      <c r="H805" s="303"/>
      <c r="I805" s="303"/>
      <c r="J805" s="303"/>
      <c r="K805" s="303"/>
      <c r="L805" s="303"/>
    </row>
    <row r="806" spans="1:12" ht="9" customHeight="1" hidden="1">
      <c r="A806" s="302"/>
      <c r="B806" s="302"/>
      <c r="C806" s="310"/>
      <c r="D806" s="303"/>
      <c r="E806" s="303"/>
      <c r="F806" s="303"/>
      <c r="G806" s="303"/>
      <c r="H806" s="303"/>
      <c r="I806" s="303"/>
      <c r="J806" s="303"/>
      <c r="K806" s="303"/>
      <c r="L806" s="303"/>
    </row>
    <row r="807" spans="1:12" ht="9" customHeight="1">
      <c r="A807" s="302"/>
      <c r="B807" s="302"/>
      <c r="C807" s="314"/>
      <c r="D807" s="308"/>
      <c r="E807" s="308"/>
      <c r="F807" s="308"/>
      <c r="G807" s="308"/>
      <c r="H807" s="308"/>
      <c r="I807" s="308"/>
      <c r="J807" s="308"/>
      <c r="K807" s="308"/>
      <c r="L807" s="308"/>
    </row>
    <row r="808" spans="1:12" ht="9" customHeight="1" hidden="1">
      <c r="A808" s="302"/>
      <c r="B808" s="302"/>
      <c r="C808" s="310"/>
      <c r="D808" s="303"/>
      <c r="E808" s="303"/>
      <c r="F808" s="303"/>
      <c r="G808" s="303"/>
      <c r="H808" s="303"/>
      <c r="I808" s="303"/>
      <c r="J808" s="303"/>
      <c r="K808" s="303"/>
      <c r="L808" s="303"/>
    </row>
    <row r="809" spans="1:12" ht="18" customHeight="1" hidden="1">
      <c r="A809" s="302"/>
      <c r="B809" s="302"/>
      <c r="C809" s="310"/>
      <c r="D809" s="303"/>
      <c r="E809" s="303"/>
      <c r="F809" s="303"/>
      <c r="G809" s="303"/>
      <c r="H809" s="303"/>
      <c r="I809" s="303"/>
      <c r="J809" s="303"/>
      <c r="K809" s="303"/>
      <c r="L809" s="303"/>
    </row>
    <row r="810" spans="1:12" ht="9" customHeight="1">
      <c r="A810" s="302"/>
      <c r="B810" s="302"/>
      <c r="C810" s="314"/>
      <c r="D810" s="308"/>
      <c r="E810" s="308"/>
      <c r="F810" s="308"/>
      <c r="G810" s="308"/>
      <c r="H810" s="308"/>
      <c r="I810" s="308"/>
      <c r="J810" s="308"/>
      <c r="K810" s="308"/>
      <c r="L810" s="308"/>
    </row>
    <row r="811" spans="1:12" ht="9" customHeight="1">
      <c r="A811" s="303"/>
      <c r="B811" s="303"/>
      <c r="C811" s="320"/>
      <c r="D811" s="303"/>
      <c r="E811" s="303"/>
      <c r="F811" s="303"/>
      <c r="G811" s="303"/>
      <c r="H811" s="303"/>
      <c r="I811" s="303"/>
      <c r="J811" s="303"/>
      <c r="K811" s="303"/>
      <c r="L811" s="303"/>
    </row>
    <row r="812" spans="1:12" ht="12">
      <c r="A812" s="302"/>
      <c r="B812" s="302"/>
      <c r="C812" s="313"/>
      <c r="D812" s="308"/>
      <c r="E812" s="308"/>
      <c r="F812" s="308"/>
      <c r="G812" s="308"/>
      <c r="H812" s="308"/>
      <c r="I812" s="308"/>
      <c r="J812" s="308"/>
      <c r="K812" s="308"/>
      <c r="L812" s="308"/>
    </row>
    <row r="813" spans="1:12" ht="12" hidden="1">
      <c r="A813" s="302"/>
      <c r="B813" s="302"/>
      <c r="C813" s="310"/>
      <c r="D813" s="303"/>
      <c r="E813" s="303"/>
      <c r="F813" s="303"/>
      <c r="G813" s="303"/>
      <c r="H813" s="303"/>
      <c r="I813" s="303"/>
      <c r="J813" s="303"/>
      <c r="K813" s="303"/>
      <c r="L813" s="303"/>
    </row>
    <row r="814" spans="1:12" ht="12" hidden="1">
      <c r="A814" s="302"/>
      <c r="B814" s="302"/>
      <c r="C814" s="310"/>
      <c r="D814" s="303"/>
      <c r="E814" s="303"/>
      <c r="F814" s="303"/>
      <c r="G814" s="303"/>
      <c r="H814" s="303"/>
      <c r="I814" s="303"/>
      <c r="J814" s="303"/>
      <c r="K814" s="303"/>
      <c r="L814" s="303"/>
    </row>
    <row r="815" spans="1:12" ht="12">
      <c r="A815" s="302"/>
      <c r="B815" s="302"/>
      <c r="C815" s="314"/>
      <c r="D815" s="308"/>
      <c r="E815" s="308"/>
      <c r="F815" s="308"/>
      <c r="G815" s="308"/>
      <c r="H815" s="308"/>
      <c r="I815" s="308"/>
      <c r="J815" s="308"/>
      <c r="K815" s="308"/>
      <c r="L815" s="308"/>
    </row>
    <row r="816" spans="1:12" ht="12">
      <c r="A816" s="303"/>
      <c r="B816" s="303"/>
      <c r="C816" s="320"/>
      <c r="D816" s="303"/>
      <c r="E816" s="303"/>
      <c r="F816" s="303"/>
      <c r="G816" s="303"/>
      <c r="H816" s="303"/>
      <c r="I816" s="303"/>
      <c r="J816" s="303"/>
      <c r="K816" s="303"/>
      <c r="L816" s="303"/>
    </row>
    <row r="817" spans="1:12" s="337" customFormat="1" ht="12">
      <c r="A817" s="336"/>
      <c r="B817" s="336"/>
      <c r="C817" s="313"/>
      <c r="D817" s="308"/>
      <c r="E817" s="308"/>
      <c r="F817" s="308"/>
      <c r="G817" s="308"/>
      <c r="H817" s="308"/>
      <c r="I817" s="308"/>
      <c r="J817" s="308"/>
      <c r="K817" s="308"/>
      <c r="L817" s="308"/>
    </row>
    <row r="818" spans="1:12" ht="9" customHeight="1" hidden="1">
      <c r="A818" s="302"/>
      <c r="B818" s="302"/>
      <c r="C818" s="310"/>
      <c r="D818" s="302"/>
      <c r="E818" s="302"/>
      <c r="F818" s="303"/>
      <c r="G818" s="303"/>
      <c r="H818" s="303"/>
      <c r="I818" s="303"/>
      <c r="J818" s="303"/>
      <c r="K818" s="303"/>
      <c r="L818" s="303"/>
    </row>
    <row r="819" spans="1:12" ht="9" customHeight="1" hidden="1">
      <c r="A819" s="302"/>
      <c r="B819" s="302"/>
      <c r="C819" s="310"/>
      <c r="D819" s="302"/>
      <c r="E819" s="302"/>
      <c r="F819" s="303"/>
      <c r="G819" s="303"/>
      <c r="H819" s="303"/>
      <c r="I819" s="303"/>
      <c r="J819" s="303"/>
      <c r="K819" s="303"/>
      <c r="L819" s="303"/>
    </row>
    <row r="820" spans="1:12" ht="9" customHeight="1" hidden="1">
      <c r="A820" s="302"/>
      <c r="B820" s="302"/>
      <c r="C820" s="310"/>
      <c r="D820" s="302"/>
      <c r="E820" s="302"/>
      <c r="F820" s="303"/>
      <c r="G820" s="303"/>
      <c r="H820" s="303"/>
      <c r="I820" s="303"/>
      <c r="J820" s="303"/>
      <c r="K820" s="303"/>
      <c r="L820" s="303"/>
    </row>
    <row r="821" spans="1:12" ht="9" customHeight="1" hidden="1">
      <c r="A821" s="302"/>
      <c r="B821" s="302"/>
      <c r="C821" s="310"/>
      <c r="D821" s="302"/>
      <c r="E821" s="302"/>
      <c r="F821" s="303"/>
      <c r="G821" s="303"/>
      <c r="H821" s="303"/>
      <c r="I821" s="303"/>
      <c r="J821" s="303"/>
      <c r="K821" s="303"/>
      <c r="L821" s="303"/>
    </row>
    <row r="822" spans="1:12" ht="18.75" customHeight="1" hidden="1">
      <c r="A822" s="302"/>
      <c r="B822" s="302"/>
      <c r="C822" s="310"/>
      <c r="D822" s="302"/>
      <c r="E822" s="302"/>
      <c r="F822" s="303"/>
      <c r="G822" s="303"/>
      <c r="H822" s="303"/>
      <c r="I822" s="303"/>
      <c r="J822" s="303"/>
      <c r="K822" s="303"/>
      <c r="L822" s="303"/>
    </row>
    <row r="823" spans="1:12" ht="9" customHeight="1" hidden="1">
      <c r="A823" s="302"/>
      <c r="B823" s="302"/>
      <c r="C823" s="310"/>
      <c r="D823" s="303"/>
      <c r="E823" s="303"/>
      <c r="F823" s="303"/>
      <c r="G823" s="303"/>
      <c r="H823" s="303"/>
      <c r="I823" s="303"/>
      <c r="J823" s="303"/>
      <c r="K823" s="303"/>
      <c r="L823" s="303"/>
    </row>
    <row r="824" spans="1:12" ht="9" customHeight="1">
      <c r="A824" s="302"/>
      <c r="B824" s="302"/>
      <c r="C824" s="314"/>
      <c r="D824" s="308"/>
      <c r="E824" s="308"/>
      <c r="F824" s="308"/>
      <c r="G824" s="308"/>
      <c r="H824" s="308"/>
      <c r="I824" s="308"/>
      <c r="J824" s="308"/>
      <c r="K824" s="308"/>
      <c r="L824" s="308"/>
    </row>
    <row r="825" spans="1:12" ht="18.75" customHeight="1" hidden="1">
      <c r="A825" s="302"/>
      <c r="B825" s="302"/>
      <c r="C825" s="310"/>
      <c r="D825" s="303"/>
      <c r="E825" s="303"/>
      <c r="F825" s="303"/>
      <c r="G825" s="303"/>
      <c r="H825" s="303"/>
      <c r="I825" s="303"/>
      <c r="J825" s="303"/>
      <c r="K825" s="303"/>
      <c r="L825" s="303"/>
    </row>
    <row r="826" spans="1:12" ht="9" customHeight="1" hidden="1">
      <c r="A826" s="302"/>
      <c r="B826" s="302"/>
      <c r="C826" s="310"/>
      <c r="D826" s="303"/>
      <c r="E826" s="303"/>
      <c r="F826" s="305"/>
      <c r="G826" s="305"/>
      <c r="H826" s="303"/>
      <c r="I826" s="303"/>
      <c r="J826" s="303"/>
      <c r="K826" s="303"/>
      <c r="L826" s="303"/>
    </row>
    <row r="827" spans="1:12" ht="9" customHeight="1" hidden="1">
      <c r="A827" s="302"/>
      <c r="B827" s="302"/>
      <c r="C827" s="310"/>
      <c r="D827" s="303"/>
      <c r="E827" s="303"/>
      <c r="F827" s="303"/>
      <c r="G827" s="303"/>
      <c r="H827" s="303"/>
      <c r="I827" s="303"/>
      <c r="J827" s="303"/>
      <c r="K827" s="303"/>
      <c r="L827" s="303"/>
    </row>
    <row r="828" spans="1:12" ht="9" customHeight="1" hidden="1">
      <c r="A828" s="302"/>
      <c r="B828" s="302"/>
      <c r="C828" s="310"/>
      <c r="D828" s="303"/>
      <c r="E828" s="303"/>
      <c r="F828" s="303"/>
      <c r="G828" s="303"/>
      <c r="H828" s="303"/>
      <c r="I828" s="303"/>
      <c r="J828" s="303"/>
      <c r="K828" s="303"/>
      <c r="L828" s="303"/>
    </row>
    <row r="829" spans="1:12" ht="9" customHeight="1" hidden="1">
      <c r="A829" s="302"/>
      <c r="B829" s="302"/>
      <c r="C829" s="310"/>
      <c r="D829" s="303"/>
      <c r="E829" s="303"/>
      <c r="F829" s="305"/>
      <c r="G829" s="305"/>
      <c r="H829" s="303"/>
      <c r="I829" s="303"/>
      <c r="J829" s="303"/>
      <c r="K829" s="303"/>
      <c r="L829" s="303"/>
    </row>
    <row r="830" spans="1:12" ht="9" customHeight="1" hidden="1">
      <c r="A830" s="302"/>
      <c r="B830" s="302"/>
      <c r="C830" s="310"/>
      <c r="D830" s="303"/>
      <c r="E830" s="303"/>
      <c r="F830" s="303"/>
      <c r="G830" s="303"/>
      <c r="H830" s="303"/>
      <c r="I830" s="303"/>
      <c r="J830" s="303"/>
      <c r="K830" s="303"/>
      <c r="L830" s="303"/>
    </row>
    <row r="831" spans="1:12" ht="9" customHeight="1">
      <c r="A831" s="302"/>
      <c r="B831" s="302"/>
      <c r="C831" s="314"/>
      <c r="D831" s="308"/>
      <c r="E831" s="308"/>
      <c r="F831" s="308"/>
      <c r="G831" s="308"/>
      <c r="H831" s="308"/>
      <c r="I831" s="308"/>
      <c r="J831" s="308"/>
      <c r="K831" s="308"/>
      <c r="L831" s="308"/>
    </row>
    <row r="832" spans="1:12" ht="12" customHeight="1">
      <c r="A832" s="303"/>
      <c r="B832" s="303"/>
      <c r="C832" s="320"/>
      <c r="D832" s="303"/>
      <c r="E832" s="303"/>
      <c r="F832" s="303"/>
      <c r="G832" s="303"/>
      <c r="H832" s="303"/>
      <c r="I832" s="303"/>
      <c r="J832" s="303"/>
      <c r="K832" s="303"/>
      <c r="L832" s="303"/>
    </row>
    <row r="833" spans="1:12" ht="12">
      <c r="A833" s="302"/>
      <c r="B833" s="302"/>
      <c r="C833" s="313"/>
      <c r="D833" s="308"/>
      <c r="E833" s="308"/>
      <c r="F833" s="308"/>
      <c r="G833" s="308"/>
      <c r="H833" s="308"/>
      <c r="I833" s="308"/>
      <c r="J833" s="308"/>
      <c r="K833" s="308"/>
      <c r="L833" s="308"/>
    </row>
    <row r="834" spans="1:12" ht="18" customHeight="1" hidden="1">
      <c r="A834" s="302"/>
      <c r="B834" s="302"/>
      <c r="C834" s="310"/>
      <c r="D834" s="303"/>
      <c r="E834" s="303"/>
      <c r="F834" s="303"/>
      <c r="G834" s="303"/>
      <c r="H834" s="303"/>
      <c r="I834" s="303"/>
      <c r="J834" s="303"/>
      <c r="K834" s="303"/>
      <c r="L834" s="303"/>
    </row>
    <row r="835" spans="1:12" ht="9" customHeight="1" hidden="1">
      <c r="A835" s="302"/>
      <c r="B835" s="302"/>
      <c r="C835" s="310"/>
      <c r="D835" s="303"/>
      <c r="E835" s="303"/>
      <c r="F835" s="303"/>
      <c r="G835" s="303"/>
      <c r="H835" s="303"/>
      <c r="I835" s="303"/>
      <c r="J835" s="303"/>
      <c r="K835" s="303"/>
      <c r="L835" s="303"/>
    </row>
    <row r="836" spans="1:12" ht="9" customHeight="1" hidden="1">
      <c r="A836" s="302"/>
      <c r="B836" s="302"/>
      <c r="C836" s="310"/>
      <c r="D836" s="303"/>
      <c r="E836" s="303"/>
      <c r="F836" s="303"/>
      <c r="G836" s="303"/>
      <c r="H836" s="303"/>
      <c r="I836" s="303"/>
      <c r="J836" s="303"/>
      <c r="K836" s="303"/>
      <c r="L836" s="303"/>
    </row>
    <row r="837" spans="1:12" ht="9" customHeight="1">
      <c r="A837" s="302"/>
      <c r="B837" s="302"/>
      <c r="C837" s="314"/>
      <c r="D837" s="308"/>
      <c r="E837" s="308"/>
      <c r="F837" s="308"/>
      <c r="G837" s="308"/>
      <c r="H837" s="308"/>
      <c r="I837" s="308"/>
      <c r="J837" s="308"/>
      <c r="K837" s="308"/>
      <c r="L837" s="308"/>
    </row>
    <row r="838" spans="1:12" ht="12">
      <c r="A838" s="303"/>
      <c r="B838" s="303"/>
      <c r="C838" s="320"/>
      <c r="D838" s="303"/>
      <c r="E838" s="303"/>
      <c r="F838" s="303"/>
      <c r="G838" s="303"/>
      <c r="H838" s="303"/>
      <c r="I838" s="303"/>
      <c r="J838" s="303"/>
      <c r="K838" s="303"/>
      <c r="L838" s="303"/>
    </row>
    <row r="839" spans="1:12" ht="12">
      <c r="A839" s="302"/>
      <c r="B839" s="302"/>
      <c r="C839" s="313"/>
      <c r="D839" s="333"/>
      <c r="E839" s="333"/>
      <c r="F839" s="333"/>
      <c r="G839" s="333"/>
      <c r="H839" s="333"/>
      <c r="I839" s="333"/>
      <c r="J839" s="333"/>
      <c r="K839" s="333"/>
      <c r="L839" s="333"/>
    </row>
    <row r="840" spans="1:12" ht="12" hidden="1">
      <c r="A840" s="302"/>
      <c r="B840" s="302"/>
      <c r="C840" s="310"/>
      <c r="D840" s="303"/>
      <c r="E840" s="303"/>
      <c r="F840" s="303"/>
      <c r="G840" s="303"/>
      <c r="H840" s="303"/>
      <c r="I840" s="303"/>
      <c r="J840" s="303"/>
      <c r="K840" s="303"/>
      <c r="L840" s="303"/>
    </row>
    <row r="841" spans="1:12" ht="12" hidden="1">
      <c r="A841" s="302"/>
      <c r="B841" s="302"/>
      <c r="C841" s="310"/>
      <c r="D841" s="303"/>
      <c r="E841" s="303"/>
      <c r="F841" s="303"/>
      <c r="G841" s="303"/>
      <c r="H841" s="303"/>
      <c r="I841" s="303"/>
      <c r="J841" s="303"/>
      <c r="K841" s="303"/>
      <c r="L841" s="303"/>
    </row>
    <row r="842" spans="1:12" ht="18" customHeight="1" hidden="1">
      <c r="A842" s="302"/>
      <c r="B842" s="302"/>
      <c r="C842" s="310"/>
      <c r="D842" s="303"/>
      <c r="E842" s="303"/>
      <c r="F842" s="303"/>
      <c r="G842" s="303"/>
      <c r="H842" s="303"/>
      <c r="I842" s="303"/>
      <c r="J842" s="303"/>
      <c r="K842" s="303"/>
      <c r="L842" s="303"/>
    </row>
    <row r="843" spans="1:12" ht="12" hidden="1">
      <c r="A843" s="302"/>
      <c r="B843" s="302"/>
      <c r="C843" s="310"/>
      <c r="D843" s="303"/>
      <c r="E843" s="303"/>
      <c r="F843" s="303"/>
      <c r="G843" s="303"/>
      <c r="H843" s="303"/>
      <c r="I843" s="303"/>
      <c r="J843" s="303"/>
      <c r="K843" s="303"/>
      <c r="L843" s="303"/>
    </row>
    <row r="844" spans="1:12" ht="12" hidden="1">
      <c r="A844" s="302"/>
      <c r="B844" s="302"/>
      <c r="C844" s="310"/>
      <c r="D844" s="303"/>
      <c r="E844" s="303"/>
      <c r="F844" s="303"/>
      <c r="G844" s="303"/>
      <c r="H844" s="303"/>
      <c r="I844" s="303"/>
      <c r="J844" s="303"/>
      <c r="K844" s="303"/>
      <c r="L844" s="303"/>
    </row>
    <row r="845" spans="1:12" ht="12" hidden="1">
      <c r="A845" s="302"/>
      <c r="B845" s="302"/>
      <c r="C845" s="310"/>
      <c r="D845" s="303"/>
      <c r="E845" s="303"/>
      <c r="F845" s="303"/>
      <c r="G845" s="303"/>
      <c r="H845" s="303"/>
      <c r="I845" s="303"/>
      <c r="J845" s="303"/>
      <c r="K845" s="303"/>
      <c r="L845" s="303"/>
    </row>
    <row r="846" spans="1:12" ht="12" hidden="1">
      <c r="A846" s="302"/>
      <c r="B846" s="302"/>
      <c r="C846" s="310"/>
      <c r="D846" s="303"/>
      <c r="E846" s="303"/>
      <c r="F846" s="303"/>
      <c r="G846" s="303"/>
      <c r="H846" s="303"/>
      <c r="I846" s="303"/>
      <c r="J846" s="303"/>
      <c r="K846" s="303"/>
      <c r="L846" s="303"/>
    </row>
    <row r="847" spans="1:12" ht="12">
      <c r="A847" s="302"/>
      <c r="B847" s="302"/>
      <c r="C847" s="314"/>
      <c r="D847" s="308"/>
      <c r="E847" s="308"/>
      <c r="F847" s="308"/>
      <c r="G847" s="308"/>
      <c r="H847" s="308"/>
      <c r="I847" s="308"/>
      <c r="J847" s="308"/>
      <c r="K847" s="308"/>
      <c r="L847" s="308"/>
    </row>
    <row r="848" spans="1:12" ht="12" hidden="1">
      <c r="A848" s="302"/>
      <c r="B848" s="302"/>
      <c r="C848" s="310"/>
      <c r="D848" s="303"/>
      <c r="E848" s="303"/>
      <c r="F848" s="303"/>
      <c r="G848" s="303"/>
      <c r="H848" s="303"/>
      <c r="I848" s="303"/>
      <c r="J848" s="303"/>
      <c r="K848" s="303"/>
      <c r="L848" s="303"/>
    </row>
    <row r="849" spans="1:12" ht="12" hidden="1">
      <c r="A849" s="302"/>
      <c r="B849" s="302"/>
      <c r="C849" s="310"/>
      <c r="D849" s="303"/>
      <c r="E849" s="303"/>
      <c r="F849" s="303"/>
      <c r="G849" s="303"/>
      <c r="H849" s="303"/>
      <c r="I849" s="303"/>
      <c r="J849" s="303"/>
      <c r="K849" s="303"/>
      <c r="L849" s="303"/>
    </row>
    <row r="850" spans="1:12" ht="18" customHeight="1" hidden="1">
      <c r="A850" s="302"/>
      <c r="B850" s="302"/>
      <c r="C850" s="310"/>
      <c r="D850" s="303"/>
      <c r="E850" s="303"/>
      <c r="F850" s="303"/>
      <c r="G850" s="303"/>
      <c r="H850" s="303"/>
      <c r="I850" s="303"/>
      <c r="J850" s="303"/>
      <c r="K850" s="303"/>
      <c r="L850" s="303"/>
    </row>
    <row r="851" spans="1:12" ht="12" hidden="1">
      <c r="A851" s="302"/>
      <c r="B851" s="302"/>
      <c r="C851" s="310"/>
      <c r="D851" s="303"/>
      <c r="E851" s="303"/>
      <c r="F851" s="303"/>
      <c r="G851" s="303"/>
      <c r="H851" s="303"/>
      <c r="I851" s="303"/>
      <c r="J851" s="303"/>
      <c r="K851" s="303"/>
      <c r="L851" s="303"/>
    </row>
    <row r="852" spans="1:12" ht="12" hidden="1">
      <c r="A852" s="302"/>
      <c r="B852" s="302"/>
      <c r="C852" s="310"/>
      <c r="D852" s="303"/>
      <c r="E852" s="303"/>
      <c r="F852" s="303"/>
      <c r="G852" s="303"/>
      <c r="H852" s="303"/>
      <c r="I852" s="303"/>
      <c r="J852" s="303"/>
      <c r="K852" s="303"/>
      <c r="L852" s="303"/>
    </row>
    <row r="853" spans="1:12" ht="12" hidden="1">
      <c r="A853" s="302"/>
      <c r="B853" s="302"/>
      <c r="C853" s="310"/>
      <c r="D853" s="303"/>
      <c r="E853" s="303"/>
      <c r="F853" s="303"/>
      <c r="G853" s="303"/>
      <c r="H853" s="303"/>
      <c r="I853" s="303"/>
      <c r="J853" s="303"/>
      <c r="K853" s="303"/>
      <c r="L853" s="303"/>
    </row>
    <row r="854" spans="1:12" ht="12" hidden="1">
      <c r="A854" s="302"/>
      <c r="B854" s="302"/>
      <c r="C854" s="310"/>
      <c r="D854" s="303"/>
      <c r="E854" s="303"/>
      <c r="F854" s="303"/>
      <c r="G854" s="303"/>
      <c r="H854" s="303"/>
      <c r="I854" s="303"/>
      <c r="J854" s="303"/>
      <c r="K854" s="303"/>
      <c r="L854" s="303"/>
    </row>
    <row r="855" spans="1:12" ht="12">
      <c r="A855" s="302"/>
      <c r="B855" s="302"/>
      <c r="C855" s="314"/>
      <c r="D855" s="308"/>
      <c r="E855" s="308"/>
      <c r="F855" s="308"/>
      <c r="G855" s="308"/>
      <c r="H855" s="308"/>
      <c r="I855" s="308"/>
      <c r="J855" s="308"/>
      <c r="K855" s="308"/>
      <c r="L855" s="308"/>
    </row>
    <row r="856" spans="1:12" ht="12">
      <c r="A856" s="303"/>
      <c r="B856" s="303"/>
      <c r="C856" s="320"/>
      <c r="D856" s="303"/>
      <c r="E856" s="303"/>
      <c r="F856" s="303"/>
      <c r="G856" s="303"/>
      <c r="H856" s="303"/>
      <c r="I856" s="303"/>
      <c r="J856" s="303"/>
      <c r="K856" s="303"/>
      <c r="L856" s="303"/>
    </row>
    <row r="857" spans="1:12" ht="12" customHeight="1">
      <c r="A857" s="302"/>
      <c r="B857" s="302"/>
      <c r="C857" s="313"/>
      <c r="D857" s="308"/>
      <c r="E857" s="308"/>
      <c r="F857" s="308"/>
      <c r="G857" s="308"/>
      <c r="H857" s="308"/>
      <c r="I857" s="308"/>
      <c r="J857" s="308"/>
      <c r="K857" s="308"/>
      <c r="L857" s="308"/>
    </row>
    <row r="858" spans="1:12" ht="9" customHeight="1" hidden="1">
      <c r="A858" s="302"/>
      <c r="B858" s="302"/>
      <c r="C858" s="310"/>
      <c r="D858" s="303"/>
      <c r="E858" s="303"/>
      <c r="F858" s="303"/>
      <c r="G858" s="303"/>
      <c r="H858" s="303"/>
      <c r="I858" s="303"/>
      <c r="J858" s="303"/>
      <c r="K858" s="303"/>
      <c r="L858" s="303"/>
    </row>
    <row r="859" spans="1:12" ht="9" customHeight="1">
      <c r="A859" s="302"/>
      <c r="B859" s="302"/>
      <c r="C859" s="314"/>
      <c r="D859" s="308"/>
      <c r="E859" s="308"/>
      <c r="F859" s="308"/>
      <c r="G859" s="308"/>
      <c r="H859" s="308"/>
      <c r="I859" s="308"/>
      <c r="J859" s="308"/>
      <c r="K859" s="308"/>
      <c r="L859" s="308"/>
    </row>
    <row r="860" spans="1:12" ht="9" customHeight="1" hidden="1">
      <c r="A860" s="302"/>
      <c r="B860" s="302"/>
      <c r="C860" s="310"/>
      <c r="D860" s="303"/>
      <c r="E860" s="303"/>
      <c r="F860" s="303"/>
      <c r="G860" s="303"/>
      <c r="H860" s="303"/>
      <c r="I860" s="303"/>
      <c r="J860" s="303"/>
      <c r="K860" s="303"/>
      <c r="L860" s="303"/>
    </row>
    <row r="861" spans="1:12" ht="9" customHeight="1" hidden="1">
      <c r="A861" s="302"/>
      <c r="B861" s="302"/>
      <c r="C861" s="310"/>
      <c r="D861" s="303"/>
      <c r="E861" s="303"/>
      <c r="F861" s="303"/>
      <c r="G861" s="303"/>
      <c r="H861" s="303"/>
      <c r="I861" s="303"/>
      <c r="J861" s="303"/>
      <c r="K861" s="303"/>
      <c r="L861" s="303"/>
    </row>
    <row r="862" spans="1:12" ht="9" customHeight="1" hidden="1">
      <c r="A862" s="302"/>
      <c r="B862" s="302"/>
      <c r="C862" s="310"/>
      <c r="D862" s="303"/>
      <c r="E862" s="303"/>
      <c r="F862" s="303"/>
      <c r="G862" s="303"/>
      <c r="H862" s="303"/>
      <c r="I862" s="303"/>
      <c r="J862" s="303"/>
      <c r="K862" s="303"/>
      <c r="L862" s="303"/>
    </row>
    <row r="863" spans="1:12" ht="9" customHeight="1">
      <c r="A863" s="302"/>
      <c r="B863" s="302"/>
      <c r="C863" s="314"/>
      <c r="D863" s="308"/>
      <c r="E863" s="308"/>
      <c r="F863" s="308"/>
      <c r="G863" s="308"/>
      <c r="H863" s="308"/>
      <c r="I863" s="308"/>
      <c r="J863" s="308"/>
      <c r="K863" s="308"/>
      <c r="L863" s="308"/>
    </row>
    <row r="864" spans="1:12" ht="9" customHeight="1" hidden="1">
      <c r="A864" s="302"/>
      <c r="B864" s="302"/>
      <c r="C864" s="310"/>
      <c r="D864" s="303"/>
      <c r="E864" s="303"/>
      <c r="F864" s="303"/>
      <c r="G864" s="303"/>
      <c r="H864" s="303"/>
      <c r="I864" s="303"/>
      <c r="J864" s="303"/>
      <c r="K864" s="303"/>
      <c r="L864" s="303"/>
    </row>
    <row r="865" spans="1:12" ht="9" customHeight="1" hidden="1">
      <c r="A865" s="302"/>
      <c r="B865" s="302"/>
      <c r="C865" s="310"/>
      <c r="D865" s="303"/>
      <c r="E865" s="303"/>
      <c r="F865" s="303"/>
      <c r="G865" s="303"/>
      <c r="H865" s="303"/>
      <c r="I865" s="303"/>
      <c r="J865" s="303"/>
      <c r="K865" s="303"/>
      <c r="L865" s="303"/>
    </row>
    <row r="866" spans="1:12" ht="9" customHeight="1">
      <c r="A866" s="302"/>
      <c r="B866" s="302"/>
      <c r="C866" s="314"/>
      <c r="D866" s="308"/>
      <c r="E866" s="308"/>
      <c r="F866" s="308"/>
      <c r="G866" s="308"/>
      <c r="H866" s="308"/>
      <c r="I866" s="308"/>
      <c r="J866" s="308"/>
      <c r="K866" s="308"/>
      <c r="L866" s="308"/>
    </row>
    <row r="867" spans="1:12" ht="9" customHeight="1">
      <c r="A867" s="303"/>
      <c r="B867" s="303"/>
      <c r="C867" s="320"/>
      <c r="D867" s="303"/>
      <c r="E867" s="303"/>
      <c r="F867" s="303"/>
      <c r="G867" s="303"/>
      <c r="H867" s="303"/>
      <c r="I867" s="303"/>
      <c r="J867" s="303"/>
      <c r="K867" s="303"/>
      <c r="L867" s="303"/>
    </row>
    <row r="868" spans="1:12" ht="12">
      <c r="A868" s="302"/>
      <c r="B868" s="302"/>
      <c r="C868" s="313"/>
      <c r="D868" s="308"/>
      <c r="E868" s="308"/>
      <c r="F868" s="308"/>
      <c r="G868" s="308"/>
      <c r="H868" s="308"/>
      <c r="I868" s="308"/>
      <c r="J868" s="308"/>
      <c r="K868" s="308"/>
      <c r="L868" s="308"/>
    </row>
    <row r="869" spans="1:12" ht="9" customHeight="1" hidden="1">
      <c r="A869" s="302"/>
      <c r="B869" s="302"/>
      <c r="C869" s="310"/>
      <c r="D869" s="303"/>
      <c r="E869" s="303"/>
      <c r="F869" s="303"/>
      <c r="G869" s="303"/>
      <c r="H869" s="303"/>
      <c r="I869" s="303"/>
      <c r="J869" s="303"/>
      <c r="K869" s="303"/>
      <c r="L869" s="303"/>
    </row>
    <row r="870" spans="1:12" ht="9" customHeight="1" hidden="1">
      <c r="A870" s="302"/>
      <c r="B870" s="302"/>
      <c r="C870" s="310"/>
      <c r="D870" s="303"/>
      <c r="E870" s="303"/>
      <c r="F870" s="303"/>
      <c r="G870" s="303"/>
      <c r="H870" s="303"/>
      <c r="I870" s="303"/>
      <c r="J870" s="303"/>
      <c r="K870" s="303"/>
      <c r="L870" s="303"/>
    </row>
    <row r="871" spans="1:12" ht="9" customHeight="1" hidden="1">
      <c r="A871" s="302"/>
      <c r="B871" s="302"/>
      <c r="C871" s="310"/>
      <c r="D871" s="303"/>
      <c r="E871" s="303"/>
      <c r="F871" s="303"/>
      <c r="G871" s="303"/>
      <c r="H871" s="303"/>
      <c r="I871" s="303"/>
      <c r="J871" s="303"/>
      <c r="K871" s="303"/>
      <c r="L871" s="303"/>
    </row>
    <row r="872" spans="1:12" ht="9" customHeight="1" hidden="1">
      <c r="A872" s="302"/>
      <c r="B872" s="302"/>
      <c r="C872" s="310"/>
      <c r="D872" s="303"/>
      <c r="E872" s="303"/>
      <c r="F872" s="303"/>
      <c r="G872" s="303"/>
      <c r="H872" s="303"/>
      <c r="I872" s="303"/>
      <c r="J872" s="303"/>
      <c r="K872" s="303"/>
      <c r="L872" s="303"/>
    </row>
    <row r="873" spans="1:12" ht="9" customHeight="1" hidden="1">
      <c r="A873" s="302"/>
      <c r="B873" s="302"/>
      <c r="C873" s="310"/>
      <c r="D873" s="303"/>
      <c r="E873" s="303"/>
      <c r="F873" s="303"/>
      <c r="G873" s="303"/>
      <c r="H873" s="303"/>
      <c r="I873" s="303"/>
      <c r="J873" s="303"/>
      <c r="K873" s="303"/>
      <c r="L873" s="303"/>
    </row>
    <row r="874" spans="1:12" ht="9" customHeight="1" hidden="1">
      <c r="A874" s="302"/>
      <c r="B874" s="302"/>
      <c r="C874" s="310"/>
      <c r="D874" s="303"/>
      <c r="E874" s="303"/>
      <c r="F874" s="303"/>
      <c r="G874" s="303"/>
      <c r="H874" s="303"/>
      <c r="I874" s="303"/>
      <c r="J874" s="303"/>
      <c r="K874" s="303"/>
      <c r="L874" s="303"/>
    </row>
    <row r="875" spans="1:12" ht="9" customHeight="1" hidden="1">
      <c r="A875" s="302"/>
      <c r="B875" s="302"/>
      <c r="C875" s="310"/>
      <c r="D875" s="303"/>
      <c r="E875" s="303"/>
      <c r="F875" s="303"/>
      <c r="G875" s="303"/>
      <c r="H875" s="303"/>
      <c r="I875" s="303"/>
      <c r="J875" s="303"/>
      <c r="K875" s="303"/>
      <c r="L875" s="303"/>
    </row>
    <row r="876" spans="1:12" ht="9" customHeight="1" hidden="1">
      <c r="A876" s="302"/>
      <c r="B876" s="302"/>
      <c r="C876" s="310"/>
      <c r="D876" s="303"/>
      <c r="E876" s="303"/>
      <c r="F876" s="303"/>
      <c r="G876" s="303"/>
      <c r="H876" s="303"/>
      <c r="I876" s="303"/>
      <c r="J876" s="303"/>
      <c r="K876" s="303"/>
      <c r="L876" s="303"/>
    </row>
    <row r="877" spans="1:12" ht="9" customHeight="1" hidden="1">
      <c r="A877" s="302"/>
      <c r="B877" s="302"/>
      <c r="C877" s="310"/>
      <c r="D877" s="303"/>
      <c r="E877" s="303"/>
      <c r="F877" s="303"/>
      <c r="G877" s="303"/>
      <c r="H877" s="303"/>
      <c r="I877" s="303"/>
      <c r="J877" s="303"/>
      <c r="K877" s="303"/>
      <c r="L877" s="303"/>
    </row>
    <row r="878" spans="1:12" ht="9" customHeight="1" hidden="1">
      <c r="A878" s="302"/>
      <c r="B878" s="302"/>
      <c r="C878" s="310"/>
      <c r="D878" s="303"/>
      <c r="E878" s="303"/>
      <c r="F878" s="303"/>
      <c r="G878" s="303"/>
      <c r="H878" s="303"/>
      <c r="I878" s="303"/>
      <c r="J878" s="303"/>
      <c r="K878" s="303"/>
      <c r="L878" s="303"/>
    </row>
    <row r="879" spans="1:12" ht="9" customHeight="1" hidden="1">
      <c r="A879" s="302"/>
      <c r="B879" s="302"/>
      <c r="C879" s="310"/>
      <c r="D879" s="303"/>
      <c r="E879" s="303"/>
      <c r="F879" s="303"/>
      <c r="G879" s="303"/>
      <c r="H879" s="303"/>
      <c r="I879" s="303"/>
      <c r="J879" s="303"/>
      <c r="K879" s="303"/>
      <c r="L879" s="303"/>
    </row>
    <row r="880" spans="1:12" ht="9" customHeight="1">
      <c r="A880" s="302"/>
      <c r="B880" s="302"/>
      <c r="C880" s="314"/>
      <c r="D880" s="308"/>
      <c r="E880" s="308"/>
      <c r="F880" s="308"/>
      <c r="G880" s="308"/>
      <c r="H880" s="308"/>
      <c r="I880" s="308"/>
      <c r="J880" s="308"/>
      <c r="K880" s="308"/>
      <c r="L880" s="308"/>
    </row>
    <row r="881" spans="1:12" ht="9" customHeight="1" hidden="1">
      <c r="A881" s="302"/>
      <c r="B881" s="302"/>
      <c r="C881" s="310"/>
      <c r="D881" s="303"/>
      <c r="E881" s="303"/>
      <c r="F881" s="303"/>
      <c r="G881" s="303"/>
      <c r="H881" s="303"/>
      <c r="I881" s="303"/>
      <c r="J881" s="303"/>
      <c r="K881" s="303"/>
      <c r="L881" s="303"/>
    </row>
    <row r="882" spans="1:12" ht="9" customHeight="1" hidden="1">
      <c r="A882" s="302"/>
      <c r="B882" s="302"/>
      <c r="C882" s="310"/>
      <c r="D882" s="303"/>
      <c r="E882" s="303"/>
      <c r="F882" s="303"/>
      <c r="G882" s="303"/>
      <c r="H882" s="303"/>
      <c r="I882" s="303"/>
      <c r="J882" s="303"/>
      <c r="K882" s="303"/>
      <c r="L882" s="303"/>
    </row>
    <row r="883" spans="1:12" ht="9" customHeight="1" hidden="1">
      <c r="A883" s="302"/>
      <c r="B883" s="302"/>
      <c r="C883" s="310"/>
      <c r="D883" s="303"/>
      <c r="E883" s="303"/>
      <c r="F883" s="303"/>
      <c r="G883" s="303"/>
      <c r="H883" s="303"/>
      <c r="I883" s="303"/>
      <c r="J883" s="303"/>
      <c r="K883" s="303"/>
      <c r="L883" s="303"/>
    </row>
    <row r="884" spans="1:12" ht="9" customHeight="1" hidden="1">
      <c r="A884" s="302"/>
      <c r="B884" s="302"/>
      <c r="C884" s="310"/>
      <c r="D884" s="303"/>
      <c r="E884" s="303"/>
      <c r="F884" s="303"/>
      <c r="G884" s="303"/>
      <c r="H884" s="303"/>
      <c r="I884" s="303"/>
      <c r="J884" s="303"/>
      <c r="K884" s="303"/>
      <c r="L884" s="303"/>
    </row>
    <row r="885" spans="1:12" ht="9" customHeight="1" hidden="1">
      <c r="A885" s="302"/>
      <c r="B885" s="302"/>
      <c r="C885" s="310"/>
      <c r="D885" s="303"/>
      <c r="E885" s="303"/>
      <c r="F885" s="303"/>
      <c r="G885" s="303"/>
      <c r="H885" s="303"/>
      <c r="I885" s="303"/>
      <c r="J885" s="303"/>
      <c r="K885" s="303"/>
      <c r="L885" s="303"/>
    </row>
    <row r="886" spans="1:12" ht="9" customHeight="1" hidden="1">
      <c r="A886" s="302"/>
      <c r="B886" s="302"/>
      <c r="C886" s="310"/>
      <c r="D886" s="303"/>
      <c r="E886" s="303"/>
      <c r="F886" s="303"/>
      <c r="G886" s="303"/>
      <c r="H886" s="303"/>
      <c r="I886" s="303"/>
      <c r="J886" s="303"/>
      <c r="K886" s="303"/>
      <c r="L886" s="303"/>
    </row>
    <row r="887" spans="1:12" ht="9" customHeight="1">
      <c r="A887" s="302"/>
      <c r="B887" s="302"/>
      <c r="C887" s="314"/>
      <c r="D887" s="308"/>
      <c r="E887" s="308"/>
      <c r="F887" s="308"/>
      <c r="G887" s="308"/>
      <c r="H887" s="308"/>
      <c r="I887" s="308"/>
      <c r="J887" s="308"/>
      <c r="K887" s="308"/>
      <c r="L887" s="308"/>
    </row>
    <row r="888" spans="1:12" ht="9" customHeight="1" hidden="1">
      <c r="A888" s="302"/>
      <c r="B888" s="302"/>
      <c r="C888" s="310"/>
      <c r="D888" s="303"/>
      <c r="E888" s="303"/>
      <c r="F888" s="303"/>
      <c r="G888" s="303"/>
      <c r="H888" s="303"/>
      <c r="I888" s="303"/>
      <c r="J888" s="303"/>
      <c r="K888" s="303"/>
      <c r="L888" s="303"/>
    </row>
    <row r="889" spans="1:12" ht="9" customHeight="1" hidden="1">
      <c r="A889" s="302"/>
      <c r="B889" s="302"/>
      <c r="C889" s="310"/>
      <c r="D889" s="303"/>
      <c r="E889" s="303"/>
      <c r="F889" s="303"/>
      <c r="G889" s="303"/>
      <c r="H889" s="303"/>
      <c r="I889" s="303"/>
      <c r="J889" s="303"/>
      <c r="K889" s="303"/>
      <c r="L889" s="303"/>
    </row>
    <row r="890" spans="1:12" ht="9" customHeight="1">
      <c r="A890" s="302"/>
      <c r="B890" s="302"/>
      <c r="C890" s="314"/>
      <c r="D890" s="308"/>
      <c r="E890" s="308"/>
      <c r="F890" s="308"/>
      <c r="G890" s="308"/>
      <c r="H890" s="308"/>
      <c r="I890" s="308"/>
      <c r="J890" s="308"/>
      <c r="K890" s="308"/>
      <c r="L890" s="308"/>
    </row>
    <row r="891" spans="1:12" s="304" customFormat="1" ht="9" customHeight="1">
      <c r="A891" s="302"/>
      <c r="B891" s="302"/>
      <c r="C891" s="314"/>
      <c r="D891" s="308"/>
      <c r="E891" s="308"/>
      <c r="F891" s="308"/>
      <c r="G891" s="308"/>
      <c r="H891" s="308"/>
      <c r="I891" s="308"/>
      <c r="J891" s="308"/>
      <c r="K891" s="308"/>
      <c r="L891" s="308"/>
    </row>
    <row r="892" spans="1:12" s="304" customFormat="1" ht="9.75" customHeight="1">
      <c r="A892" s="302"/>
      <c r="B892" s="302"/>
      <c r="C892" s="313"/>
      <c r="D892" s="308"/>
      <c r="E892" s="308"/>
      <c r="F892" s="308"/>
      <c r="G892" s="308"/>
      <c r="H892" s="308"/>
      <c r="I892" s="308"/>
      <c r="J892" s="308"/>
      <c r="K892" s="308"/>
      <c r="L892" s="308"/>
    </row>
    <row r="893" spans="1:12" s="304" customFormat="1" ht="18" customHeight="1" hidden="1">
      <c r="A893" s="302"/>
      <c r="B893" s="303"/>
      <c r="C893" s="320"/>
      <c r="D893" s="308"/>
      <c r="E893" s="308"/>
      <c r="F893" s="308"/>
      <c r="G893" s="308"/>
      <c r="H893" s="308"/>
      <c r="I893" s="308"/>
      <c r="J893" s="308"/>
      <c r="K893" s="308"/>
      <c r="L893" s="308"/>
    </row>
    <row r="894" spans="1:12" s="304" customFormat="1" ht="9" customHeight="1" hidden="1">
      <c r="A894" s="302"/>
      <c r="B894" s="303"/>
      <c r="C894" s="320"/>
      <c r="D894" s="308"/>
      <c r="E894" s="308"/>
      <c r="F894" s="308"/>
      <c r="G894" s="308"/>
      <c r="H894" s="308"/>
      <c r="I894" s="308"/>
      <c r="J894" s="308"/>
      <c r="K894" s="308"/>
      <c r="L894" s="308"/>
    </row>
    <row r="895" spans="1:12" s="304" customFormat="1" ht="9" customHeight="1" hidden="1">
      <c r="A895" s="302"/>
      <c r="B895" s="303"/>
      <c r="C895" s="320"/>
      <c r="D895" s="308"/>
      <c r="E895" s="308"/>
      <c r="F895" s="308"/>
      <c r="G895" s="308"/>
      <c r="H895" s="308"/>
      <c r="I895" s="308"/>
      <c r="J895" s="308"/>
      <c r="K895" s="308"/>
      <c r="L895" s="308"/>
    </row>
    <row r="896" spans="1:12" ht="9" customHeight="1" hidden="1">
      <c r="A896" s="302"/>
      <c r="B896" s="303"/>
      <c r="C896" s="320"/>
      <c r="D896" s="308"/>
      <c r="E896" s="308"/>
      <c r="F896" s="308"/>
      <c r="G896" s="308"/>
      <c r="H896" s="308"/>
      <c r="I896" s="308"/>
      <c r="J896" s="308"/>
      <c r="K896" s="308"/>
      <c r="L896" s="308"/>
    </row>
    <row r="897" spans="1:12" ht="9" customHeight="1">
      <c r="A897" s="302"/>
      <c r="B897" s="303"/>
      <c r="C897" s="314"/>
      <c r="D897" s="308"/>
      <c r="E897" s="308"/>
      <c r="F897" s="308"/>
      <c r="G897" s="308"/>
      <c r="H897" s="308"/>
      <c r="I897" s="308"/>
      <c r="J897" s="308"/>
      <c r="K897" s="308"/>
      <c r="L897" s="308"/>
    </row>
    <row r="898" spans="1:12" ht="9" customHeight="1">
      <c r="A898" s="302"/>
      <c r="B898" s="303"/>
      <c r="C898" s="320"/>
      <c r="D898" s="308"/>
      <c r="E898" s="308"/>
      <c r="F898" s="308"/>
      <c r="G898" s="308"/>
      <c r="H898" s="308"/>
      <c r="I898" s="308"/>
      <c r="J898" s="308"/>
      <c r="K898" s="308"/>
      <c r="L898" s="308"/>
    </row>
    <row r="899" spans="1:12" ht="17.25" customHeight="1">
      <c r="A899" s="302"/>
      <c r="B899" s="302"/>
      <c r="C899" s="313"/>
      <c r="D899" s="308"/>
      <c r="E899" s="308"/>
      <c r="F899" s="308"/>
      <c r="G899" s="308"/>
      <c r="H899" s="308"/>
      <c r="I899" s="308"/>
      <c r="J899" s="308"/>
      <c r="K899" s="308"/>
      <c r="L899" s="308"/>
    </row>
    <row r="900" spans="1:12" ht="9" customHeight="1" hidden="1">
      <c r="A900" s="303"/>
      <c r="B900" s="303"/>
      <c r="C900" s="320"/>
      <c r="D900" s="308"/>
      <c r="E900" s="308"/>
      <c r="F900" s="308"/>
      <c r="G900" s="308"/>
      <c r="H900" s="308"/>
      <c r="I900" s="308"/>
      <c r="J900" s="308"/>
      <c r="K900" s="308"/>
      <c r="L900" s="308"/>
    </row>
    <row r="901" spans="1:12" ht="9" customHeight="1" hidden="1">
      <c r="A901" s="303"/>
      <c r="B901" s="303"/>
      <c r="C901" s="320"/>
      <c r="D901" s="308"/>
      <c r="E901" s="308"/>
      <c r="F901" s="308"/>
      <c r="G901" s="308"/>
      <c r="H901" s="308"/>
      <c r="I901" s="308"/>
      <c r="J901" s="308"/>
      <c r="K901" s="308"/>
      <c r="L901" s="308"/>
    </row>
    <row r="902" spans="1:12" ht="9" customHeight="1" hidden="1">
      <c r="A902" s="303"/>
      <c r="B902" s="303"/>
      <c r="C902" s="320"/>
      <c r="D902" s="308"/>
      <c r="E902" s="308"/>
      <c r="F902" s="308"/>
      <c r="G902" s="308"/>
      <c r="H902" s="308"/>
      <c r="I902" s="308"/>
      <c r="J902" s="308"/>
      <c r="K902" s="308"/>
      <c r="L902" s="308"/>
    </row>
    <row r="903" spans="1:12" ht="9" customHeight="1" hidden="1">
      <c r="A903" s="303"/>
      <c r="B903" s="303"/>
      <c r="C903" s="320"/>
      <c r="D903" s="308"/>
      <c r="E903" s="308"/>
      <c r="F903" s="308"/>
      <c r="G903" s="308"/>
      <c r="H903" s="308"/>
      <c r="I903" s="308"/>
      <c r="J903" s="308"/>
      <c r="K903" s="308"/>
      <c r="L903" s="308"/>
    </row>
    <row r="904" spans="1:12" ht="9" customHeight="1">
      <c r="A904" s="303"/>
      <c r="B904" s="303"/>
      <c r="C904" s="338"/>
      <c r="D904" s="308"/>
      <c r="E904" s="308"/>
      <c r="F904" s="308"/>
      <c r="G904" s="308"/>
      <c r="H904" s="308"/>
      <c r="I904" s="308"/>
      <c r="J904" s="308"/>
      <c r="K904" s="308"/>
      <c r="L904" s="308"/>
    </row>
    <row r="905" spans="1:12" ht="9" customHeight="1" hidden="1">
      <c r="A905" s="303"/>
      <c r="B905" s="303"/>
      <c r="C905" s="320"/>
      <c r="D905" s="308"/>
      <c r="E905" s="308"/>
      <c r="F905" s="308"/>
      <c r="G905" s="308"/>
      <c r="H905" s="308"/>
      <c r="I905" s="308"/>
      <c r="J905" s="308"/>
      <c r="K905" s="308"/>
      <c r="L905" s="308"/>
    </row>
    <row r="906" spans="1:12" ht="9" customHeight="1">
      <c r="A906" s="303"/>
      <c r="B906" s="303"/>
      <c r="C906" s="338"/>
      <c r="D906" s="308"/>
      <c r="E906" s="308"/>
      <c r="F906" s="308"/>
      <c r="G906" s="308"/>
      <c r="H906" s="308"/>
      <c r="I906" s="308"/>
      <c r="J906" s="308"/>
      <c r="K906" s="308"/>
      <c r="L906" s="308"/>
    </row>
    <row r="907" spans="1:12" ht="9" customHeight="1" hidden="1">
      <c r="A907" s="303"/>
      <c r="B907" s="303"/>
      <c r="C907" s="320"/>
      <c r="D907" s="316"/>
      <c r="E907" s="316"/>
      <c r="F907" s="316"/>
      <c r="G907" s="316"/>
      <c r="H907" s="316"/>
      <c r="I907" s="316"/>
      <c r="J907" s="316"/>
      <c r="K907" s="316"/>
      <c r="L907" s="316"/>
    </row>
    <row r="908" spans="1:12" ht="18" customHeight="1" hidden="1">
      <c r="A908" s="303"/>
      <c r="B908" s="303"/>
      <c r="C908" s="320"/>
      <c r="D908" s="316"/>
      <c r="E908" s="316"/>
      <c r="F908" s="316"/>
      <c r="G908" s="316"/>
      <c r="H908" s="316"/>
      <c r="I908" s="316"/>
      <c r="J908" s="316"/>
      <c r="K908" s="316"/>
      <c r="L908" s="316"/>
    </row>
    <row r="909" spans="1:12" ht="9" customHeight="1" hidden="1">
      <c r="A909" s="303"/>
      <c r="B909" s="302"/>
      <c r="C909" s="310"/>
      <c r="D909" s="316"/>
      <c r="E909" s="316"/>
      <c r="F909" s="316"/>
      <c r="G909" s="316"/>
      <c r="H909" s="316"/>
      <c r="I909" s="316"/>
      <c r="J909" s="316"/>
      <c r="K909" s="316"/>
      <c r="L909" s="316"/>
    </row>
    <row r="910" spans="1:12" ht="9" customHeight="1">
      <c r="A910" s="303"/>
      <c r="B910" s="303"/>
      <c r="C910" s="338"/>
      <c r="D910" s="308"/>
      <c r="E910" s="308"/>
      <c r="F910" s="308"/>
      <c r="G910" s="308"/>
      <c r="H910" s="308"/>
      <c r="I910" s="308"/>
      <c r="J910" s="308"/>
      <c r="K910" s="308"/>
      <c r="L910" s="308"/>
    </row>
    <row r="911" spans="1:12" ht="9" customHeight="1" hidden="1">
      <c r="A911" s="303"/>
      <c r="B911" s="302"/>
      <c r="C911" s="310"/>
      <c r="D911" s="316"/>
      <c r="E911" s="316"/>
      <c r="F911" s="316"/>
      <c r="G911" s="316"/>
      <c r="H911" s="316"/>
      <c r="I911" s="316"/>
      <c r="J911" s="316"/>
      <c r="K911" s="316"/>
      <c r="L911" s="316"/>
    </row>
    <row r="912" spans="1:12" ht="9" customHeight="1">
      <c r="A912" s="303"/>
      <c r="B912" s="303"/>
      <c r="C912" s="338"/>
      <c r="D912" s="308"/>
      <c r="E912" s="308"/>
      <c r="F912" s="308"/>
      <c r="G912" s="308"/>
      <c r="H912" s="308"/>
      <c r="I912" s="308"/>
      <c r="J912" s="308"/>
      <c r="K912" s="308"/>
      <c r="L912" s="308"/>
    </row>
    <row r="913" spans="1:12" ht="9" customHeight="1">
      <c r="A913" s="302"/>
      <c r="B913" s="303"/>
      <c r="C913" s="320"/>
      <c r="D913" s="308"/>
      <c r="E913" s="308"/>
      <c r="F913" s="308"/>
      <c r="G913" s="308"/>
      <c r="H913" s="308"/>
      <c r="I913" s="308"/>
      <c r="J913" s="308"/>
      <c r="K913" s="308"/>
      <c r="L913" s="308"/>
    </row>
    <row r="914" spans="1:12" ht="12">
      <c r="A914" s="302"/>
      <c r="B914" s="302"/>
      <c r="C914" s="313"/>
      <c r="D914" s="308"/>
      <c r="E914" s="308"/>
      <c r="F914" s="308"/>
      <c r="G914" s="308"/>
      <c r="H914" s="308"/>
      <c r="I914" s="308"/>
      <c r="J914" s="308"/>
      <c r="K914" s="308"/>
      <c r="L914" s="308"/>
    </row>
    <row r="915" spans="1:12" ht="12" hidden="1">
      <c r="A915" s="302"/>
      <c r="B915" s="302"/>
      <c r="C915" s="311"/>
      <c r="D915" s="303"/>
      <c r="E915" s="303"/>
      <c r="F915" s="303"/>
      <c r="G915" s="303"/>
      <c r="H915" s="302"/>
      <c r="I915" s="302"/>
      <c r="J915" s="303"/>
      <c r="K915" s="303"/>
      <c r="L915" s="303"/>
    </row>
    <row r="916" spans="1:12" ht="12" hidden="1">
      <c r="A916" s="302"/>
      <c r="B916" s="302"/>
      <c r="C916" s="311"/>
      <c r="D916" s="303"/>
      <c r="E916" s="303"/>
      <c r="F916" s="303"/>
      <c r="G916" s="303"/>
      <c r="H916" s="302"/>
      <c r="I916" s="302"/>
      <c r="J916" s="303"/>
      <c r="K916" s="303"/>
      <c r="L916" s="303"/>
    </row>
    <row r="917" spans="1:12" ht="12" hidden="1">
      <c r="A917" s="302"/>
      <c r="B917" s="302"/>
      <c r="C917" s="311"/>
      <c r="D917" s="303"/>
      <c r="E917" s="303"/>
      <c r="F917" s="303"/>
      <c r="G917" s="303"/>
      <c r="H917" s="302"/>
      <c r="I917" s="302"/>
      <c r="J917" s="303"/>
      <c r="K917" s="303"/>
      <c r="L917" s="303"/>
    </row>
    <row r="918" spans="1:12" ht="12" hidden="1">
      <c r="A918" s="302"/>
      <c r="B918" s="302"/>
      <c r="C918" s="311"/>
      <c r="D918" s="303"/>
      <c r="E918" s="303"/>
      <c r="F918" s="303"/>
      <c r="G918" s="303"/>
      <c r="H918" s="302"/>
      <c r="I918" s="302"/>
      <c r="J918" s="303"/>
      <c r="K918" s="303"/>
      <c r="L918" s="303"/>
    </row>
    <row r="919" spans="1:12" ht="12" hidden="1">
      <c r="A919" s="302"/>
      <c r="B919" s="302"/>
      <c r="C919" s="311"/>
      <c r="D919" s="303"/>
      <c r="E919" s="303"/>
      <c r="F919" s="303"/>
      <c r="G919" s="303"/>
      <c r="H919" s="302"/>
      <c r="I919" s="302"/>
      <c r="J919" s="303"/>
      <c r="K919" s="303"/>
      <c r="L919" s="303"/>
    </row>
    <row r="920" spans="1:12" ht="12">
      <c r="A920" s="302"/>
      <c r="B920" s="302"/>
      <c r="C920" s="314"/>
      <c r="D920" s="308"/>
      <c r="E920" s="308"/>
      <c r="F920" s="308"/>
      <c r="G920" s="308"/>
      <c r="H920" s="308"/>
      <c r="I920" s="308"/>
      <c r="J920" s="308"/>
      <c r="K920" s="308"/>
      <c r="L920" s="308"/>
    </row>
    <row r="921" spans="1:12" ht="12" hidden="1">
      <c r="A921" s="302"/>
      <c r="B921" s="302"/>
      <c r="C921" s="310"/>
      <c r="D921" s="303"/>
      <c r="E921" s="303"/>
      <c r="F921" s="302"/>
      <c r="G921" s="302"/>
      <c r="H921" s="303"/>
      <c r="I921" s="303"/>
      <c r="J921" s="303"/>
      <c r="K921" s="303"/>
      <c r="L921" s="303"/>
    </row>
    <row r="922" spans="1:12" ht="12" hidden="1">
      <c r="A922" s="302"/>
      <c r="B922" s="302"/>
      <c r="C922" s="310"/>
      <c r="D922" s="303"/>
      <c r="E922" s="303"/>
      <c r="F922" s="302"/>
      <c r="G922" s="302"/>
      <c r="H922" s="303"/>
      <c r="I922" s="303"/>
      <c r="J922" s="303"/>
      <c r="K922" s="303"/>
      <c r="L922" s="303"/>
    </row>
    <row r="923" spans="1:12" ht="12" hidden="1">
      <c r="A923" s="302"/>
      <c r="B923" s="302"/>
      <c r="C923" s="310"/>
      <c r="D923" s="303"/>
      <c r="E923" s="303"/>
      <c r="F923" s="302"/>
      <c r="G923" s="302"/>
      <c r="H923" s="303"/>
      <c r="I923" s="303"/>
      <c r="J923" s="303"/>
      <c r="K923" s="303"/>
      <c r="L923" s="303"/>
    </row>
    <row r="924" spans="1:12" ht="12" hidden="1">
      <c r="A924" s="302"/>
      <c r="B924" s="302"/>
      <c r="C924" s="310"/>
      <c r="D924" s="303"/>
      <c r="E924" s="303"/>
      <c r="F924" s="302"/>
      <c r="G924" s="302"/>
      <c r="H924" s="303"/>
      <c r="I924" s="303"/>
      <c r="J924" s="303"/>
      <c r="K924" s="303"/>
      <c r="L924" s="303"/>
    </row>
    <row r="925" spans="1:12" ht="12" hidden="1">
      <c r="A925" s="302"/>
      <c r="B925" s="302"/>
      <c r="C925" s="310"/>
      <c r="D925" s="303"/>
      <c r="E925" s="303"/>
      <c r="F925" s="302"/>
      <c r="G925" s="302"/>
      <c r="H925" s="303"/>
      <c r="I925" s="303"/>
      <c r="J925" s="303"/>
      <c r="K925" s="303"/>
      <c r="L925" s="303"/>
    </row>
    <row r="926" spans="1:12" ht="12" hidden="1">
      <c r="A926" s="302"/>
      <c r="B926" s="302"/>
      <c r="C926" s="310"/>
      <c r="D926" s="303"/>
      <c r="E926" s="303"/>
      <c r="F926" s="302"/>
      <c r="G926" s="302"/>
      <c r="H926" s="303"/>
      <c r="I926" s="303"/>
      <c r="J926" s="303"/>
      <c r="K926" s="303"/>
      <c r="L926" s="303"/>
    </row>
    <row r="927" spans="1:12" ht="12" hidden="1">
      <c r="A927" s="302"/>
      <c r="B927" s="302"/>
      <c r="C927" s="310"/>
      <c r="D927" s="303"/>
      <c r="E927" s="303"/>
      <c r="F927" s="302"/>
      <c r="G927" s="302"/>
      <c r="H927" s="303"/>
      <c r="I927" s="303"/>
      <c r="J927" s="303"/>
      <c r="K927" s="303"/>
      <c r="L927" s="303"/>
    </row>
    <row r="928" spans="1:12" ht="12" hidden="1">
      <c r="A928" s="302"/>
      <c r="B928" s="302"/>
      <c r="C928" s="310"/>
      <c r="D928" s="303"/>
      <c r="E928" s="303"/>
      <c r="F928" s="302"/>
      <c r="G928" s="302"/>
      <c r="H928" s="303"/>
      <c r="I928" s="303"/>
      <c r="J928" s="303"/>
      <c r="K928" s="303"/>
      <c r="L928" s="303"/>
    </row>
    <row r="929" spans="1:12" ht="12" hidden="1">
      <c r="A929" s="302"/>
      <c r="B929" s="302"/>
      <c r="C929" s="310"/>
      <c r="D929" s="303"/>
      <c r="E929" s="303"/>
      <c r="F929" s="302"/>
      <c r="G929" s="302"/>
      <c r="H929" s="303"/>
      <c r="I929" s="303"/>
      <c r="J929" s="303"/>
      <c r="K929" s="303"/>
      <c r="L929" s="303"/>
    </row>
    <row r="930" spans="1:12" ht="12" hidden="1">
      <c r="A930" s="302"/>
      <c r="B930" s="302"/>
      <c r="C930" s="310"/>
      <c r="D930" s="303"/>
      <c r="E930" s="303"/>
      <c r="F930" s="302"/>
      <c r="G930" s="302"/>
      <c r="H930" s="303"/>
      <c r="I930" s="303"/>
      <c r="J930" s="303"/>
      <c r="K930" s="303"/>
      <c r="L930" s="303"/>
    </row>
    <row r="931" spans="1:12" ht="12" hidden="1">
      <c r="A931" s="302"/>
      <c r="B931" s="302"/>
      <c r="C931" s="310"/>
      <c r="D931" s="303"/>
      <c r="E931" s="303"/>
      <c r="F931" s="302"/>
      <c r="G931" s="302"/>
      <c r="H931" s="303"/>
      <c r="I931" s="303"/>
      <c r="J931" s="303"/>
      <c r="K931" s="303"/>
      <c r="L931" s="303"/>
    </row>
    <row r="932" spans="1:12" ht="12">
      <c r="A932" s="302"/>
      <c r="B932" s="302"/>
      <c r="C932" s="314"/>
      <c r="D932" s="308"/>
      <c r="E932" s="308"/>
      <c r="F932" s="308"/>
      <c r="G932" s="308"/>
      <c r="H932" s="308"/>
      <c r="I932" s="308"/>
      <c r="J932" s="308"/>
      <c r="K932" s="308"/>
      <c r="L932" s="308"/>
    </row>
    <row r="933" spans="1:12" ht="12" hidden="1">
      <c r="A933" s="302"/>
      <c r="B933" s="302"/>
      <c r="C933" s="310"/>
      <c r="D933" s="303"/>
      <c r="E933" s="303"/>
      <c r="F933" s="302"/>
      <c r="G933" s="302"/>
      <c r="H933" s="303"/>
      <c r="I933" s="303"/>
      <c r="J933" s="303"/>
      <c r="K933" s="303"/>
      <c r="L933" s="303"/>
    </row>
    <row r="934" spans="1:12" ht="12" hidden="1">
      <c r="A934" s="302"/>
      <c r="B934" s="302"/>
      <c r="C934" s="310"/>
      <c r="D934" s="303"/>
      <c r="E934" s="303"/>
      <c r="F934" s="302"/>
      <c r="G934" s="302"/>
      <c r="H934" s="303"/>
      <c r="I934" s="303"/>
      <c r="J934" s="303"/>
      <c r="K934" s="303"/>
      <c r="L934" s="303"/>
    </row>
    <row r="935" spans="1:12" ht="12" hidden="1">
      <c r="A935" s="302"/>
      <c r="B935" s="302"/>
      <c r="C935" s="310"/>
      <c r="D935" s="303"/>
      <c r="E935" s="303"/>
      <c r="F935" s="302"/>
      <c r="G935" s="302"/>
      <c r="H935" s="303"/>
      <c r="I935" s="303"/>
      <c r="J935" s="303"/>
      <c r="K935" s="303"/>
      <c r="L935" s="303"/>
    </row>
    <row r="936" spans="1:12" ht="12" hidden="1">
      <c r="A936" s="303"/>
      <c r="B936" s="302"/>
      <c r="C936" s="310"/>
      <c r="D936" s="303"/>
      <c r="E936" s="303"/>
      <c r="F936" s="302"/>
      <c r="G936" s="302"/>
      <c r="H936" s="303"/>
      <c r="I936" s="303"/>
      <c r="J936" s="303"/>
      <c r="K936" s="303"/>
      <c r="L936" s="303"/>
    </row>
    <row r="937" spans="1:12" ht="12">
      <c r="A937" s="302"/>
      <c r="B937" s="302"/>
      <c r="C937" s="314"/>
      <c r="D937" s="308"/>
      <c r="E937" s="308"/>
      <c r="F937" s="308"/>
      <c r="G937" s="308"/>
      <c r="H937" s="308"/>
      <c r="I937" s="308"/>
      <c r="J937" s="308"/>
      <c r="K937" s="308"/>
      <c r="L937" s="308"/>
    </row>
    <row r="938" spans="1:12" ht="12" hidden="1">
      <c r="A938" s="302"/>
      <c r="B938" s="302"/>
      <c r="C938" s="310"/>
      <c r="D938" s="303"/>
      <c r="E938" s="303"/>
      <c r="F938" s="303"/>
      <c r="G938" s="303"/>
      <c r="H938" s="303"/>
      <c r="I938" s="303"/>
      <c r="J938" s="303"/>
      <c r="K938" s="303"/>
      <c r="L938" s="303"/>
    </row>
    <row r="939" spans="1:12" ht="12" hidden="1">
      <c r="A939" s="302"/>
      <c r="B939" s="302"/>
      <c r="C939" s="310"/>
      <c r="D939" s="303"/>
      <c r="E939" s="303"/>
      <c r="F939" s="303"/>
      <c r="G939" s="303"/>
      <c r="H939" s="303"/>
      <c r="I939" s="303"/>
      <c r="J939" s="303"/>
      <c r="K939" s="303"/>
      <c r="L939" s="303"/>
    </row>
    <row r="940" spans="1:12" ht="12" hidden="1">
      <c r="A940" s="302"/>
      <c r="B940" s="302"/>
      <c r="C940" s="310"/>
      <c r="D940" s="303"/>
      <c r="E940" s="303"/>
      <c r="F940" s="303"/>
      <c r="G940" s="303"/>
      <c r="H940" s="303"/>
      <c r="I940" s="303"/>
      <c r="J940" s="303"/>
      <c r="K940" s="303"/>
      <c r="L940" s="303"/>
    </row>
    <row r="941" spans="1:12" ht="12" hidden="1">
      <c r="A941" s="302"/>
      <c r="B941" s="302"/>
      <c r="C941" s="310"/>
      <c r="D941" s="303"/>
      <c r="E941" s="303"/>
      <c r="F941" s="303"/>
      <c r="G941" s="303"/>
      <c r="H941" s="303"/>
      <c r="I941" s="303"/>
      <c r="J941" s="303"/>
      <c r="K941" s="303"/>
      <c r="L941" s="303"/>
    </row>
    <row r="942" spans="1:12" ht="12" hidden="1">
      <c r="A942" s="302"/>
      <c r="B942" s="302"/>
      <c r="C942" s="310"/>
      <c r="D942" s="303"/>
      <c r="E942" s="303"/>
      <c r="F942" s="303"/>
      <c r="G942" s="303"/>
      <c r="H942" s="303"/>
      <c r="I942" s="303"/>
      <c r="J942" s="303"/>
      <c r="K942" s="303"/>
      <c r="L942" s="303"/>
    </row>
    <row r="943" spans="1:12" ht="12" hidden="1">
      <c r="A943" s="302"/>
      <c r="B943" s="302"/>
      <c r="C943" s="310"/>
      <c r="D943" s="303"/>
      <c r="E943" s="303"/>
      <c r="F943" s="303"/>
      <c r="G943" s="303"/>
      <c r="H943" s="303"/>
      <c r="I943" s="303"/>
      <c r="J943" s="303"/>
      <c r="K943" s="303"/>
      <c r="L943" s="303"/>
    </row>
    <row r="944" spans="1:12" ht="12" hidden="1">
      <c r="A944" s="302"/>
      <c r="B944" s="302"/>
      <c r="C944" s="310"/>
      <c r="D944" s="303"/>
      <c r="E944" s="303"/>
      <c r="F944" s="303"/>
      <c r="G944" s="303"/>
      <c r="H944" s="303"/>
      <c r="I944" s="303"/>
      <c r="J944" s="303"/>
      <c r="K944" s="303"/>
      <c r="L944" s="303"/>
    </row>
    <row r="945" spans="1:12" ht="12">
      <c r="A945" s="302"/>
      <c r="B945" s="302"/>
      <c r="C945" s="314"/>
      <c r="D945" s="308"/>
      <c r="E945" s="308"/>
      <c r="F945" s="308"/>
      <c r="G945" s="308"/>
      <c r="H945" s="308"/>
      <c r="I945" s="308"/>
      <c r="J945" s="308"/>
      <c r="K945" s="308"/>
      <c r="L945" s="308"/>
    </row>
    <row r="946" spans="1:12" ht="12" hidden="1">
      <c r="A946" s="302"/>
      <c r="B946" s="302"/>
      <c r="C946" s="310"/>
      <c r="D946" s="303"/>
      <c r="E946" s="303"/>
      <c r="F946" s="302"/>
      <c r="G946" s="302"/>
      <c r="H946" s="303"/>
      <c r="I946" s="303"/>
      <c r="J946" s="303"/>
      <c r="K946" s="303"/>
      <c r="L946" s="303"/>
    </row>
    <row r="947" spans="1:12" ht="12" hidden="1">
      <c r="A947" s="302"/>
      <c r="B947" s="302"/>
      <c r="C947" s="310"/>
      <c r="D947" s="303"/>
      <c r="E947" s="303"/>
      <c r="F947" s="302"/>
      <c r="G947" s="302"/>
      <c r="H947" s="303"/>
      <c r="I947" s="303"/>
      <c r="J947" s="303"/>
      <c r="K947" s="303"/>
      <c r="L947" s="303"/>
    </row>
    <row r="948" spans="1:12" ht="12" hidden="1">
      <c r="A948" s="302"/>
      <c r="B948" s="302"/>
      <c r="C948" s="310"/>
      <c r="D948" s="303"/>
      <c r="E948" s="303"/>
      <c r="F948" s="302"/>
      <c r="G948" s="302"/>
      <c r="H948" s="303"/>
      <c r="I948" s="303"/>
      <c r="J948" s="303"/>
      <c r="K948" s="303"/>
      <c r="L948" s="303"/>
    </row>
    <row r="949" spans="1:12" ht="12" hidden="1">
      <c r="A949" s="302"/>
      <c r="B949" s="302"/>
      <c r="C949" s="310"/>
      <c r="D949" s="303"/>
      <c r="E949" s="303"/>
      <c r="F949" s="302"/>
      <c r="G949" s="302"/>
      <c r="H949" s="303"/>
      <c r="I949" s="303"/>
      <c r="J949" s="303"/>
      <c r="K949" s="303"/>
      <c r="L949" s="303"/>
    </row>
    <row r="950" spans="1:12" ht="12">
      <c r="A950" s="302"/>
      <c r="B950" s="302"/>
      <c r="C950" s="314"/>
      <c r="D950" s="308"/>
      <c r="E950" s="308"/>
      <c r="F950" s="308"/>
      <c r="G950" s="308"/>
      <c r="H950" s="308"/>
      <c r="I950" s="308"/>
      <c r="J950" s="308"/>
      <c r="K950" s="308"/>
      <c r="L950" s="308"/>
    </row>
    <row r="951" spans="1:12" ht="12">
      <c r="A951" s="303"/>
      <c r="B951" s="303"/>
      <c r="C951" s="320"/>
      <c r="D951" s="303"/>
      <c r="E951" s="303"/>
      <c r="F951" s="303"/>
      <c r="G951" s="303"/>
      <c r="H951" s="303"/>
      <c r="I951" s="303"/>
      <c r="J951" s="303"/>
      <c r="K951" s="303"/>
      <c r="L951" s="303"/>
    </row>
    <row r="952" spans="1:12" ht="12">
      <c r="A952" s="302"/>
      <c r="B952" s="302"/>
      <c r="C952" s="313"/>
      <c r="D952" s="308"/>
      <c r="E952" s="308"/>
      <c r="F952" s="308"/>
      <c r="G952" s="308"/>
      <c r="H952" s="308"/>
      <c r="I952" s="308"/>
      <c r="J952" s="308"/>
      <c r="K952" s="308"/>
      <c r="L952" s="308"/>
    </row>
    <row r="953" spans="1:12" ht="18.75" customHeight="1" hidden="1">
      <c r="A953" s="303"/>
      <c r="B953" s="303"/>
      <c r="C953" s="320"/>
      <c r="D953" s="303"/>
      <c r="E953" s="303"/>
      <c r="F953" s="303"/>
      <c r="G953" s="303"/>
      <c r="H953" s="303"/>
      <c r="I953" s="303"/>
      <c r="J953" s="303"/>
      <c r="K953" s="303"/>
      <c r="L953" s="303"/>
    </row>
    <row r="954" spans="1:12" ht="9" customHeight="1" hidden="1">
      <c r="A954" s="339"/>
      <c r="B954" s="339"/>
      <c r="C954" s="340"/>
      <c r="D954" s="303"/>
      <c r="E954" s="303"/>
      <c r="F954" s="303"/>
      <c r="G954" s="303"/>
      <c r="H954" s="303"/>
      <c r="I954" s="303"/>
      <c r="J954" s="303"/>
      <c r="K954" s="303"/>
      <c r="L954" s="303"/>
    </row>
    <row r="955" spans="1:12" ht="18.75" customHeight="1" hidden="1">
      <c r="A955" s="303"/>
      <c r="B955" s="339"/>
      <c r="C955" s="340"/>
      <c r="D955" s="303"/>
      <c r="E955" s="303"/>
      <c r="F955" s="303"/>
      <c r="G955" s="303"/>
      <c r="H955" s="303"/>
      <c r="I955" s="303"/>
      <c r="J955" s="303"/>
      <c r="K955" s="303"/>
      <c r="L955" s="303"/>
    </row>
    <row r="956" spans="1:12" ht="18.75" customHeight="1" hidden="1">
      <c r="A956" s="339"/>
      <c r="B956" s="339"/>
      <c r="C956" s="340"/>
      <c r="D956" s="303"/>
      <c r="E956" s="303"/>
      <c r="F956" s="303"/>
      <c r="G956" s="303"/>
      <c r="H956" s="303"/>
      <c r="I956" s="303"/>
      <c r="J956" s="303"/>
      <c r="K956" s="303"/>
      <c r="L956" s="303"/>
    </row>
    <row r="957" spans="1:12" ht="9" customHeight="1">
      <c r="A957" s="339"/>
      <c r="B957" s="339"/>
      <c r="C957" s="338"/>
      <c r="D957" s="308"/>
      <c r="E957" s="308"/>
      <c r="F957" s="308"/>
      <c r="G957" s="308"/>
      <c r="H957" s="308"/>
      <c r="I957" s="308"/>
      <c r="J957" s="308"/>
      <c r="K957" s="308"/>
      <c r="L957" s="308"/>
    </row>
    <row r="958" spans="1:12" ht="12" hidden="1">
      <c r="A958" s="339"/>
      <c r="B958" s="339"/>
      <c r="C958" s="320"/>
      <c r="D958" s="303"/>
      <c r="E958" s="303"/>
      <c r="F958" s="303"/>
      <c r="G958" s="303"/>
      <c r="H958" s="303"/>
      <c r="I958" s="303"/>
      <c r="J958" s="303"/>
      <c r="K958" s="303"/>
      <c r="L958" s="303"/>
    </row>
    <row r="959" spans="1:12" ht="9" customHeight="1">
      <c r="A959" s="339"/>
      <c r="B959" s="339"/>
      <c r="C959" s="338"/>
      <c r="D959" s="308"/>
      <c r="E959" s="308"/>
      <c r="F959" s="308"/>
      <c r="G959" s="308"/>
      <c r="H959" s="308"/>
      <c r="I959" s="308"/>
      <c r="J959" s="308"/>
      <c r="K959" s="308"/>
      <c r="L959" s="308"/>
    </row>
    <row r="960" spans="1:12" ht="9" customHeight="1">
      <c r="A960" s="303"/>
      <c r="B960" s="303"/>
      <c r="C960" s="320"/>
      <c r="D960" s="303"/>
      <c r="E960" s="303"/>
      <c r="F960" s="303"/>
      <c r="G960" s="303"/>
      <c r="H960" s="303"/>
      <c r="I960" s="303"/>
      <c r="J960" s="303"/>
      <c r="K960" s="303"/>
      <c r="L960" s="303"/>
    </row>
    <row r="961" spans="1:12" ht="9" customHeight="1">
      <c r="A961" s="302"/>
      <c r="B961" s="302"/>
      <c r="C961" s="313"/>
      <c r="D961" s="308"/>
      <c r="E961" s="308"/>
      <c r="F961" s="308"/>
      <c r="G961" s="308"/>
      <c r="H961" s="308"/>
      <c r="I961" s="308"/>
      <c r="J961" s="308"/>
      <c r="K961" s="308"/>
      <c r="L961" s="308"/>
    </row>
    <row r="962" spans="1:12" ht="9" customHeight="1" hidden="1">
      <c r="A962" s="302"/>
      <c r="B962" s="302"/>
      <c r="C962" s="310"/>
      <c r="D962" s="303"/>
      <c r="E962" s="303"/>
      <c r="F962" s="303"/>
      <c r="G962" s="303"/>
      <c r="H962" s="303"/>
      <c r="I962" s="303"/>
      <c r="J962" s="303"/>
      <c r="K962" s="303"/>
      <c r="L962" s="303"/>
    </row>
    <row r="963" spans="1:12" ht="9" customHeight="1" hidden="1">
      <c r="A963" s="302"/>
      <c r="B963" s="302"/>
      <c r="C963" s="310"/>
      <c r="D963" s="303"/>
      <c r="E963" s="303"/>
      <c r="F963" s="303"/>
      <c r="G963" s="303"/>
      <c r="H963" s="303"/>
      <c r="I963" s="303"/>
      <c r="J963" s="303"/>
      <c r="K963" s="303"/>
      <c r="L963" s="303"/>
    </row>
    <row r="964" spans="1:12" ht="9" customHeight="1" hidden="1">
      <c r="A964" s="302"/>
      <c r="B964" s="302"/>
      <c r="C964" s="310"/>
      <c r="D964" s="303"/>
      <c r="E964" s="303"/>
      <c r="F964" s="303"/>
      <c r="G964" s="303"/>
      <c r="H964" s="303"/>
      <c r="I964" s="303"/>
      <c r="J964" s="303"/>
      <c r="K964" s="303"/>
      <c r="L964" s="303"/>
    </row>
    <row r="965" spans="1:12" ht="9" customHeight="1">
      <c r="A965" s="302"/>
      <c r="B965" s="302"/>
      <c r="C965" s="314"/>
      <c r="D965" s="308"/>
      <c r="E965" s="308"/>
      <c r="F965" s="308"/>
      <c r="G965" s="308"/>
      <c r="H965" s="308"/>
      <c r="I965" s="308"/>
      <c r="J965" s="308"/>
      <c r="K965" s="308"/>
      <c r="L965" s="308"/>
    </row>
    <row r="966" spans="1:12" ht="27" customHeight="1" hidden="1">
      <c r="A966" s="302"/>
      <c r="B966" s="302"/>
      <c r="C966" s="310"/>
      <c r="D966" s="303"/>
      <c r="E966" s="303"/>
      <c r="F966" s="303"/>
      <c r="G966" s="303"/>
      <c r="H966" s="303"/>
      <c r="I966" s="303"/>
      <c r="J966" s="303"/>
      <c r="K966" s="303"/>
      <c r="L966" s="303"/>
    </row>
    <row r="967" spans="1:12" ht="9.75" customHeight="1" hidden="1">
      <c r="A967" s="302"/>
      <c r="B967" s="302"/>
      <c r="C967" s="310"/>
      <c r="D967" s="303"/>
      <c r="E967" s="303"/>
      <c r="F967" s="303"/>
      <c r="G967" s="303"/>
      <c r="H967" s="303"/>
      <c r="I967" s="303"/>
      <c r="J967" s="303"/>
      <c r="K967" s="303"/>
      <c r="L967" s="303"/>
    </row>
    <row r="968" spans="1:12" ht="19.5" customHeight="1" hidden="1">
      <c r="A968" s="302"/>
      <c r="B968" s="302"/>
      <c r="C968" s="310"/>
      <c r="D968" s="303"/>
      <c r="E968" s="303"/>
      <c r="F968" s="303"/>
      <c r="G968" s="303"/>
      <c r="H968" s="303"/>
      <c r="I968" s="303"/>
      <c r="J968" s="303"/>
      <c r="K968" s="303"/>
      <c r="L968" s="303"/>
    </row>
    <row r="969" spans="1:13" ht="9.75" customHeight="1">
      <c r="A969" s="302"/>
      <c r="B969" s="302"/>
      <c r="C969" s="314"/>
      <c r="D969" s="308"/>
      <c r="E969" s="308"/>
      <c r="F969" s="308"/>
      <c r="G969" s="308"/>
      <c r="H969" s="308"/>
      <c r="I969" s="308"/>
      <c r="J969" s="308"/>
      <c r="K969" s="308"/>
      <c r="L969" s="308"/>
      <c r="M969" s="300"/>
    </row>
    <row r="970" spans="1:12" ht="9.75" customHeight="1" hidden="1">
      <c r="A970" s="302"/>
      <c r="B970" s="302"/>
      <c r="C970" s="310"/>
      <c r="D970" s="303"/>
      <c r="E970" s="303"/>
      <c r="F970" s="303"/>
      <c r="G970" s="303"/>
      <c r="H970" s="303"/>
      <c r="I970" s="303"/>
      <c r="J970" s="303"/>
      <c r="K970" s="303"/>
      <c r="L970" s="303"/>
    </row>
    <row r="971" spans="1:12" ht="9.75" customHeight="1" hidden="1">
      <c r="A971" s="302"/>
      <c r="B971" s="302"/>
      <c r="C971" s="310"/>
      <c r="D971" s="303"/>
      <c r="E971" s="303"/>
      <c r="F971" s="303"/>
      <c r="G971" s="303"/>
      <c r="H971" s="303"/>
      <c r="I971" s="303"/>
      <c r="J971" s="303"/>
      <c r="K971" s="303"/>
      <c r="L971" s="303"/>
    </row>
    <row r="972" spans="1:12" ht="9.75" customHeight="1">
      <c r="A972" s="302"/>
      <c r="B972" s="302"/>
      <c r="C972" s="314"/>
      <c r="D972" s="308"/>
      <c r="E972" s="308"/>
      <c r="F972" s="308"/>
      <c r="G972" s="308"/>
      <c r="H972" s="308"/>
      <c r="I972" s="308"/>
      <c r="J972" s="308"/>
      <c r="K972" s="308"/>
      <c r="L972" s="308"/>
    </row>
    <row r="973" spans="1:12" ht="18" customHeight="1" hidden="1">
      <c r="A973" s="302"/>
      <c r="B973" s="302"/>
      <c r="C973" s="310"/>
      <c r="D973" s="303"/>
      <c r="E973" s="303"/>
      <c r="F973" s="303"/>
      <c r="G973" s="303"/>
      <c r="H973" s="303"/>
      <c r="I973" s="303"/>
      <c r="J973" s="303"/>
      <c r="K973" s="303"/>
      <c r="L973" s="303"/>
    </row>
    <row r="974" spans="1:12" ht="18" customHeight="1" hidden="1">
      <c r="A974" s="302"/>
      <c r="B974" s="302"/>
      <c r="C974" s="310"/>
      <c r="D974" s="303"/>
      <c r="E974" s="303"/>
      <c r="F974" s="303"/>
      <c r="G974" s="303"/>
      <c r="H974" s="303"/>
      <c r="I974" s="303"/>
      <c r="J974" s="303"/>
      <c r="K974" s="303"/>
      <c r="L974" s="303"/>
    </row>
    <row r="975" spans="1:12" ht="9" customHeight="1">
      <c r="A975" s="302"/>
      <c r="B975" s="302"/>
      <c r="C975" s="314"/>
      <c r="D975" s="308"/>
      <c r="E975" s="308"/>
      <c r="F975" s="308"/>
      <c r="G975" s="308"/>
      <c r="H975" s="308"/>
      <c r="I975" s="308"/>
      <c r="J975" s="308"/>
      <c r="K975" s="308"/>
      <c r="L975" s="308"/>
    </row>
    <row r="976" spans="1:12" ht="12">
      <c r="A976" s="303"/>
      <c r="B976" s="303"/>
      <c r="C976" s="322"/>
      <c r="D976" s="303"/>
      <c r="E976" s="303"/>
      <c r="F976" s="303"/>
      <c r="G976" s="303"/>
      <c r="H976" s="303"/>
      <c r="I976" s="303"/>
      <c r="J976" s="303"/>
      <c r="K976" s="303"/>
      <c r="L976" s="303"/>
    </row>
    <row r="977" spans="1:12" ht="12">
      <c r="A977" s="302"/>
      <c r="B977" s="302"/>
      <c r="C977" s="313"/>
      <c r="D977" s="308"/>
      <c r="E977" s="308"/>
      <c r="F977" s="308"/>
      <c r="G977" s="308"/>
      <c r="H977" s="308"/>
      <c r="I977" s="308"/>
      <c r="J977" s="308"/>
      <c r="K977" s="308"/>
      <c r="L977" s="308"/>
    </row>
    <row r="978" spans="1:12" ht="9" customHeight="1" hidden="1">
      <c r="A978" s="302"/>
      <c r="B978" s="302"/>
      <c r="C978" s="310"/>
      <c r="D978" s="303"/>
      <c r="E978" s="303"/>
      <c r="F978" s="303"/>
      <c r="G978" s="303"/>
      <c r="H978" s="303"/>
      <c r="I978" s="303"/>
      <c r="J978" s="303"/>
      <c r="K978" s="303"/>
      <c r="L978" s="303"/>
    </row>
    <row r="979" spans="1:12" ht="9" customHeight="1" hidden="1">
      <c r="A979" s="302"/>
      <c r="B979" s="302"/>
      <c r="C979" s="310"/>
      <c r="D979" s="303"/>
      <c r="E979" s="303"/>
      <c r="F979" s="303"/>
      <c r="G979" s="303"/>
      <c r="H979" s="303"/>
      <c r="I979" s="303"/>
      <c r="J979" s="303"/>
      <c r="K979" s="303"/>
      <c r="L979" s="303"/>
    </row>
    <row r="980" spans="1:12" ht="9" customHeight="1" hidden="1">
      <c r="A980" s="302"/>
      <c r="B980" s="302"/>
      <c r="C980" s="310"/>
      <c r="D980" s="303"/>
      <c r="E980" s="303"/>
      <c r="F980" s="303"/>
      <c r="G980" s="303"/>
      <c r="H980" s="303"/>
      <c r="I980" s="303"/>
      <c r="J980" s="303"/>
      <c r="K980" s="303"/>
      <c r="L980" s="303"/>
    </row>
    <row r="981" spans="1:12" ht="12" hidden="1">
      <c r="A981" s="302"/>
      <c r="B981" s="302"/>
      <c r="C981" s="310"/>
      <c r="D981" s="303"/>
      <c r="E981" s="303"/>
      <c r="F981" s="303"/>
      <c r="G981" s="303"/>
      <c r="H981" s="303"/>
      <c r="I981" s="303"/>
      <c r="J981" s="303"/>
      <c r="K981" s="303"/>
      <c r="L981" s="303"/>
    </row>
    <row r="982" spans="1:12" ht="12" hidden="1">
      <c r="A982" s="302"/>
      <c r="B982" s="302"/>
      <c r="C982" s="310"/>
      <c r="D982" s="303"/>
      <c r="E982" s="303"/>
      <c r="F982" s="303"/>
      <c r="G982" s="303"/>
      <c r="H982" s="303"/>
      <c r="I982" s="303"/>
      <c r="J982" s="303"/>
      <c r="K982" s="303"/>
      <c r="L982" s="303"/>
    </row>
    <row r="983" spans="1:12" ht="12" hidden="1">
      <c r="A983" s="302"/>
      <c r="B983" s="302"/>
      <c r="C983" s="310"/>
      <c r="D983" s="303"/>
      <c r="E983" s="303"/>
      <c r="F983" s="303"/>
      <c r="G983" s="303"/>
      <c r="H983" s="303"/>
      <c r="I983" s="303"/>
      <c r="J983" s="303"/>
      <c r="K983" s="303"/>
      <c r="L983" s="303"/>
    </row>
    <row r="984" spans="1:12" ht="12">
      <c r="A984" s="302"/>
      <c r="B984" s="302"/>
      <c r="C984" s="314"/>
      <c r="D984" s="308"/>
      <c r="E984" s="308"/>
      <c r="F984" s="308"/>
      <c r="G984" s="308"/>
      <c r="H984" s="308"/>
      <c r="I984" s="308"/>
      <c r="J984" s="308"/>
      <c r="K984" s="308"/>
      <c r="L984" s="308"/>
    </row>
    <row r="985" spans="1:12" ht="12">
      <c r="A985" s="303"/>
      <c r="B985" s="303"/>
      <c r="C985" s="320"/>
      <c r="D985" s="303"/>
      <c r="E985" s="303"/>
      <c r="F985" s="303"/>
      <c r="G985" s="303"/>
      <c r="H985" s="303"/>
      <c r="I985" s="303"/>
      <c r="J985" s="303"/>
      <c r="K985" s="303"/>
      <c r="L985" s="303"/>
    </row>
    <row r="986" spans="1:12" ht="12">
      <c r="A986" s="302"/>
      <c r="B986" s="302"/>
      <c r="C986" s="313"/>
      <c r="D986" s="308"/>
      <c r="E986" s="308"/>
      <c r="F986" s="308"/>
      <c r="G986" s="308"/>
      <c r="H986" s="308"/>
      <c r="I986" s="308"/>
      <c r="J986" s="308"/>
      <c r="K986" s="308"/>
      <c r="L986" s="308"/>
    </row>
    <row r="987" spans="1:12" ht="9" customHeight="1" hidden="1">
      <c r="A987" s="302"/>
      <c r="B987" s="302"/>
      <c r="C987" s="310"/>
      <c r="D987" s="303"/>
      <c r="E987" s="303"/>
      <c r="F987" s="303"/>
      <c r="G987" s="303"/>
      <c r="H987" s="303"/>
      <c r="I987" s="303"/>
      <c r="J987" s="303"/>
      <c r="K987" s="303"/>
      <c r="L987" s="303"/>
    </row>
    <row r="988" spans="1:12" ht="9" customHeight="1" hidden="1">
      <c r="A988" s="302"/>
      <c r="B988" s="302"/>
      <c r="C988" s="310"/>
      <c r="D988" s="303"/>
      <c r="E988" s="303"/>
      <c r="F988" s="303"/>
      <c r="G988" s="303"/>
      <c r="H988" s="303"/>
      <c r="I988" s="303"/>
      <c r="J988" s="303"/>
      <c r="K988" s="303"/>
      <c r="L988" s="303"/>
    </row>
    <row r="989" spans="1:12" ht="9" customHeight="1" hidden="1">
      <c r="A989" s="302"/>
      <c r="B989" s="302"/>
      <c r="C989" s="310"/>
      <c r="D989" s="303"/>
      <c r="E989" s="303"/>
      <c r="F989" s="303"/>
      <c r="G989" s="303"/>
      <c r="H989" s="303"/>
      <c r="I989" s="303"/>
      <c r="J989" s="303"/>
      <c r="K989" s="303"/>
      <c r="L989" s="303"/>
    </row>
    <row r="990" spans="1:12" ht="9" customHeight="1">
      <c r="A990" s="302"/>
      <c r="B990" s="302"/>
      <c r="C990" s="314"/>
      <c r="D990" s="308"/>
      <c r="E990" s="308"/>
      <c r="F990" s="308"/>
      <c r="G990" s="308"/>
      <c r="H990" s="308"/>
      <c r="I990" s="308"/>
      <c r="J990" s="308"/>
      <c r="K990" s="308"/>
      <c r="L990" s="308"/>
    </row>
    <row r="991" spans="1:12" ht="9" customHeight="1" hidden="1">
      <c r="A991" s="302"/>
      <c r="B991" s="302"/>
      <c r="C991" s="310"/>
      <c r="D991" s="303"/>
      <c r="E991" s="303"/>
      <c r="F991" s="303"/>
      <c r="G991" s="303"/>
      <c r="H991" s="303"/>
      <c r="I991" s="303"/>
      <c r="J991" s="303"/>
      <c r="K991" s="303"/>
      <c r="L991" s="303"/>
    </row>
    <row r="992" spans="1:12" ht="9" customHeight="1">
      <c r="A992" s="302"/>
      <c r="B992" s="302"/>
      <c r="C992" s="314"/>
      <c r="D992" s="308"/>
      <c r="E992" s="308"/>
      <c r="F992" s="308"/>
      <c r="G992" s="308"/>
      <c r="H992" s="308"/>
      <c r="I992" s="308"/>
      <c r="J992" s="308"/>
      <c r="K992" s="308"/>
      <c r="L992" s="308"/>
    </row>
    <row r="993" spans="1:12" ht="9" customHeight="1">
      <c r="A993" s="303"/>
      <c r="B993" s="303"/>
      <c r="C993" s="320"/>
      <c r="D993" s="303"/>
      <c r="E993" s="303"/>
      <c r="F993" s="303"/>
      <c r="G993" s="303"/>
      <c r="H993" s="303"/>
      <c r="I993" s="303"/>
      <c r="J993" s="303"/>
      <c r="K993" s="303"/>
      <c r="L993" s="303"/>
    </row>
    <row r="994" spans="1:12" ht="12">
      <c r="A994" s="302"/>
      <c r="B994" s="302"/>
      <c r="C994" s="313"/>
      <c r="D994" s="308"/>
      <c r="E994" s="308"/>
      <c r="F994" s="308"/>
      <c r="G994" s="308"/>
      <c r="H994" s="308"/>
      <c r="I994" s="308"/>
      <c r="J994" s="308"/>
      <c r="K994" s="308"/>
      <c r="L994" s="308"/>
    </row>
    <row r="995" spans="1:12" ht="9" customHeight="1" hidden="1">
      <c r="A995" s="302"/>
      <c r="B995" s="302"/>
      <c r="C995" s="310"/>
      <c r="D995" s="303"/>
      <c r="E995" s="303"/>
      <c r="F995" s="303"/>
      <c r="G995" s="303"/>
      <c r="H995" s="303"/>
      <c r="I995" s="303"/>
      <c r="J995" s="303"/>
      <c r="K995" s="303"/>
      <c r="L995" s="303"/>
    </row>
    <row r="996" spans="1:12" ht="18" customHeight="1" hidden="1">
      <c r="A996" s="302"/>
      <c r="B996" s="302"/>
      <c r="C996" s="310"/>
      <c r="D996" s="303"/>
      <c r="E996" s="303"/>
      <c r="F996" s="303"/>
      <c r="G996" s="303"/>
      <c r="H996" s="303"/>
      <c r="I996" s="303"/>
      <c r="J996" s="303"/>
      <c r="K996" s="303"/>
      <c r="L996" s="303"/>
    </row>
    <row r="997" spans="1:12" ht="9" customHeight="1">
      <c r="A997" s="302"/>
      <c r="B997" s="302"/>
      <c r="C997" s="314"/>
      <c r="D997" s="308"/>
      <c r="E997" s="308"/>
      <c r="F997" s="308"/>
      <c r="G997" s="308"/>
      <c r="H997" s="308"/>
      <c r="I997" s="308"/>
      <c r="J997" s="308"/>
      <c r="K997" s="308"/>
      <c r="L997" s="308"/>
    </row>
    <row r="998" spans="1:12" ht="9" customHeight="1" hidden="1">
      <c r="A998" s="302"/>
      <c r="B998" s="302"/>
      <c r="C998" s="310"/>
      <c r="D998" s="303"/>
      <c r="E998" s="303"/>
      <c r="F998" s="303"/>
      <c r="G998" s="303"/>
      <c r="H998" s="303"/>
      <c r="I998" s="303"/>
      <c r="J998" s="303"/>
      <c r="K998" s="303"/>
      <c r="L998" s="303"/>
    </row>
    <row r="999" spans="1:12" ht="9" customHeight="1" hidden="1">
      <c r="A999" s="302"/>
      <c r="B999" s="302"/>
      <c r="C999" s="310"/>
      <c r="D999" s="303"/>
      <c r="E999" s="303"/>
      <c r="F999" s="303"/>
      <c r="G999" s="303"/>
      <c r="H999" s="303"/>
      <c r="I999" s="303"/>
      <c r="J999" s="303"/>
      <c r="K999" s="303"/>
      <c r="L999" s="303"/>
    </row>
    <row r="1000" spans="1:12" ht="18" customHeight="1" hidden="1">
      <c r="A1000" s="302"/>
      <c r="B1000" s="302"/>
      <c r="C1000" s="310"/>
      <c r="D1000" s="303"/>
      <c r="E1000" s="303"/>
      <c r="F1000" s="303"/>
      <c r="G1000" s="303"/>
      <c r="H1000" s="303"/>
      <c r="I1000" s="303"/>
      <c r="J1000" s="303"/>
      <c r="K1000" s="303"/>
      <c r="L1000" s="303"/>
    </row>
    <row r="1001" spans="1:12" ht="9" customHeight="1">
      <c r="A1001" s="302"/>
      <c r="B1001" s="302"/>
      <c r="C1001" s="314"/>
      <c r="D1001" s="308"/>
      <c r="E1001" s="308"/>
      <c r="F1001" s="308"/>
      <c r="G1001" s="308"/>
      <c r="H1001" s="308"/>
      <c r="I1001" s="308"/>
      <c r="J1001" s="308"/>
      <c r="K1001" s="308"/>
      <c r="L1001" s="308"/>
    </row>
    <row r="1002" spans="1:12" ht="9" customHeight="1">
      <c r="A1002" s="303"/>
      <c r="B1002" s="303"/>
      <c r="C1002" s="320"/>
      <c r="D1002" s="303"/>
      <c r="E1002" s="303"/>
      <c r="F1002" s="303"/>
      <c r="G1002" s="303"/>
      <c r="H1002" s="303"/>
      <c r="I1002" s="303"/>
      <c r="J1002" s="303"/>
      <c r="K1002" s="303"/>
      <c r="L1002" s="303"/>
    </row>
    <row r="1003" spans="1:12" ht="12">
      <c r="A1003" s="302"/>
      <c r="B1003" s="302"/>
      <c r="C1003" s="313"/>
      <c r="D1003" s="308"/>
      <c r="E1003" s="308"/>
      <c r="F1003" s="308"/>
      <c r="G1003" s="308"/>
      <c r="H1003" s="308"/>
      <c r="I1003" s="308"/>
      <c r="J1003" s="308"/>
      <c r="K1003" s="308"/>
      <c r="L1003" s="308"/>
    </row>
    <row r="1004" spans="1:12" ht="9.75" customHeight="1" hidden="1">
      <c r="A1004" s="302"/>
      <c r="B1004" s="302"/>
      <c r="C1004" s="310"/>
      <c r="D1004" s="303"/>
      <c r="E1004" s="303"/>
      <c r="F1004" s="303"/>
      <c r="G1004" s="303"/>
      <c r="H1004" s="303"/>
      <c r="I1004" s="303"/>
      <c r="J1004" s="303"/>
      <c r="K1004" s="303"/>
      <c r="L1004" s="303"/>
    </row>
    <row r="1005" spans="1:12" ht="9.75" customHeight="1" hidden="1">
      <c r="A1005" s="302"/>
      <c r="B1005" s="302"/>
      <c r="C1005" s="310"/>
      <c r="D1005" s="303"/>
      <c r="E1005" s="303"/>
      <c r="F1005" s="303"/>
      <c r="G1005" s="303"/>
      <c r="H1005" s="303"/>
      <c r="I1005" s="303"/>
      <c r="J1005" s="303"/>
      <c r="K1005" s="303"/>
      <c r="L1005" s="303"/>
    </row>
    <row r="1006" spans="1:12" ht="9.75" customHeight="1">
      <c r="A1006" s="302"/>
      <c r="B1006" s="302"/>
      <c r="C1006" s="314"/>
      <c r="D1006" s="308"/>
      <c r="E1006" s="308"/>
      <c r="F1006" s="308"/>
      <c r="G1006" s="308"/>
      <c r="H1006" s="308"/>
      <c r="I1006" s="308"/>
      <c r="J1006" s="308"/>
      <c r="K1006" s="308"/>
      <c r="L1006" s="308"/>
    </row>
    <row r="1007" spans="1:12" ht="9.75" customHeight="1" hidden="1">
      <c r="A1007" s="302"/>
      <c r="B1007" s="302"/>
      <c r="C1007" s="310"/>
      <c r="D1007" s="303"/>
      <c r="E1007" s="303"/>
      <c r="F1007" s="303"/>
      <c r="G1007" s="303"/>
      <c r="H1007" s="303"/>
      <c r="I1007" s="303"/>
      <c r="J1007" s="303"/>
      <c r="K1007" s="303"/>
      <c r="L1007" s="303"/>
    </row>
    <row r="1008" spans="1:12" ht="9.75" customHeight="1" hidden="1">
      <c r="A1008" s="302"/>
      <c r="B1008" s="302"/>
      <c r="C1008" s="310"/>
      <c r="D1008" s="303"/>
      <c r="E1008" s="303"/>
      <c r="F1008" s="303"/>
      <c r="G1008" s="303"/>
      <c r="H1008" s="303"/>
      <c r="I1008" s="303"/>
      <c r="J1008" s="303"/>
      <c r="K1008" s="303"/>
      <c r="L1008" s="303"/>
    </row>
    <row r="1009" spans="1:12" ht="9.75" customHeight="1">
      <c r="A1009" s="302"/>
      <c r="B1009" s="302"/>
      <c r="C1009" s="314"/>
      <c r="D1009" s="308"/>
      <c r="E1009" s="308"/>
      <c r="F1009" s="308"/>
      <c r="G1009" s="308"/>
      <c r="H1009" s="308"/>
      <c r="I1009" s="308"/>
      <c r="J1009" s="308"/>
      <c r="K1009" s="308"/>
      <c r="L1009" s="308"/>
    </row>
    <row r="1010" spans="1:12" ht="9.75" customHeight="1">
      <c r="A1010" s="303"/>
      <c r="B1010" s="303"/>
      <c r="C1010" s="320"/>
      <c r="D1010" s="303"/>
      <c r="E1010" s="303"/>
      <c r="F1010" s="303"/>
      <c r="G1010" s="303"/>
      <c r="H1010" s="303"/>
      <c r="I1010" s="303"/>
      <c r="J1010" s="303"/>
      <c r="K1010" s="303"/>
      <c r="L1010" s="303"/>
    </row>
    <row r="1011" spans="1:12" ht="12">
      <c r="A1011" s="302"/>
      <c r="B1011" s="302"/>
      <c r="C1011" s="313"/>
      <c r="D1011" s="308"/>
      <c r="E1011" s="308"/>
      <c r="F1011" s="308"/>
      <c r="G1011" s="308"/>
      <c r="H1011" s="308"/>
      <c r="I1011" s="308"/>
      <c r="J1011" s="308"/>
      <c r="K1011" s="308"/>
      <c r="L1011" s="308"/>
    </row>
    <row r="1012" spans="1:12" ht="9" customHeight="1" hidden="1">
      <c r="A1012" s="302"/>
      <c r="B1012" s="302"/>
      <c r="C1012" s="310"/>
      <c r="D1012" s="303"/>
      <c r="E1012" s="303"/>
      <c r="F1012" s="303"/>
      <c r="G1012" s="303"/>
      <c r="H1012" s="303"/>
      <c r="I1012" s="303"/>
      <c r="J1012" s="303"/>
      <c r="K1012" s="303"/>
      <c r="L1012" s="303"/>
    </row>
    <row r="1013" spans="1:12" ht="9" customHeight="1" hidden="1">
      <c r="A1013" s="302"/>
      <c r="B1013" s="302"/>
      <c r="C1013" s="310"/>
      <c r="D1013" s="303"/>
      <c r="E1013" s="303"/>
      <c r="F1013" s="303"/>
      <c r="G1013" s="303"/>
      <c r="H1013" s="303"/>
      <c r="I1013" s="303"/>
      <c r="J1013" s="303"/>
      <c r="K1013" s="303"/>
      <c r="L1013" s="303"/>
    </row>
    <row r="1014" spans="1:12" ht="9" customHeight="1" hidden="1">
      <c r="A1014" s="302"/>
      <c r="B1014" s="302"/>
      <c r="C1014" s="310"/>
      <c r="D1014" s="303"/>
      <c r="E1014" s="303"/>
      <c r="F1014" s="303"/>
      <c r="G1014" s="303"/>
      <c r="H1014" s="303"/>
      <c r="I1014" s="303"/>
      <c r="J1014" s="303"/>
      <c r="K1014" s="303"/>
      <c r="L1014" s="303"/>
    </row>
    <row r="1015" spans="1:12" ht="9" customHeight="1">
      <c r="A1015" s="302"/>
      <c r="B1015" s="302"/>
      <c r="C1015" s="314"/>
      <c r="D1015" s="308"/>
      <c r="E1015" s="308"/>
      <c r="F1015" s="308"/>
      <c r="G1015" s="308"/>
      <c r="H1015" s="308"/>
      <c r="I1015" s="308"/>
      <c r="J1015" s="308"/>
      <c r="K1015" s="308"/>
      <c r="L1015" s="308"/>
    </row>
    <row r="1016" spans="1:12" ht="9" customHeight="1" hidden="1">
      <c r="A1016" s="302"/>
      <c r="B1016" s="302"/>
      <c r="C1016" s="310"/>
      <c r="D1016" s="303"/>
      <c r="E1016" s="303"/>
      <c r="F1016" s="303"/>
      <c r="G1016" s="303"/>
      <c r="H1016" s="303"/>
      <c r="I1016" s="303"/>
      <c r="J1016" s="303"/>
      <c r="K1016" s="303"/>
      <c r="L1016" s="303"/>
    </row>
    <row r="1017" spans="1:12" ht="9" customHeight="1" hidden="1">
      <c r="A1017" s="302"/>
      <c r="B1017" s="302"/>
      <c r="C1017" s="310"/>
      <c r="D1017" s="303"/>
      <c r="E1017" s="303"/>
      <c r="F1017" s="303"/>
      <c r="G1017" s="303"/>
      <c r="H1017" s="303"/>
      <c r="I1017" s="303"/>
      <c r="J1017" s="303"/>
      <c r="K1017" s="303"/>
      <c r="L1017" s="303"/>
    </row>
    <row r="1018" spans="1:12" ht="9" customHeight="1">
      <c r="A1018" s="302"/>
      <c r="B1018" s="302"/>
      <c r="C1018" s="314"/>
      <c r="D1018" s="308"/>
      <c r="E1018" s="308"/>
      <c r="F1018" s="308"/>
      <c r="G1018" s="308"/>
      <c r="H1018" s="308"/>
      <c r="I1018" s="308"/>
      <c r="J1018" s="308"/>
      <c r="K1018" s="308"/>
      <c r="L1018" s="308"/>
    </row>
    <row r="1019" spans="1:12" ht="9" customHeight="1">
      <c r="A1019" s="303"/>
      <c r="B1019" s="303"/>
      <c r="C1019" s="320"/>
      <c r="D1019" s="303"/>
      <c r="E1019" s="303"/>
      <c r="F1019" s="303"/>
      <c r="G1019" s="303"/>
      <c r="H1019" s="303"/>
      <c r="I1019" s="303"/>
      <c r="J1019" s="303"/>
      <c r="K1019" s="303"/>
      <c r="L1019" s="303"/>
    </row>
    <row r="1020" spans="1:12" ht="12">
      <c r="A1020" s="302"/>
      <c r="B1020" s="302"/>
      <c r="C1020" s="313"/>
      <c r="D1020" s="308"/>
      <c r="E1020" s="308"/>
      <c r="F1020" s="308"/>
      <c r="G1020" s="308"/>
      <c r="H1020" s="308"/>
      <c r="I1020" s="308"/>
      <c r="J1020" s="308"/>
      <c r="K1020" s="308"/>
      <c r="L1020" s="308"/>
    </row>
    <row r="1021" spans="1:12" ht="9" customHeight="1" hidden="1">
      <c r="A1021" s="302"/>
      <c r="B1021" s="302"/>
      <c r="C1021" s="310"/>
      <c r="D1021" s="303"/>
      <c r="E1021" s="303"/>
      <c r="F1021" s="303"/>
      <c r="G1021" s="303"/>
      <c r="H1021" s="303"/>
      <c r="I1021" s="303"/>
      <c r="J1021" s="303"/>
      <c r="K1021" s="303"/>
      <c r="L1021" s="303"/>
    </row>
    <row r="1022" spans="1:12" ht="9" customHeight="1" hidden="1">
      <c r="A1022" s="302"/>
      <c r="B1022" s="302"/>
      <c r="C1022" s="310"/>
      <c r="D1022" s="303"/>
      <c r="E1022" s="303"/>
      <c r="F1022" s="303"/>
      <c r="G1022" s="303"/>
      <c r="H1022" s="303"/>
      <c r="I1022" s="303"/>
      <c r="J1022" s="303"/>
      <c r="K1022" s="303"/>
      <c r="L1022" s="303"/>
    </row>
    <row r="1023" spans="1:12" ht="9" customHeight="1" hidden="1">
      <c r="A1023" s="302"/>
      <c r="B1023" s="302"/>
      <c r="C1023" s="310"/>
      <c r="D1023" s="303"/>
      <c r="E1023" s="303"/>
      <c r="F1023" s="303"/>
      <c r="G1023" s="303"/>
      <c r="H1023" s="303"/>
      <c r="I1023" s="303"/>
      <c r="J1023" s="303"/>
      <c r="K1023" s="303"/>
      <c r="L1023" s="303"/>
    </row>
    <row r="1024" spans="1:12" ht="9" customHeight="1">
      <c r="A1024" s="302"/>
      <c r="B1024" s="302"/>
      <c r="C1024" s="314"/>
      <c r="D1024" s="308"/>
      <c r="E1024" s="308"/>
      <c r="F1024" s="308"/>
      <c r="G1024" s="308"/>
      <c r="H1024" s="308"/>
      <c r="I1024" s="308"/>
      <c r="J1024" s="308"/>
      <c r="K1024" s="308"/>
      <c r="L1024" s="308"/>
    </row>
    <row r="1025" spans="1:12" ht="9" customHeight="1" hidden="1">
      <c r="A1025" s="302"/>
      <c r="B1025" s="302"/>
      <c r="C1025" s="310"/>
      <c r="D1025" s="303"/>
      <c r="E1025" s="303"/>
      <c r="F1025" s="303"/>
      <c r="G1025" s="303"/>
      <c r="H1025" s="303"/>
      <c r="I1025" s="303"/>
      <c r="J1025" s="303"/>
      <c r="K1025" s="303"/>
      <c r="L1025" s="303"/>
    </row>
    <row r="1026" spans="1:12" ht="9" customHeight="1" hidden="1">
      <c r="A1026" s="302"/>
      <c r="B1026" s="302"/>
      <c r="C1026" s="310"/>
      <c r="D1026" s="303"/>
      <c r="E1026" s="303"/>
      <c r="F1026" s="303"/>
      <c r="G1026" s="303"/>
      <c r="H1026" s="303"/>
      <c r="I1026" s="303"/>
      <c r="J1026" s="303"/>
      <c r="K1026" s="303"/>
      <c r="L1026" s="303"/>
    </row>
    <row r="1027" spans="1:12" ht="9" customHeight="1">
      <c r="A1027" s="302"/>
      <c r="B1027" s="302"/>
      <c r="C1027" s="314"/>
      <c r="D1027" s="308"/>
      <c r="E1027" s="308"/>
      <c r="F1027" s="308"/>
      <c r="G1027" s="308"/>
      <c r="H1027" s="308"/>
      <c r="I1027" s="308"/>
      <c r="J1027" s="308"/>
      <c r="K1027" s="308"/>
      <c r="L1027" s="308"/>
    </row>
    <row r="1028" spans="1:12" s="304" customFormat="1" ht="9" customHeight="1">
      <c r="A1028" s="302"/>
      <c r="B1028" s="302"/>
      <c r="C1028" s="314"/>
      <c r="D1028" s="307"/>
      <c r="E1028" s="307"/>
      <c r="F1028" s="307"/>
      <c r="G1028" s="307"/>
      <c r="H1028" s="307"/>
      <c r="I1028" s="307"/>
      <c r="J1028" s="307"/>
      <c r="K1028" s="307"/>
      <c r="L1028" s="307"/>
    </row>
    <row r="1029" spans="1:12" ht="12">
      <c r="A1029" s="302"/>
      <c r="B1029" s="302"/>
      <c r="C1029" s="313"/>
      <c r="D1029" s="308"/>
      <c r="E1029" s="308"/>
      <c r="F1029" s="308"/>
      <c r="G1029" s="308"/>
      <c r="H1029" s="308"/>
      <c r="I1029" s="308"/>
      <c r="J1029" s="308"/>
      <c r="K1029" s="308"/>
      <c r="L1029" s="308"/>
    </row>
    <row r="1030" spans="1:12" ht="12" hidden="1">
      <c r="A1030" s="302"/>
      <c r="B1030" s="302"/>
      <c r="C1030" s="310"/>
      <c r="D1030" s="303"/>
      <c r="E1030" s="303"/>
      <c r="F1030" s="303"/>
      <c r="G1030" s="303"/>
      <c r="H1030" s="303"/>
      <c r="I1030" s="303"/>
      <c r="J1030" s="303"/>
      <c r="K1030" s="303"/>
      <c r="L1030" s="303"/>
    </row>
    <row r="1031" spans="1:12" ht="12" hidden="1">
      <c r="A1031" s="302"/>
      <c r="B1031" s="341"/>
      <c r="C1031" s="310"/>
      <c r="D1031" s="303"/>
      <c r="E1031" s="303"/>
      <c r="F1031" s="303"/>
      <c r="G1031" s="303"/>
      <c r="H1031" s="303"/>
      <c r="I1031" s="303"/>
      <c r="J1031" s="303"/>
      <c r="K1031" s="303"/>
      <c r="L1031" s="303"/>
    </row>
    <row r="1032" spans="1:12" ht="12">
      <c r="A1032" s="302"/>
      <c r="B1032" s="302"/>
      <c r="C1032" s="314"/>
      <c r="D1032" s="308"/>
      <c r="E1032" s="308"/>
      <c r="F1032" s="308"/>
      <c r="G1032" s="308"/>
      <c r="H1032" s="308"/>
      <c r="I1032" s="308"/>
      <c r="J1032" s="308"/>
      <c r="K1032" s="308"/>
      <c r="L1032" s="308"/>
    </row>
    <row r="1033" spans="1:12" ht="12" hidden="1">
      <c r="A1033" s="302"/>
      <c r="B1033" s="302"/>
      <c r="C1033" s="310"/>
      <c r="D1033" s="303"/>
      <c r="E1033" s="303"/>
      <c r="F1033" s="303"/>
      <c r="G1033" s="303"/>
      <c r="H1033" s="303"/>
      <c r="I1033" s="303"/>
      <c r="J1033" s="303"/>
      <c r="K1033" s="303"/>
      <c r="L1033" s="303"/>
    </row>
    <row r="1034" spans="1:12" ht="12">
      <c r="A1034" s="302"/>
      <c r="B1034" s="302"/>
      <c r="C1034" s="314"/>
      <c r="D1034" s="308"/>
      <c r="E1034" s="308"/>
      <c r="F1034" s="308"/>
      <c r="G1034" s="308"/>
      <c r="H1034" s="308"/>
      <c r="I1034" s="308"/>
      <c r="J1034" s="308"/>
      <c r="K1034" s="308"/>
      <c r="L1034" s="308"/>
    </row>
    <row r="1035" spans="1:12" ht="12">
      <c r="A1035" s="303"/>
      <c r="B1035" s="303"/>
      <c r="C1035" s="320"/>
      <c r="D1035" s="303"/>
      <c r="E1035" s="303"/>
      <c r="F1035" s="303"/>
      <c r="G1035" s="303"/>
      <c r="H1035" s="303"/>
      <c r="I1035" s="303"/>
      <c r="J1035" s="303"/>
      <c r="K1035" s="303"/>
      <c r="L1035" s="303"/>
    </row>
    <row r="1036" spans="1:12" ht="12">
      <c r="A1036" s="302"/>
      <c r="B1036" s="303"/>
      <c r="C1036" s="342"/>
      <c r="D1036" s="308"/>
      <c r="E1036" s="308"/>
      <c r="F1036" s="308"/>
      <c r="G1036" s="308"/>
      <c r="H1036" s="308"/>
      <c r="I1036" s="308"/>
      <c r="J1036" s="308"/>
      <c r="K1036" s="308"/>
      <c r="L1036" s="308"/>
    </row>
    <row r="1037" spans="1:12" ht="26.25" customHeight="1" hidden="1">
      <c r="A1037" s="302"/>
      <c r="B1037" s="303"/>
      <c r="C1037" s="310"/>
      <c r="D1037" s="303"/>
      <c r="E1037" s="303"/>
      <c r="F1037" s="303"/>
      <c r="G1037" s="303"/>
      <c r="H1037" s="303"/>
      <c r="I1037" s="303"/>
      <c r="J1037" s="303"/>
      <c r="K1037" s="303"/>
      <c r="L1037" s="303"/>
    </row>
    <row r="1038" spans="1:12" ht="12" hidden="1">
      <c r="A1038" s="302"/>
      <c r="B1038" s="303"/>
      <c r="C1038" s="320"/>
      <c r="D1038" s="303"/>
      <c r="E1038" s="303"/>
      <c r="F1038" s="303"/>
      <c r="G1038" s="303"/>
      <c r="H1038" s="303"/>
      <c r="I1038" s="303"/>
      <c r="J1038" s="303"/>
      <c r="K1038" s="303"/>
      <c r="L1038" s="303"/>
    </row>
    <row r="1039" spans="1:12" ht="9" customHeight="1" hidden="1">
      <c r="A1039" s="302"/>
      <c r="B1039" s="303"/>
      <c r="C1039" s="320"/>
      <c r="D1039" s="303"/>
      <c r="E1039" s="303"/>
      <c r="F1039" s="303"/>
      <c r="G1039" s="303"/>
      <c r="H1039" s="303"/>
      <c r="I1039" s="303"/>
      <c r="J1039" s="303"/>
      <c r="K1039" s="303"/>
      <c r="L1039" s="303"/>
    </row>
    <row r="1040" spans="1:12" ht="9" customHeight="1" hidden="1">
      <c r="A1040" s="302"/>
      <c r="B1040" s="303"/>
      <c r="C1040" s="310"/>
      <c r="D1040" s="303"/>
      <c r="E1040" s="303"/>
      <c r="F1040" s="303"/>
      <c r="G1040" s="303"/>
      <c r="H1040" s="303"/>
      <c r="I1040" s="303"/>
      <c r="J1040" s="303"/>
      <c r="K1040" s="303"/>
      <c r="L1040" s="303"/>
    </row>
    <row r="1041" spans="1:12" ht="12" hidden="1">
      <c r="A1041" s="302"/>
      <c r="B1041" s="303"/>
      <c r="C1041" s="310"/>
      <c r="D1041" s="303"/>
      <c r="E1041" s="303"/>
      <c r="F1041" s="303"/>
      <c r="G1041" s="303"/>
      <c r="H1041" s="303"/>
      <c r="I1041" s="303"/>
      <c r="J1041" s="303"/>
      <c r="K1041" s="303"/>
      <c r="L1041" s="303"/>
    </row>
    <row r="1042" spans="1:12" ht="12" hidden="1">
      <c r="A1042" s="302"/>
      <c r="B1042" s="303"/>
      <c r="C1042" s="310"/>
      <c r="D1042" s="303"/>
      <c r="E1042" s="303"/>
      <c r="F1042" s="303"/>
      <c r="G1042" s="303"/>
      <c r="H1042" s="303"/>
      <c r="I1042" s="303"/>
      <c r="J1042" s="303"/>
      <c r="K1042" s="303"/>
      <c r="L1042" s="303"/>
    </row>
    <row r="1043" spans="1:12" ht="9" customHeight="1">
      <c r="A1043" s="302"/>
      <c r="B1043" s="302"/>
      <c r="C1043" s="334"/>
      <c r="D1043" s="308"/>
      <c r="E1043" s="308"/>
      <c r="F1043" s="308"/>
      <c r="G1043" s="308"/>
      <c r="H1043" s="308"/>
      <c r="I1043" s="308"/>
      <c r="J1043" s="308"/>
      <c r="K1043" s="308"/>
      <c r="L1043" s="308"/>
    </row>
    <row r="1044" spans="1:12" ht="9" customHeight="1">
      <c r="A1044" s="303"/>
      <c r="B1044" s="303"/>
      <c r="C1044" s="320"/>
      <c r="D1044" s="303"/>
      <c r="E1044" s="303"/>
      <c r="F1044" s="303"/>
      <c r="G1044" s="303"/>
      <c r="H1044" s="303"/>
      <c r="I1044" s="303"/>
      <c r="J1044" s="303"/>
      <c r="K1044" s="303"/>
      <c r="L1044" s="303"/>
    </row>
    <row r="1045" spans="1:12" ht="12">
      <c r="A1045" s="302"/>
      <c r="B1045" s="302"/>
      <c r="C1045" s="313"/>
      <c r="D1045" s="308"/>
      <c r="E1045" s="308"/>
      <c r="F1045" s="308"/>
      <c r="G1045" s="308"/>
      <c r="H1045" s="308"/>
      <c r="I1045" s="308"/>
      <c r="J1045" s="308"/>
      <c r="K1045" s="308"/>
      <c r="L1045" s="308"/>
    </row>
    <row r="1046" spans="1:12" ht="9" customHeight="1" hidden="1">
      <c r="A1046" s="302"/>
      <c r="B1046" s="302"/>
      <c r="C1046" s="310"/>
      <c r="D1046" s="303"/>
      <c r="E1046" s="303"/>
      <c r="F1046" s="303"/>
      <c r="G1046" s="303"/>
      <c r="H1046" s="303"/>
      <c r="I1046" s="303"/>
      <c r="J1046" s="303"/>
      <c r="K1046" s="303"/>
      <c r="L1046" s="303"/>
    </row>
    <row r="1047" spans="1:12" ht="9" customHeight="1" hidden="1">
      <c r="A1047" s="302"/>
      <c r="B1047" s="302"/>
      <c r="C1047" s="310"/>
      <c r="D1047" s="303"/>
      <c r="E1047" s="303"/>
      <c r="F1047" s="303"/>
      <c r="G1047" s="303"/>
      <c r="H1047" s="303"/>
      <c r="I1047" s="303"/>
      <c r="J1047" s="303"/>
      <c r="K1047" s="303"/>
      <c r="L1047" s="303"/>
    </row>
    <row r="1048" spans="1:12" ht="12" hidden="1">
      <c r="A1048" s="302"/>
      <c r="B1048" s="302"/>
      <c r="C1048" s="310"/>
      <c r="D1048" s="303"/>
      <c r="E1048" s="303"/>
      <c r="F1048" s="303"/>
      <c r="G1048" s="303"/>
      <c r="H1048" s="303"/>
      <c r="I1048" s="303"/>
      <c r="J1048" s="303"/>
      <c r="K1048" s="303"/>
      <c r="L1048" s="303"/>
    </row>
    <row r="1049" spans="1:12" ht="9.75" customHeight="1" hidden="1">
      <c r="A1049" s="302"/>
      <c r="B1049" s="302"/>
      <c r="C1049" s="310"/>
      <c r="D1049" s="303"/>
      <c r="E1049" s="303"/>
      <c r="F1049" s="303"/>
      <c r="G1049" s="303"/>
      <c r="H1049" s="303"/>
      <c r="I1049" s="303"/>
      <c r="J1049" s="303"/>
      <c r="K1049" s="303"/>
      <c r="L1049" s="303"/>
    </row>
    <row r="1050" spans="1:12" ht="9.75" customHeight="1" hidden="1">
      <c r="A1050" s="302"/>
      <c r="B1050" s="302"/>
      <c r="C1050" s="310"/>
      <c r="D1050" s="303"/>
      <c r="E1050" s="303"/>
      <c r="F1050" s="303"/>
      <c r="G1050" s="303"/>
      <c r="H1050" s="303"/>
      <c r="I1050" s="303"/>
      <c r="J1050" s="303"/>
      <c r="K1050" s="303"/>
      <c r="L1050" s="303"/>
    </row>
    <row r="1051" spans="1:12" ht="18.75" customHeight="1" hidden="1">
      <c r="A1051" s="302"/>
      <c r="B1051" s="302"/>
      <c r="C1051" s="310"/>
      <c r="D1051" s="303"/>
      <c r="E1051" s="303"/>
      <c r="F1051" s="303"/>
      <c r="G1051" s="303"/>
      <c r="H1051" s="303"/>
      <c r="I1051" s="303"/>
      <c r="J1051" s="303"/>
      <c r="K1051" s="303"/>
      <c r="L1051" s="303"/>
    </row>
    <row r="1052" spans="1:12" ht="9" customHeight="1" hidden="1">
      <c r="A1052" s="302"/>
      <c r="B1052" s="302"/>
      <c r="C1052" s="310"/>
      <c r="D1052" s="303"/>
      <c r="E1052" s="303"/>
      <c r="F1052" s="303"/>
      <c r="G1052" s="303"/>
      <c r="H1052" s="303"/>
      <c r="I1052" s="303"/>
      <c r="J1052" s="303"/>
      <c r="K1052" s="303"/>
      <c r="L1052" s="303"/>
    </row>
    <row r="1053" spans="1:12" ht="9" customHeight="1" hidden="1">
      <c r="A1053" s="302"/>
      <c r="B1053" s="302"/>
      <c r="C1053" s="310"/>
      <c r="D1053" s="303"/>
      <c r="E1053" s="303"/>
      <c r="F1053" s="303"/>
      <c r="G1053" s="303"/>
      <c r="H1053" s="303"/>
      <c r="I1053" s="303"/>
      <c r="J1053" s="303"/>
      <c r="K1053" s="303"/>
      <c r="L1053" s="303"/>
    </row>
    <row r="1054" spans="1:12" ht="9" customHeight="1" hidden="1">
      <c r="A1054" s="302"/>
      <c r="B1054" s="302"/>
      <c r="C1054" s="310"/>
      <c r="D1054" s="303"/>
      <c r="E1054" s="303"/>
      <c r="F1054" s="303"/>
      <c r="G1054" s="303"/>
      <c r="H1054" s="303"/>
      <c r="I1054" s="303"/>
      <c r="J1054" s="303"/>
      <c r="K1054" s="303"/>
      <c r="L1054" s="303"/>
    </row>
    <row r="1055" spans="1:12" ht="9" customHeight="1" hidden="1">
      <c r="A1055" s="302"/>
      <c r="B1055" s="302"/>
      <c r="C1055" s="310"/>
      <c r="D1055" s="303"/>
      <c r="E1055" s="303"/>
      <c r="F1055" s="303"/>
      <c r="G1055" s="303"/>
      <c r="H1055" s="303"/>
      <c r="I1055" s="303"/>
      <c r="J1055" s="303"/>
      <c r="K1055" s="303"/>
      <c r="L1055" s="303"/>
    </row>
    <row r="1056" spans="1:12" ht="9" customHeight="1" hidden="1">
      <c r="A1056" s="302"/>
      <c r="B1056" s="302"/>
      <c r="C1056" s="310"/>
      <c r="D1056" s="303"/>
      <c r="E1056" s="303"/>
      <c r="F1056" s="303"/>
      <c r="G1056" s="303"/>
      <c r="H1056" s="303"/>
      <c r="I1056" s="303"/>
      <c r="J1056" s="303"/>
      <c r="K1056" s="303"/>
      <c r="L1056" s="303"/>
    </row>
    <row r="1057" spans="1:12" ht="9" customHeight="1" hidden="1">
      <c r="A1057" s="302"/>
      <c r="B1057" s="302"/>
      <c r="C1057" s="310"/>
      <c r="D1057" s="303"/>
      <c r="E1057" s="303"/>
      <c r="F1057" s="303"/>
      <c r="G1057" s="303"/>
      <c r="H1057" s="303"/>
      <c r="I1057" s="303"/>
      <c r="J1057" s="303"/>
      <c r="K1057" s="303"/>
      <c r="L1057" s="303"/>
    </row>
    <row r="1058" spans="1:12" ht="9" customHeight="1" hidden="1">
      <c r="A1058" s="302"/>
      <c r="B1058" s="302"/>
      <c r="C1058" s="310"/>
      <c r="D1058" s="303"/>
      <c r="E1058" s="303"/>
      <c r="F1058" s="303"/>
      <c r="G1058" s="303"/>
      <c r="H1058" s="303"/>
      <c r="I1058" s="303"/>
      <c r="J1058" s="303"/>
      <c r="K1058" s="303"/>
      <c r="L1058" s="303"/>
    </row>
    <row r="1059" spans="1:12" ht="9" customHeight="1" hidden="1">
      <c r="A1059" s="302"/>
      <c r="B1059" s="302"/>
      <c r="C1059" s="310"/>
      <c r="D1059" s="303"/>
      <c r="E1059" s="303"/>
      <c r="F1059" s="303"/>
      <c r="G1059" s="303"/>
      <c r="H1059" s="303"/>
      <c r="I1059" s="303"/>
      <c r="J1059" s="303"/>
      <c r="K1059" s="303"/>
      <c r="L1059" s="303"/>
    </row>
    <row r="1060" spans="1:12" ht="9" customHeight="1" hidden="1">
      <c r="A1060" s="302"/>
      <c r="B1060" s="302"/>
      <c r="C1060" s="310"/>
      <c r="D1060" s="303"/>
      <c r="E1060" s="303"/>
      <c r="F1060" s="303"/>
      <c r="G1060" s="303"/>
      <c r="H1060" s="303"/>
      <c r="I1060" s="303"/>
      <c r="J1060" s="303"/>
      <c r="K1060" s="303"/>
      <c r="L1060" s="303"/>
    </row>
    <row r="1061" spans="1:12" ht="9" customHeight="1">
      <c r="A1061" s="302"/>
      <c r="B1061" s="302"/>
      <c r="C1061" s="314"/>
      <c r="D1061" s="308"/>
      <c r="E1061" s="308"/>
      <c r="F1061" s="308"/>
      <c r="G1061" s="308"/>
      <c r="H1061" s="308"/>
      <c r="I1061" s="308"/>
      <c r="J1061" s="308"/>
      <c r="K1061" s="308"/>
      <c r="L1061" s="308"/>
    </row>
    <row r="1062" spans="1:12" ht="9" customHeight="1" hidden="1">
      <c r="A1062" s="303"/>
      <c r="B1062" s="303"/>
      <c r="C1062" s="320"/>
      <c r="D1062" s="303"/>
      <c r="E1062" s="303"/>
      <c r="F1062" s="303"/>
      <c r="G1062" s="303"/>
      <c r="H1062" s="303"/>
      <c r="I1062" s="303"/>
      <c r="J1062" s="303"/>
      <c r="K1062" s="303"/>
      <c r="L1062" s="303"/>
    </row>
    <row r="1063" spans="1:12" ht="9" customHeight="1" hidden="1">
      <c r="A1063" s="303"/>
      <c r="B1063" s="303"/>
      <c r="C1063" s="320"/>
      <c r="D1063" s="303"/>
      <c r="E1063" s="303"/>
      <c r="F1063" s="303"/>
      <c r="G1063" s="303"/>
      <c r="H1063" s="303"/>
      <c r="I1063" s="303"/>
      <c r="J1063" s="303"/>
      <c r="K1063" s="303"/>
      <c r="L1063" s="303"/>
    </row>
    <row r="1064" spans="1:12" ht="9" customHeight="1" hidden="1">
      <c r="A1064" s="303"/>
      <c r="B1064" s="303"/>
      <c r="C1064" s="320"/>
      <c r="D1064" s="303"/>
      <c r="E1064" s="303"/>
      <c r="F1064" s="303"/>
      <c r="G1064" s="303"/>
      <c r="H1064" s="303"/>
      <c r="I1064" s="303"/>
      <c r="J1064" s="303"/>
      <c r="K1064" s="303"/>
      <c r="L1064" s="303"/>
    </row>
    <row r="1065" spans="1:12" ht="9" customHeight="1" hidden="1">
      <c r="A1065" s="303"/>
      <c r="B1065" s="303"/>
      <c r="C1065" s="320"/>
      <c r="D1065" s="303"/>
      <c r="E1065" s="303"/>
      <c r="F1065" s="303"/>
      <c r="G1065" s="303"/>
      <c r="H1065" s="303"/>
      <c r="I1065" s="303"/>
      <c r="J1065" s="303"/>
      <c r="K1065" s="303"/>
      <c r="L1065" s="303"/>
    </row>
    <row r="1066" spans="1:12" ht="9" customHeight="1" hidden="1">
      <c r="A1066" s="303"/>
      <c r="B1066" s="303"/>
      <c r="C1066" s="310"/>
      <c r="D1066" s="303"/>
      <c r="E1066" s="303"/>
      <c r="F1066" s="303"/>
      <c r="G1066" s="303"/>
      <c r="H1066" s="303"/>
      <c r="I1066" s="303"/>
      <c r="J1066" s="303"/>
      <c r="K1066" s="303"/>
      <c r="L1066" s="303"/>
    </row>
    <row r="1067" spans="1:12" ht="9" customHeight="1" hidden="1">
      <c r="A1067" s="303"/>
      <c r="B1067" s="302"/>
      <c r="C1067" s="310"/>
      <c r="D1067" s="303"/>
      <c r="E1067" s="303"/>
      <c r="F1067" s="303"/>
      <c r="G1067" s="303"/>
      <c r="H1067" s="303"/>
      <c r="I1067" s="303"/>
      <c r="J1067" s="303"/>
      <c r="K1067" s="303"/>
      <c r="L1067" s="303"/>
    </row>
    <row r="1068" spans="1:12" ht="9" customHeight="1" hidden="1">
      <c r="A1068" s="303"/>
      <c r="B1068" s="302"/>
      <c r="C1068" s="310"/>
      <c r="D1068" s="303"/>
      <c r="E1068" s="303"/>
      <c r="F1068" s="303"/>
      <c r="G1068" s="303"/>
      <c r="H1068" s="303"/>
      <c r="I1068" s="303"/>
      <c r="J1068" s="303"/>
      <c r="K1068" s="303"/>
      <c r="L1068" s="303"/>
    </row>
    <row r="1069" spans="1:12" ht="9" customHeight="1" hidden="1">
      <c r="A1069" s="303"/>
      <c r="B1069" s="302"/>
      <c r="C1069" s="310"/>
      <c r="D1069" s="303"/>
      <c r="E1069" s="303"/>
      <c r="F1069" s="303"/>
      <c r="G1069" s="303"/>
      <c r="H1069" s="303"/>
      <c r="I1069" s="303"/>
      <c r="J1069" s="303"/>
      <c r="K1069" s="303"/>
      <c r="L1069" s="303"/>
    </row>
    <row r="1070" spans="1:12" ht="9" customHeight="1" hidden="1">
      <c r="A1070" s="303"/>
      <c r="B1070" s="302"/>
      <c r="C1070" s="310"/>
      <c r="D1070" s="303"/>
      <c r="E1070" s="303"/>
      <c r="F1070" s="303"/>
      <c r="G1070" s="303"/>
      <c r="H1070" s="303"/>
      <c r="I1070" s="303"/>
      <c r="J1070" s="303"/>
      <c r="K1070" s="303"/>
      <c r="L1070" s="303"/>
    </row>
    <row r="1071" spans="1:12" ht="9" customHeight="1" hidden="1">
      <c r="A1071" s="303"/>
      <c r="B1071" s="302"/>
      <c r="C1071" s="310"/>
      <c r="D1071" s="303"/>
      <c r="E1071" s="303"/>
      <c r="F1071" s="303"/>
      <c r="G1071" s="303"/>
      <c r="H1071" s="303"/>
      <c r="I1071" s="303"/>
      <c r="J1071" s="303"/>
      <c r="K1071" s="303"/>
      <c r="L1071" s="303"/>
    </row>
    <row r="1072" spans="1:12" ht="9" customHeight="1" hidden="1">
      <c r="A1072" s="303"/>
      <c r="B1072" s="303"/>
      <c r="C1072" s="320"/>
      <c r="D1072" s="303"/>
      <c r="E1072" s="303"/>
      <c r="F1072" s="303"/>
      <c r="G1072" s="303"/>
      <c r="H1072" s="303"/>
      <c r="I1072" s="303"/>
      <c r="J1072" s="303"/>
      <c r="K1072" s="303"/>
      <c r="L1072" s="303"/>
    </row>
    <row r="1073" spans="1:12" ht="9" customHeight="1">
      <c r="A1073" s="302"/>
      <c r="B1073" s="302"/>
      <c r="C1073" s="314"/>
      <c r="D1073" s="308"/>
      <c r="E1073" s="308"/>
      <c r="F1073" s="308"/>
      <c r="G1073" s="308"/>
      <c r="H1073" s="308"/>
      <c r="I1073" s="308"/>
      <c r="J1073" s="308"/>
      <c r="K1073" s="308"/>
      <c r="L1073" s="308"/>
    </row>
    <row r="1074" spans="1:12" ht="9" customHeight="1">
      <c r="A1074" s="303"/>
      <c r="B1074" s="303"/>
      <c r="C1074" s="320"/>
      <c r="D1074" s="303"/>
      <c r="E1074" s="303"/>
      <c r="F1074" s="303"/>
      <c r="G1074" s="303"/>
      <c r="H1074" s="303"/>
      <c r="I1074" s="303"/>
      <c r="J1074" s="303"/>
      <c r="K1074" s="303"/>
      <c r="L1074" s="303"/>
    </row>
    <row r="1075" spans="1:12" ht="12">
      <c r="A1075" s="302"/>
      <c r="B1075" s="302"/>
      <c r="C1075" s="313"/>
      <c r="D1075" s="308"/>
      <c r="E1075" s="308"/>
      <c r="F1075" s="308"/>
      <c r="G1075" s="308"/>
      <c r="H1075" s="308"/>
      <c r="I1075" s="308"/>
      <c r="J1075" s="308"/>
      <c r="K1075" s="308"/>
      <c r="L1075" s="308"/>
    </row>
    <row r="1076" spans="1:12" ht="9.75" customHeight="1" hidden="1">
      <c r="A1076" s="302"/>
      <c r="B1076" s="302"/>
      <c r="C1076" s="310"/>
      <c r="D1076" s="303"/>
      <c r="E1076" s="303"/>
      <c r="F1076" s="303"/>
      <c r="G1076" s="303"/>
      <c r="H1076" s="303"/>
      <c r="I1076" s="303"/>
      <c r="J1076" s="303"/>
      <c r="K1076" s="303"/>
      <c r="L1076" s="303"/>
    </row>
    <row r="1077" spans="1:12" ht="9.75" customHeight="1" hidden="1">
      <c r="A1077" s="302"/>
      <c r="B1077" s="302"/>
      <c r="C1077" s="310"/>
      <c r="D1077" s="303"/>
      <c r="E1077" s="303"/>
      <c r="F1077" s="303"/>
      <c r="G1077" s="303"/>
      <c r="H1077" s="303"/>
      <c r="I1077" s="303"/>
      <c r="J1077" s="303"/>
      <c r="K1077" s="303"/>
      <c r="L1077" s="303"/>
    </row>
    <row r="1078" spans="1:12" ht="9.75" customHeight="1" hidden="1">
      <c r="A1078" s="302"/>
      <c r="B1078" s="302"/>
      <c r="C1078" s="310"/>
      <c r="D1078" s="303"/>
      <c r="E1078" s="303"/>
      <c r="F1078" s="303"/>
      <c r="G1078" s="303"/>
      <c r="H1078" s="303"/>
      <c r="I1078" s="303"/>
      <c r="J1078" s="303"/>
      <c r="K1078" s="303"/>
      <c r="L1078" s="303"/>
    </row>
    <row r="1079" spans="1:12" ht="9.75" customHeight="1" hidden="1">
      <c r="A1079" s="302"/>
      <c r="B1079" s="302"/>
      <c r="C1079" s="310"/>
      <c r="D1079" s="303"/>
      <c r="E1079" s="303"/>
      <c r="F1079" s="303"/>
      <c r="G1079" s="303"/>
      <c r="H1079" s="303"/>
      <c r="I1079" s="303"/>
      <c r="J1079" s="303"/>
      <c r="K1079" s="303"/>
      <c r="L1079" s="303"/>
    </row>
    <row r="1080" spans="1:12" ht="9.75" customHeight="1" hidden="1">
      <c r="A1080" s="302"/>
      <c r="B1080" s="302"/>
      <c r="C1080" s="310"/>
      <c r="D1080" s="303"/>
      <c r="E1080" s="303"/>
      <c r="F1080" s="303"/>
      <c r="G1080" s="303"/>
      <c r="H1080" s="303"/>
      <c r="I1080" s="303"/>
      <c r="J1080" s="303"/>
      <c r="K1080" s="303"/>
      <c r="L1080" s="303"/>
    </row>
    <row r="1081" spans="1:12" ht="9.75" customHeight="1" hidden="1">
      <c r="A1081" s="302"/>
      <c r="B1081" s="302"/>
      <c r="C1081" s="310"/>
      <c r="D1081" s="303"/>
      <c r="E1081" s="303"/>
      <c r="F1081" s="303"/>
      <c r="G1081" s="303"/>
      <c r="H1081" s="303"/>
      <c r="I1081" s="303"/>
      <c r="J1081" s="303"/>
      <c r="K1081" s="303"/>
      <c r="L1081" s="303"/>
    </row>
    <row r="1082" spans="1:12" ht="9.75" customHeight="1" hidden="1">
      <c r="A1082" s="302"/>
      <c r="B1082" s="302"/>
      <c r="C1082" s="310"/>
      <c r="D1082" s="303"/>
      <c r="E1082" s="303"/>
      <c r="F1082" s="303"/>
      <c r="G1082" s="303"/>
      <c r="H1082" s="303"/>
      <c r="I1082" s="303"/>
      <c r="J1082" s="303"/>
      <c r="K1082" s="303"/>
      <c r="L1082" s="303"/>
    </row>
    <row r="1083" spans="1:12" ht="9.75" customHeight="1">
      <c r="A1083" s="302"/>
      <c r="B1083" s="302"/>
      <c r="C1083" s="314"/>
      <c r="D1083" s="308"/>
      <c r="E1083" s="308"/>
      <c r="F1083" s="308"/>
      <c r="G1083" s="308"/>
      <c r="H1083" s="308"/>
      <c r="I1083" s="308"/>
      <c r="J1083" s="308"/>
      <c r="K1083" s="308"/>
      <c r="L1083" s="308"/>
    </row>
    <row r="1084" spans="1:12" ht="9.75" customHeight="1" hidden="1">
      <c r="A1084" s="302"/>
      <c r="B1084" s="302"/>
      <c r="C1084" s="310"/>
      <c r="D1084" s="303"/>
      <c r="E1084" s="303"/>
      <c r="F1084" s="303"/>
      <c r="G1084" s="303"/>
      <c r="H1084" s="303"/>
      <c r="I1084" s="303"/>
      <c r="J1084" s="303"/>
      <c r="K1084" s="303"/>
      <c r="L1084" s="303"/>
    </row>
    <row r="1085" spans="1:12" ht="9.75" customHeight="1">
      <c r="A1085" s="302"/>
      <c r="B1085" s="302"/>
      <c r="C1085" s="314"/>
      <c r="D1085" s="308"/>
      <c r="E1085" s="308"/>
      <c r="F1085" s="308"/>
      <c r="G1085" s="308"/>
      <c r="H1085" s="308"/>
      <c r="I1085" s="308"/>
      <c r="J1085" s="308"/>
      <c r="K1085" s="308"/>
      <c r="L1085" s="308"/>
    </row>
    <row r="1086" spans="1:12" ht="9.75" customHeight="1">
      <c r="A1086" s="303"/>
      <c r="B1086" s="303"/>
      <c r="C1086" s="320"/>
      <c r="D1086" s="303"/>
      <c r="E1086" s="303"/>
      <c r="F1086" s="303"/>
      <c r="G1086" s="303"/>
      <c r="H1086" s="303"/>
      <c r="I1086" s="303"/>
      <c r="J1086" s="303"/>
      <c r="K1086" s="303"/>
      <c r="L1086" s="303"/>
    </row>
    <row r="1087" spans="1:12" ht="12">
      <c r="A1087" s="302"/>
      <c r="B1087" s="302"/>
      <c r="C1087" s="313"/>
      <c r="D1087" s="308"/>
      <c r="E1087" s="308"/>
      <c r="F1087" s="308"/>
      <c r="G1087" s="308"/>
      <c r="H1087" s="308"/>
      <c r="I1087" s="308"/>
      <c r="J1087" s="308"/>
      <c r="K1087" s="308"/>
      <c r="L1087" s="308"/>
    </row>
    <row r="1088" spans="1:12" ht="9.75" customHeight="1" hidden="1">
      <c r="A1088" s="302"/>
      <c r="B1088" s="302"/>
      <c r="C1088" s="310"/>
      <c r="D1088" s="303"/>
      <c r="E1088" s="303"/>
      <c r="F1088" s="303"/>
      <c r="G1088" s="303"/>
      <c r="H1088" s="303"/>
      <c r="I1088" s="303"/>
      <c r="J1088" s="303"/>
      <c r="K1088" s="303"/>
      <c r="L1088" s="303"/>
    </row>
    <row r="1089" spans="1:12" ht="9" customHeight="1" hidden="1">
      <c r="A1089" s="302"/>
      <c r="B1089" s="302"/>
      <c r="C1089" s="310"/>
      <c r="D1089" s="303"/>
      <c r="E1089" s="303"/>
      <c r="F1089" s="303"/>
      <c r="G1089" s="303"/>
      <c r="H1089" s="303"/>
      <c r="I1089" s="303"/>
      <c r="J1089" s="303"/>
      <c r="K1089" s="303"/>
      <c r="L1089" s="303"/>
    </row>
    <row r="1090" spans="1:12" ht="9" customHeight="1">
      <c r="A1090" s="302"/>
      <c r="B1090" s="302"/>
      <c r="C1090" s="314"/>
      <c r="D1090" s="308"/>
      <c r="E1090" s="308"/>
      <c r="F1090" s="308"/>
      <c r="G1090" s="308"/>
      <c r="H1090" s="308"/>
      <c r="I1090" s="308"/>
      <c r="J1090" s="308"/>
      <c r="K1090" s="308"/>
      <c r="L1090" s="308"/>
    </row>
    <row r="1091" spans="1:12" ht="9" customHeight="1">
      <c r="A1091" s="302"/>
      <c r="B1091" s="302"/>
      <c r="C1091" s="314"/>
      <c r="D1091" s="303"/>
      <c r="E1091" s="303"/>
      <c r="F1091" s="303"/>
      <c r="G1091" s="303"/>
      <c r="H1091" s="303"/>
      <c r="I1091" s="303"/>
      <c r="J1091" s="303"/>
      <c r="K1091" s="303"/>
      <c r="L1091" s="303"/>
    </row>
    <row r="1092" spans="1:12" ht="12">
      <c r="A1092" s="302"/>
      <c r="B1092" s="302"/>
      <c r="C1092" s="313"/>
      <c r="D1092" s="343"/>
      <c r="E1092" s="343"/>
      <c r="F1092" s="343"/>
      <c r="G1092" s="343"/>
      <c r="H1092" s="343"/>
      <c r="I1092" s="343"/>
      <c r="J1092" s="343"/>
      <c r="K1092" s="343"/>
      <c r="L1092" s="343"/>
    </row>
    <row r="1093" spans="1:12" ht="12" hidden="1">
      <c r="A1093" s="302"/>
      <c r="B1093" s="302"/>
      <c r="C1093" s="310"/>
      <c r="D1093" s="303"/>
      <c r="E1093" s="303"/>
      <c r="F1093" s="303"/>
      <c r="G1093" s="303"/>
      <c r="H1093" s="303"/>
      <c r="I1093" s="303"/>
      <c r="J1093" s="303"/>
      <c r="K1093" s="303"/>
      <c r="L1093" s="303"/>
    </row>
    <row r="1094" spans="1:12" ht="12" hidden="1">
      <c r="A1094" s="302"/>
      <c r="B1094" s="302"/>
      <c r="C1094" s="310"/>
      <c r="D1094" s="303"/>
      <c r="E1094" s="303"/>
      <c r="F1094" s="303"/>
      <c r="G1094" s="303"/>
      <c r="H1094" s="303"/>
      <c r="I1094" s="303"/>
      <c r="J1094" s="303"/>
      <c r="K1094" s="303"/>
      <c r="L1094" s="303"/>
    </row>
    <row r="1095" spans="1:12" ht="12" hidden="1">
      <c r="A1095" s="302"/>
      <c r="B1095" s="302"/>
      <c r="C1095" s="310"/>
      <c r="D1095" s="303"/>
      <c r="E1095" s="303"/>
      <c r="F1095" s="303"/>
      <c r="G1095" s="303"/>
      <c r="H1095" s="303"/>
      <c r="I1095" s="303"/>
      <c r="J1095" s="303"/>
      <c r="K1095" s="303"/>
      <c r="L1095" s="303"/>
    </row>
    <row r="1096" spans="1:12" ht="12" hidden="1">
      <c r="A1096" s="302"/>
      <c r="B1096" s="302"/>
      <c r="C1096" s="310"/>
      <c r="D1096" s="303"/>
      <c r="E1096" s="303"/>
      <c r="F1096" s="303"/>
      <c r="G1096" s="303"/>
      <c r="H1096" s="303"/>
      <c r="I1096" s="303"/>
      <c r="J1096" s="303"/>
      <c r="K1096" s="303"/>
      <c r="L1096" s="303"/>
    </row>
    <row r="1097" spans="1:12" ht="12">
      <c r="A1097" s="302"/>
      <c r="B1097" s="302"/>
      <c r="C1097" s="314"/>
      <c r="D1097" s="308"/>
      <c r="E1097" s="308"/>
      <c r="F1097" s="308"/>
      <c r="G1097" s="308"/>
      <c r="H1097" s="308"/>
      <c r="I1097" s="308"/>
      <c r="J1097" s="308"/>
      <c r="K1097" s="308"/>
      <c r="L1097" s="308"/>
    </row>
    <row r="1098" spans="1:12" ht="12">
      <c r="A1098" s="302"/>
      <c r="B1098" s="302"/>
      <c r="C1098" s="314"/>
      <c r="D1098" s="303"/>
      <c r="E1098" s="303"/>
      <c r="F1098" s="303"/>
      <c r="G1098" s="303"/>
      <c r="H1098" s="303"/>
      <c r="I1098" s="303"/>
      <c r="J1098" s="303"/>
      <c r="K1098" s="303"/>
      <c r="L1098" s="303"/>
    </row>
    <row r="1099" spans="1:12" ht="12">
      <c r="A1099" s="302"/>
      <c r="B1099" s="302"/>
      <c r="C1099" s="313"/>
      <c r="D1099" s="308"/>
      <c r="E1099" s="308"/>
      <c r="F1099" s="308"/>
      <c r="G1099" s="308"/>
      <c r="H1099" s="308"/>
      <c r="I1099" s="308"/>
      <c r="J1099" s="308"/>
      <c r="K1099" s="308"/>
      <c r="L1099" s="308"/>
    </row>
    <row r="1100" spans="1:12" ht="12" hidden="1">
      <c r="A1100" s="302"/>
      <c r="B1100" s="302"/>
      <c r="C1100" s="310"/>
      <c r="D1100" s="303"/>
      <c r="E1100" s="303"/>
      <c r="F1100" s="302"/>
      <c r="G1100" s="302"/>
      <c r="H1100" s="303"/>
      <c r="I1100" s="303"/>
      <c r="J1100" s="303"/>
      <c r="K1100" s="303"/>
      <c r="L1100" s="303"/>
    </row>
    <row r="1101" spans="1:12" ht="12" hidden="1">
      <c r="A1101" s="302"/>
      <c r="B1101" s="302"/>
      <c r="C1101" s="310"/>
      <c r="D1101" s="303"/>
      <c r="E1101" s="303"/>
      <c r="F1101" s="302"/>
      <c r="G1101" s="302"/>
      <c r="H1101" s="303"/>
      <c r="I1101" s="303"/>
      <c r="J1101" s="303"/>
      <c r="K1101" s="303"/>
      <c r="L1101" s="303"/>
    </row>
    <row r="1102" spans="1:12" ht="12" hidden="1">
      <c r="A1102" s="302"/>
      <c r="B1102" s="302"/>
      <c r="C1102" s="310"/>
      <c r="D1102" s="303"/>
      <c r="E1102" s="303"/>
      <c r="F1102" s="302"/>
      <c r="G1102" s="302"/>
      <c r="H1102" s="303"/>
      <c r="I1102" s="303"/>
      <c r="J1102" s="303"/>
      <c r="K1102" s="303"/>
      <c r="L1102" s="303"/>
    </row>
    <row r="1103" spans="1:12" ht="12" hidden="1">
      <c r="A1103" s="302"/>
      <c r="B1103" s="302"/>
      <c r="C1103" s="310"/>
      <c r="D1103" s="303"/>
      <c r="E1103" s="303"/>
      <c r="F1103" s="302"/>
      <c r="G1103" s="302"/>
      <c r="H1103" s="303"/>
      <c r="I1103" s="303"/>
      <c r="J1103" s="303"/>
      <c r="K1103" s="303"/>
      <c r="L1103" s="303"/>
    </row>
    <row r="1104" spans="1:12" ht="18" customHeight="1" hidden="1">
      <c r="A1104" s="302"/>
      <c r="B1104" s="302"/>
      <c r="C1104" s="310"/>
      <c r="D1104" s="303"/>
      <c r="E1104" s="303"/>
      <c r="F1104" s="302"/>
      <c r="G1104" s="302"/>
      <c r="H1104" s="303"/>
      <c r="I1104" s="303"/>
      <c r="J1104" s="303"/>
      <c r="K1104" s="303"/>
      <c r="L1104" s="303"/>
    </row>
    <row r="1105" spans="1:12" ht="12" hidden="1">
      <c r="A1105" s="302"/>
      <c r="B1105" s="302"/>
      <c r="C1105" s="310"/>
      <c r="D1105" s="303"/>
      <c r="E1105" s="303"/>
      <c r="F1105" s="302"/>
      <c r="G1105" s="302"/>
      <c r="H1105" s="303"/>
      <c r="I1105" s="303"/>
      <c r="J1105" s="303"/>
      <c r="K1105" s="303"/>
      <c r="L1105" s="303"/>
    </row>
    <row r="1106" spans="1:12" ht="12" hidden="1">
      <c r="A1106" s="302"/>
      <c r="B1106" s="302"/>
      <c r="C1106" s="310"/>
      <c r="D1106" s="303"/>
      <c r="E1106" s="303"/>
      <c r="F1106" s="303"/>
      <c r="G1106" s="303"/>
      <c r="H1106" s="303"/>
      <c r="I1106" s="303"/>
      <c r="J1106" s="303"/>
      <c r="K1106" s="303"/>
      <c r="L1106" s="303"/>
    </row>
    <row r="1107" spans="1:12" ht="12">
      <c r="A1107" s="302"/>
      <c r="B1107" s="302"/>
      <c r="C1107" s="314"/>
      <c r="D1107" s="308"/>
      <c r="E1107" s="308"/>
      <c r="F1107" s="308"/>
      <c r="G1107" s="308"/>
      <c r="H1107" s="308"/>
      <c r="I1107" s="308"/>
      <c r="J1107" s="308"/>
      <c r="K1107" s="308"/>
      <c r="L1107" s="308"/>
    </row>
    <row r="1108" spans="1:12" ht="12" hidden="1">
      <c r="A1108" s="302"/>
      <c r="B1108" s="302"/>
      <c r="C1108" s="310"/>
      <c r="D1108" s="303"/>
      <c r="E1108" s="303"/>
      <c r="F1108" s="303"/>
      <c r="G1108" s="303"/>
      <c r="H1108" s="303"/>
      <c r="I1108" s="303"/>
      <c r="J1108" s="303"/>
      <c r="K1108" s="303"/>
      <c r="L1108" s="303"/>
    </row>
    <row r="1109" spans="1:12" ht="12">
      <c r="A1109" s="302"/>
      <c r="B1109" s="302"/>
      <c r="C1109" s="314"/>
      <c r="D1109" s="308"/>
      <c r="E1109" s="308"/>
      <c r="F1109" s="308"/>
      <c r="G1109" s="308"/>
      <c r="H1109" s="308"/>
      <c r="I1109" s="308"/>
      <c r="J1109" s="308"/>
      <c r="K1109" s="308"/>
      <c r="L1109" s="308"/>
    </row>
    <row r="1110" spans="1:12" ht="12" hidden="1">
      <c r="A1110" s="302"/>
      <c r="B1110" s="302"/>
      <c r="C1110" s="310"/>
      <c r="D1110" s="303"/>
      <c r="E1110" s="303"/>
      <c r="F1110" s="303"/>
      <c r="G1110" s="303"/>
      <c r="H1110" s="303"/>
      <c r="I1110" s="303"/>
      <c r="J1110" s="303"/>
      <c r="K1110" s="303"/>
      <c r="L1110" s="303"/>
    </row>
    <row r="1111" spans="1:12" ht="12" hidden="1">
      <c r="A1111" s="302"/>
      <c r="B1111" s="302"/>
      <c r="C1111" s="310"/>
      <c r="D1111" s="303"/>
      <c r="E1111" s="303"/>
      <c r="F1111" s="303"/>
      <c r="G1111" s="303"/>
      <c r="H1111" s="303"/>
      <c r="I1111" s="303"/>
      <c r="J1111" s="303"/>
      <c r="K1111" s="303"/>
      <c r="L1111" s="303"/>
    </row>
    <row r="1112" spans="1:12" ht="18" customHeight="1" hidden="1">
      <c r="A1112" s="302"/>
      <c r="B1112" s="302"/>
      <c r="C1112" s="310"/>
      <c r="D1112" s="303"/>
      <c r="E1112" s="303"/>
      <c r="F1112" s="303"/>
      <c r="G1112" s="303"/>
      <c r="H1112" s="303"/>
      <c r="I1112" s="303"/>
      <c r="J1112" s="303"/>
      <c r="K1112" s="303"/>
      <c r="L1112" s="303"/>
    </row>
    <row r="1113" spans="1:12" ht="12">
      <c r="A1113" s="302"/>
      <c r="B1113" s="302"/>
      <c r="C1113" s="314"/>
      <c r="D1113" s="308"/>
      <c r="E1113" s="308"/>
      <c r="F1113" s="308"/>
      <c r="G1113" s="308"/>
      <c r="H1113" s="308"/>
      <c r="I1113" s="308"/>
      <c r="J1113" s="308"/>
      <c r="K1113" s="308"/>
      <c r="L1113" s="308"/>
    </row>
    <row r="1114" spans="1:12" ht="12" hidden="1">
      <c r="A1114" s="303"/>
      <c r="B1114" s="302"/>
      <c r="C1114" s="310"/>
      <c r="D1114" s="303"/>
      <c r="E1114" s="303"/>
      <c r="F1114" s="305"/>
      <c r="G1114" s="305"/>
      <c r="H1114" s="303"/>
      <c r="I1114" s="303"/>
      <c r="J1114" s="303"/>
      <c r="K1114" s="303"/>
      <c r="L1114" s="303"/>
    </row>
    <row r="1115" spans="1:12" ht="12" hidden="1">
      <c r="A1115" s="303"/>
      <c r="B1115" s="302"/>
      <c r="C1115" s="310"/>
      <c r="D1115" s="303"/>
      <c r="E1115" s="303"/>
      <c r="F1115" s="305"/>
      <c r="G1115" s="305"/>
      <c r="H1115" s="303"/>
      <c r="I1115" s="303"/>
      <c r="J1115" s="303"/>
      <c r="K1115" s="303"/>
      <c r="L1115" s="303"/>
    </row>
    <row r="1116" spans="1:12" ht="18" customHeight="1" hidden="1">
      <c r="A1116" s="303"/>
      <c r="B1116" s="302"/>
      <c r="C1116" s="310"/>
      <c r="D1116" s="303"/>
      <c r="E1116" s="303"/>
      <c r="F1116" s="303"/>
      <c r="G1116" s="303"/>
      <c r="H1116" s="303"/>
      <c r="I1116" s="303"/>
      <c r="J1116" s="303"/>
      <c r="K1116" s="303"/>
      <c r="L1116" s="303"/>
    </row>
    <row r="1117" spans="1:12" ht="12" hidden="1">
      <c r="A1117" s="303"/>
      <c r="B1117" s="302"/>
      <c r="C1117" s="310"/>
      <c r="D1117" s="303"/>
      <c r="E1117" s="303"/>
      <c r="F1117" s="303"/>
      <c r="G1117" s="303"/>
      <c r="H1117" s="303"/>
      <c r="I1117" s="303"/>
      <c r="J1117" s="303"/>
      <c r="K1117" s="303"/>
      <c r="L1117" s="303"/>
    </row>
    <row r="1118" spans="1:12" ht="12">
      <c r="A1118" s="302"/>
      <c r="B1118" s="302"/>
      <c r="C1118" s="314"/>
      <c r="D1118" s="308"/>
      <c r="E1118" s="308"/>
      <c r="F1118" s="308"/>
      <c r="G1118" s="308"/>
      <c r="H1118" s="308"/>
      <c r="I1118" s="308"/>
      <c r="J1118" s="308"/>
      <c r="K1118" s="308"/>
      <c r="L1118" s="308"/>
    </row>
    <row r="1119" spans="1:12" ht="12">
      <c r="A1119" s="302"/>
      <c r="B1119" s="302"/>
      <c r="C1119" s="310"/>
      <c r="D1119" s="303"/>
      <c r="E1119" s="303"/>
      <c r="F1119" s="303"/>
      <c r="G1119" s="303"/>
      <c r="H1119" s="303"/>
      <c r="I1119" s="303"/>
      <c r="J1119" s="303"/>
      <c r="K1119" s="303"/>
      <c r="L1119" s="303"/>
    </row>
    <row r="1120" spans="1:12" ht="12">
      <c r="A1120" s="302"/>
      <c r="B1120" s="303"/>
      <c r="C1120" s="342"/>
      <c r="D1120" s="308"/>
      <c r="E1120" s="308"/>
      <c r="F1120" s="308"/>
      <c r="G1120" s="308"/>
      <c r="H1120" s="308"/>
      <c r="I1120" s="308"/>
      <c r="J1120" s="308"/>
      <c r="K1120" s="308"/>
      <c r="L1120" s="308"/>
    </row>
    <row r="1121" spans="1:12" ht="12" hidden="1">
      <c r="A1121" s="302"/>
      <c r="B1121" s="303"/>
      <c r="C1121" s="320"/>
      <c r="D1121" s="303"/>
      <c r="E1121" s="303"/>
      <c r="F1121" s="303"/>
      <c r="G1121" s="303"/>
      <c r="H1121" s="303"/>
      <c r="I1121" s="303"/>
      <c r="J1121" s="303"/>
      <c r="K1121" s="303"/>
      <c r="L1121" s="303"/>
    </row>
    <row r="1122" spans="1:12" ht="12" hidden="1">
      <c r="A1122" s="302"/>
      <c r="B1122" s="303"/>
      <c r="C1122" s="320"/>
      <c r="D1122" s="303"/>
      <c r="E1122" s="303"/>
      <c r="F1122" s="303"/>
      <c r="G1122" s="303"/>
      <c r="H1122" s="303"/>
      <c r="I1122" s="303"/>
      <c r="J1122" s="303"/>
      <c r="K1122" s="303"/>
      <c r="L1122" s="303"/>
    </row>
    <row r="1123" spans="1:12" ht="12" hidden="1">
      <c r="A1123" s="302"/>
      <c r="B1123" s="303"/>
      <c r="C1123" s="310"/>
      <c r="D1123" s="303"/>
      <c r="E1123" s="303"/>
      <c r="F1123" s="303"/>
      <c r="G1123" s="303"/>
      <c r="H1123" s="303"/>
      <c r="I1123" s="303"/>
      <c r="J1123" s="303"/>
      <c r="K1123" s="303"/>
      <c r="L1123" s="303"/>
    </row>
    <row r="1124" spans="1:12" ht="12" hidden="1">
      <c r="A1124" s="302"/>
      <c r="B1124" s="303"/>
      <c r="C1124" s="320"/>
      <c r="D1124" s="303"/>
      <c r="E1124" s="303"/>
      <c r="F1124" s="303"/>
      <c r="G1124" s="303"/>
      <c r="H1124" s="303"/>
      <c r="I1124" s="303"/>
      <c r="J1124" s="303"/>
      <c r="K1124" s="303"/>
      <c r="L1124" s="303"/>
    </row>
    <row r="1125" spans="1:12" ht="12" hidden="1">
      <c r="A1125" s="302"/>
      <c r="B1125" s="303"/>
      <c r="C1125" s="320"/>
      <c r="D1125" s="303"/>
      <c r="E1125" s="303"/>
      <c r="F1125" s="303"/>
      <c r="G1125" s="303"/>
      <c r="H1125" s="303"/>
      <c r="I1125" s="303"/>
      <c r="J1125" s="303"/>
      <c r="K1125" s="303"/>
      <c r="L1125" s="303"/>
    </row>
    <row r="1126" spans="1:12" ht="12" hidden="1">
      <c r="A1126" s="302"/>
      <c r="B1126" s="303"/>
      <c r="C1126" s="320"/>
      <c r="D1126" s="303"/>
      <c r="E1126" s="303"/>
      <c r="F1126" s="303"/>
      <c r="G1126" s="303"/>
      <c r="H1126" s="303"/>
      <c r="I1126" s="303"/>
      <c r="J1126" s="303"/>
      <c r="K1126" s="303"/>
      <c r="L1126" s="303"/>
    </row>
    <row r="1127" spans="1:12" ht="12" hidden="1">
      <c r="A1127" s="302"/>
      <c r="B1127" s="303"/>
      <c r="C1127" s="320"/>
      <c r="D1127" s="303"/>
      <c r="E1127" s="303"/>
      <c r="F1127" s="303"/>
      <c r="G1127" s="303"/>
      <c r="H1127" s="303"/>
      <c r="I1127" s="303"/>
      <c r="J1127" s="303"/>
      <c r="K1127" s="303"/>
      <c r="L1127" s="303"/>
    </row>
    <row r="1128" spans="1:12" ht="12">
      <c r="A1128" s="302"/>
      <c r="B1128" s="302"/>
      <c r="C1128" s="334"/>
      <c r="D1128" s="308"/>
      <c r="E1128" s="308"/>
      <c r="F1128" s="308"/>
      <c r="G1128" s="308"/>
      <c r="H1128" s="308"/>
      <c r="I1128" s="308"/>
      <c r="J1128" s="308"/>
      <c r="K1128" s="308"/>
      <c r="L1128" s="308"/>
    </row>
    <row r="1129" spans="1:12" ht="12" hidden="1">
      <c r="A1129" s="302"/>
      <c r="B1129" s="303"/>
      <c r="C1129" s="320"/>
      <c r="D1129" s="303"/>
      <c r="E1129" s="303"/>
      <c r="F1129" s="303"/>
      <c r="G1129" s="303"/>
      <c r="H1129" s="303"/>
      <c r="I1129" s="303"/>
      <c r="J1129" s="303"/>
      <c r="K1129" s="303"/>
      <c r="L1129" s="303"/>
    </row>
    <row r="1130" spans="1:12" ht="12" hidden="1">
      <c r="A1130" s="302"/>
      <c r="B1130" s="303"/>
      <c r="C1130" s="310"/>
      <c r="D1130" s="303"/>
      <c r="E1130" s="303"/>
      <c r="F1130" s="303"/>
      <c r="G1130" s="303"/>
      <c r="H1130" s="303"/>
      <c r="I1130" s="303"/>
      <c r="J1130" s="303"/>
      <c r="K1130" s="303"/>
      <c r="L1130" s="303"/>
    </row>
    <row r="1131" spans="1:12" ht="12" hidden="1">
      <c r="A1131" s="302"/>
      <c r="B1131" s="303"/>
      <c r="C1131" s="320"/>
      <c r="D1131" s="303"/>
      <c r="E1131" s="303"/>
      <c r="F1131" s="303"/>
      <c r="G1131" s="303"/>
      <c r="H1131" s="303"/>
      <c r="I1131" s="303"/>
      <c r="J1131" s="303"/>
      <c r="K1131" s="303"/>
      <c r="L1131" s="303"/>
    </row>
    <row r="1132" spans="1:12" ht="12" hidden="1">
      <c r="A1132" s="302"/>
      <c r="B1132" s="303"/>
      <c r="C1132" s="344"/>
      <c r="D1132" s="303"/>
      <c r="E1132" s="303"/>
      <c r="F1132" s="303"/>
      <c r="G1132" s="303"/>
      <c r="H1132" s="303"/>
      <c r="I1132" s="303"/>
      <c r="J1132" s="303"/>
      <c r="K1132" s="303"/>
      <c r="L1132" s="303"/>
    </row>
    <row r="1133" spans="1:12" ht="12">
      <c r="A1133" s="302"/>
      <c r="B1133" s="302"/>
      <c r="C1133" s="334"/>
      <c r="D1133" s="308"/>
      <c r="E1133" s="308"/>
      <c r="F1133" s="308"/>
      <c r="G1133" s="308"/>
      <c r="H1133" s="308"/>
      <c r="I1133" s="308"/>
      <c r="J1133" s="308"/>
      <c r="K1133" s="308"/>
      <c r="L1133" s="308"/>
    </row>
    <row r="1134" spans="1:12" ht="12" hidden="1">
      <c r="A1134" s="302"/>
      <c r="B1134" s="303"/>
      <c r="C1134" s="320"/>
      <c r="D1134" s="303"/>
      <c r="E1134" s="303"/>
      <c r="F1134" s="303"/>
      <c r="G1134" s="303"/>
      <c r="H1134" s="303"/>
      <c r="I1134" s="303"/>
      <c r="J1134" s="303"/>
      <c r="K1134" s="303"/>
      <c r="L1134" s="303"/>
    </row>
    <row r="1135" spans="1:12" ht="12" hidden="1">
      <c r="A1135" s="302"/>
      <c r="B1135" s="303"/>
      <c r="C1135" s="310"/>
      <c r="D1135" s="303"/>
      <c r="E1135" s="303"/>
      <c r="F1135" s="303"/>
      <c r="G1135" s="303"/>
      <c r="H1135" s="303"/>
      <c r="I1135" s="303"/>
      <c r="J1135" s="303"/>
      <c r="K1135" s="303"/>
      <c r="L1135" s="303"/>
    </row>
    <row r="1136" spans="1:12" ht="12" hidden="1">
      <c r="A1136" s="302"/>
      <c r="B1136" s="303"/>
      <c r="C1136" s="320"/>
      <c r="D1136" s="303"/>
      <c r="E1136" s="303"/>
      <c r="F1136" s="303"/>
      <c r="G1136" s="303"/>
      <c r="H1136" s="303"/>
      <c r="I1136" s="303"/>
      <c r="J1136" s="303"/>
      <c r="K1136" s="303"/>
      <c r="L1136" s="303"/>
    </row>
    <row r="1137" spans="1:12" ht="18" customHeight="1" hidden="1">
      <c r="A1137" s="302"/>
      <c r="B1137" s="303"/>
      <c r="C1137" s="320"/>
      <c r="D1137" s="303"/>
      <c r="E1137" s="303"/>
      <c r="F1137" s="303"/>
      <c r="G1137" s="303"/>
      <c r="H1137" s="303"/>
      <c r="I1137" s="303"/>
      <c r="J1137" s="303"/>
      <c r="K1137" s="303"/>
      <c r="L1137" s="303"/>
    </row>
    <row r="1138" spans="1:12" ht="12" hidden="1">
      <c r="A1138" s="302"/>
      <c r="B1138" s="303"/>
      <c r="C1138" s="344"/>
      <c r="D1138" s="303"/>
      <c r="E1138" s="303"/>
      <c r="F1138" s="303"/>
      <c r="G1138" s="303"/>
      <c r="H1138" s="303"/>
      <c r="I1138" s="303"/>
      <c r="J1138" s="303"/>
      <c r="K1138" s="303"/>
      <c r="L1138" s="303"/>
    </row>
    <row r="1139" spans="1:12" ht="12">
      <c r="A1139" s="302"/>
      <c r="B1139" s="302"/>
      <c r="C1139" s="314"/>
      <c r="D1139" s="308"/>
      <c r="E1139" s="308"/>
      <c r="F1139" s="308"/>
      <c r="G1139" s="308"/>
      <c r="H1139" s="308"/>
      <c r="I1139" s="308"/>
      <c r="J1139" s="308"/>
      <c r="K1139" s="308"/>
      <c r="L1139" s="308"/>
    </row>
    <row r="1140" spans="1:12" s="304" customFormat="1" ht="12">
      <c r="A1140" s="302"/>
      <c r="B1140" s="302"/>
      <c r="C1140" s="314"/>
      <c r="D1140" s="308"/>
      <c r="E1140" s="308"/>
      <c r="F1140" s="308"/>
      <c r="G1140" s="308"/>
      <c r="H1140" s="308"/>
      <c r="I1140" s="308"/>
      <c r="J1140" s="308"/>
      <c r="K1140" s="308"/>
      <c r="L1140" s="308"/>
    </row>
    <row r="1141" spans="1:12" ht="12">
      <c r="A1141" s="302"/>
      <c r="B1141" s="302"/>
      <c r="C1141" s="313"/>
      <c r="D1141" s="308"/>
      <c r="E1141" s="308"/>
      <c r="F1141" s="308"/>
      <c r="G1141" s="308"/>
      <c r="H1141" s="308"/>
      <c r="I1141" s="308"/>
      <c r="J1141" s="308"/>
      <c r="K1141" s="308"/>
      <c r="L1141" s="308"/>
    </row>
    <row r="1142" spans="1:12" ht="12" hidden="1">
      <c r="A1142" s="302"/>
      <c r="B1142" s="302"/>
      <c r="C1142" s="310"/>
      <c r="D1142" s="303"/>
      <c r="E1142" s="303"/>
      <c r="F1142" s="303"/>
      <c r="G1142" s="303"/>
      <c r="H1142" s="303"/>
      <c r="I1142" s="303"/>
      <c r="J1142" s="303"/>
      <c r="K1142" s="303"/>
      <c r="L1142" s="303"/>
    </row>
    <row r="1143" spans="1:12" ht="12" hidden="1">
      <c r="A1143" s="302"/>
      <c r="B1143" s="302"/>
      <c r="C1143" s="310"/>
      <c r="D1143" s="303"/>
      <c r="E1143" s="303"/>
      <c r="F1143" s="303"/>
      <c r="G1143" s="303"/>
      <c r="H1143" s="303"/>
      <c r="I1143" s="303"/>
      <c r="J1143" s="303"/>
      <c r="K1143" s="303"/>
      <c r="L1143" s="303"/>
    </row>
    <row r="1144" spans="1:12" ht="12" hidden="1">
      <c r="A1144" s="302"/>
      <c r="B1144" s="302"/>
      <c r="C1144" s="310"/>
      <c r="D1144" s="303"/>
      <c r="E1144" s="303"/>
      <c r="F1144" s="302"/>
      <c r="G1144" s="302"/>
      <c r="H1144" s="303"/>
      <c r="I1144" s="303"/>
      <c r="J1144" s="303"/>
      <c r="K1144" s="303"/>
      <c r="L1144" s="303"/>
    </row>
    <row r="1145" spans="1:12" ht="12" hidden="1">
      <c r="A1145" s="302"/>
      <c r="B1145" s="302"/>
      <c r="C1145" s="310"/>
      <c r="D1145" s="303"/>
      <c r="E1145" s="303"/>
      <c r="F1145" s="302"/>
      <c r="G1145" s="302"/>
      <c r="H1145" s="303"/>
      <c r="I1145" s="303"/>
      <c r="J1145" s="303"/>
      <c r="K1145" s="303"/>
      <c r="L1145" s="303"/>
    </row>
    <row r="1146" spans="1:12" ht="12" hidden="1">
      <c r="A1146" s="302"/>
      <c r="B1146" s="302"/>
      <c r="C1146" s="310"/>
      <c r="D1146" s="303"/>
      <c r="E1146" s="303"/>
      <c r="F1146" s="302"/>
      <c r="G1146" s="302"/>
      <c r="H1146" s="303"/>
      <c r="I1146" s="303"/>
      <c r="J1146" s="303"/>
      <c r="K1146" s="303"/>
      <c r="L1146" s="303"/>
    </row>
    <row r="1147" spans="1:12" ht="12" hidden="1">
      <c r="A1147" s="302"/>
      <c r="B1147" s="303"/>
      <c r="C1147" s="320"/>
      <c r="D1147" s="303"/>
      <c r="E1147" s="303"/>
      <c r="F1147" s="302"/>
      <c r="G1147" s="302"/>
      <c r="H1147" s="303"/>
      <c r="I1147" s="303"/>
      <c r="J1147" s="303"/>
      <c r="K1147" s="303"/>
      <c r="L1147" s="303"/>
    </row>
    <row r="1148" spans="1:12" ht="18" customHeight="1" hidden="1">
      <c r="A1148" s="302"/>
      <c r="B1148" s="303"/>
      <c r="C1148" s="320"/>
      <c r="D1148" s="303"/>
      <c r="E1148" s="303"/>
      <c r="F1148" s="302"/>
      <c r="G1148" s="302"/>
      <c r="H1148" s="303"/>
      <c r="I1148" s="303"/>
      <c r="J1148" s="303"/>
      <c r="K1148" s="303"/>
      <c r="L1148" s="303"/>
    </row>
    <row r="1149" spans="1:12" ht="12" hidden="1">
      <c r="A1149" s="302"/>
      <c r="B1149" s="302"/>
      <c r="C1149" s="310"/>
      <c r="D1149" s="303"/>
      <c r="E1149" s="303"/>
      <c r="F1149" s="302"/>
      <c r="G1149" s="302"/>
      <c r="H1149" s="303"/>
      <c r="I1149" s="303"/>
      <c r="J1149" s="303"/>
      <c r="K1149" s="303"/>
      <c r="L1149" s="303"/>
    </row>
    <row r="1150" spans="1:12" ht="12" hidden="1">
      <c r="A1150" s="302"/>
      <c r="B1150" s="302"/>
      <c r="C1150" s="310"/>
      <c r="D1150" s="303"/>
      <c r="E1150" s="303"/>
      <c r="F1150" s="302"/>
      <c r="G1150" s="302"/>
      <c r="H1150" s="303"/>
      <c r="I1150" s="303"/>
      <c r="J1150" s="303"/>
      <c r="K1150" s="303"/>
      <c r="L1150" s="303"/>
    </row>
    <row r="1151" spans="1:12" ht="12" hidden="1">
      <c r="A1151" s="302"/>
      <c r="B1151" s="302"/>
      <c r="C1151" s="310"/>
      <c r="D1151" s="303"/>
      <c r="E1151" s="303"/>
      <c r="F1151" s="302"/>
      <c r="G1151" s="302"/>
      <c r="H1151" s="303"/>
      <c r="I1151" s="303"/>
      <c r="J1151" s="303"/>
      <c r="K1151" s="303"/>
      <c r="L1151" s="303"/>
    </row>
    <row r="1152" spans="1:12" ht="12" hidden="1">
      <c r="A1152" s="302"/>
      <c r="B1152" s="302"/>
      <c r="C1152" s="310"/>
      <c r="D1152" s="303"/>
      <c r="E1152" s="303"/>
      <c r="F1152" s="302"/>
      <c r="G1152" s="302"/>
      <c r="H1152" s="303"/>
      <c r="I1152" s="303"/>
      <c r="J1152" s="303"/>
      <c r="K1152" s="303"/>
      <c r="L1152" s="303"/>
    </row>
    <row r="1153" spans="1:12" ht="12" hidden="1">
      <c r="A1153" s="302"/>
      <c r="B1153" s="302"/>
      <c r="C1153" s="310"/>
      <c r="D1153" s="303"/>
      <c r="E1153" s="303"/>
      <c r="F1153" s="303"/>
      <c r="G1153" s="303"/>
      <c r="H1153" s="303"/>
      <c r="I1153" s="303"/>
      <c r="J1153" s="303"/>
      <c r="K1153" s="303"/>
      <c r="L1153" s="303"/>
    </row>
    <row r="1154" spans="1:12" ht="12" hidden="1">
      <c r="A1154" s="302"/>
      <c r="B1154" s="302"/>
      <c r="C1154" s="310"/>
      <c r="D1154" s="303"/>
      <c r="E1154" s="303"/>
      <c r="F1154" s="303"/>
      <c r="G1154" s="303"/>
      <c r="H1154" s="303"/>
      <c r="I1154" s="303"/>
      <c r="J1154" s="303"/>
      <c r="K1154" s="303"/>
      <c r="L1154" s="303"/>
    </row>
    <row r="1155" spans="1:12" ht="12">
      <c r="A1155" s="302"/>
      <c r="B1155" s="302"/>
      <c r="C1155" s="314"/>
      <c r="D1155" s="308"/>
      <c r="E1155" s="308"/>
      <c r="F1155" s="308"/>
      <c r="G1155" s="308"/>
      <c r="H1155" s="308"/>
      <c r="I1155" s="308"/>
      <c r="J1155" s="308"/>
      <c r="K1155" s="308"/>
      <c r="L1155" s="308"/>
    </row>
    <row r="1156" spans="1:12" ht="12" hidden="1">
      <c r="A1156" s="302"/>
      <c r="B1156" s="302"/>
      <c r="C1156" s="310"/>
      <c r="D1156" s="316"/>
      <c r="E1156" s="316"/>
      <c r="F1156" s="316"/>
      <c r="G1156" s="316"/>
      <c r="H1156" s="316"/>
      <c r="I1156" s="316"/>
      <c r="J1156" s="316"/>
      <c r="K1156" s="316"/>
      <c r="L1156" s="316"/>
    </row>
    <row r="1157" spans="1:12" ht="12" hidden="1">
      <c r="A1157" s="303"/>
      <c r="B1157" s="303"/>
      <c r="C1157" s="320"/>
      <c r="D1157" s="303"/>
      <c r="E1157" s="303"/>
      <c r="F1157" s="303"/>
      <c r="G1157" s="303"/>
      <c r="H1157" s="303"/>
      <c r="I1157" s="303"/>
      <c r="J1157" s="303"/>
      <c r="K1157" s="303"/>
      <c r="L1157" s="303"/>
    </row>
    <row r="1158" spans="1:12" ht="12">
      <c r="A1158" s="303"/>
      <c r="B1158" s="303"/>
      <c r="C1158" s="314"/>
      <c r="D1158" s="308"/>
      <c r="E1158" s="308"/>
      <c r="F1158" s="308"/>
      <c r="G1158" s="308"/>
      <c r="H1158" s="308"/>
      <c r="I1158" s="308"/>
      <c r="J1158" s="308"/>
      <c r="K1158" s="308"/>
      <c r="L1158" s="308"/>
    </row>
    <row r="1159" spans="1:12" s="304" customFormat="1" ht="12">
      <c r="A1159" s="303"/>
      <c r="B1159" s="303"/>
      <c r="C1159" s="314"/>
      <c r="D1159" s="307"/>
      <c r="E1159" s="307"/>
      <c r="F1159" s="307"/>
      <c r="G1159" s="307"/>
      <c r="H1159" s="307"/>
      <c r="I1159" s="307"/>
      <c r="J1159" s="307"/>
      <c r="K1159" s="307"/>
      <c r="L1159" s="307"/>
    </row>
    <row r="1160" spans="1:12" s="304" customFormat="1" ht="12">
      <c r="A1160" s="302"/>
      <c r="B1160" s="302"/>
      <c r="C1160" s="313"/>
      <c r="D1160" s="308"/>
      <c r="E1160" s="308"/>
      <c r="F1160" s="308"/>
      <c r="G1160" s="308"/>
      <c r="H1160" s="308"/>
      <c r="I1160" s="308"/>
      <c r="J1160" s="308"/>
      <c r="K1160" s="308"/>
      <c r="L1160" s="308"/>
    </row>
    <row r="1161" spans="1:12" s="304" customFormat="1" ht="12" hidden="1">
      <c r="A1161" s="303"/>
      <c r="B1161" s="302"/>
      <c r="C1161" s="310"/>
      <c r="D1161" s="303"/>
      <c r="E1161" s="303"/>
      <c r="F1161" s="303"/>
      <c r="G1161" s="303"/>
      <c r="H1161" s="303"/>
      <c r="I1161" s="303"/>
      <c r="J1161" s="303"/>
      <c r="K1161" s="303"/>
      <c r="L1161" s="303"/>
    </row>
    <row r="1162" spans="1:12" s="304" customFormat="1" ht="12" hidden="1">
      <c r="A1162" s="303"/>
      <c r="B1162" s="302"/>
      <c r="C1162" s="310"/>
      <c r="D1162" s="303"/>
      <c r="E1162" s="303"/>
      <c r="F1162" s="303"/>
      <c r="G1162" s="303"/>
      <c r="H1162" s="303"/>
      <c r="I1162" s="303"/>
      <c r="J1162" s="303"/>
      <c r="K1162" s="303"/>
      <c r="L1162" s="303"/>
    </row>
    <row r="1163" spans="1:12" s="304" customFormat="1" ht="12" hidden="1">
      <c r="A1163" s="303"/>
      <c r="B1163" s="302"/>
      <c r="C1163" s="310"/>
      <c r="D1163" s="303"/>
      <c r="E1163" s="303"/>
      <c r="F1163" s="303"/>
      <c r="G1163" s="303"/>
      <c r="H1163" s="303"/>
      <c r="I1163" s="303"/>
      <c r="J1163" s="303"/>
      <c r="K1163" s="303"/>
      <c r="L1163" s="303"/>
    </row>
    <row r="1164" spans="1:12" s="304" customFormat="1" ht="12" hidden="1">
      <c r="A1164" s="303"/>
      <c r="B1164" s="302"/>
      <c r="C1164" s="310"/>
      <c r="D1164" s="303"/>
      <c r="E1164" s="303"/>
      <c r="F1164" s="303"/>
      <c r="G1164" s="303"/>
      <c r="H1164" s="303"/>
      <c r="I1164" s="303"/>
      <c r="J1164" s="303"/>
      <c r="K1164" s="303"/>
      <c r="L1164" s="303"/>
    </row>
    <row r="1165" spans="1:12" s="304" customFormat="1" ht="12" hidden="1">
      <c r="A1165" s="303"/>
      <c r="B1165" s="302"/>
      <c r="C1165" s="310"/>
      <c r="D1165" s="303"/>
      <c r="E1165" s="303"/>
      <c r="F1165" s="303"/>
      <c r="G1165" s="303"/>
      <c r="H1165" s="303"/>
      <c r="I1165" s="303"/>
      <c r="J1165" s="303"/>
      <c r="K1165" s="303"/>
      <c r="L1165" s="303"/>
    </row>
    <row r="1166" spans="1:12" s="304" customFormat="1" ht="12">
      <c r="A1166" s="345"/>
      <c r="B1166" s="345"/>
      <c r="C1166" s="334"/>
      <c r="D1166" s="308"/>
      <c r="E1166" s="308"/>
      <c r="F1166" s="308"/>
      <c r="G1166" s="308"/>
      <c r="H1166" s="308"/>
      <c r="I1166" s="308"/>
      <c r="J1166" s="308"/>
      <c r="K1166" s="308"/>
      <c r="L1166" s="308"/>
    </row>
    <row r="1167" spans="1:12" s="304" customFormat="1" ht="12">
      <c r="A1167" s="303"/>
      <c r="B1167" s="303"/>
      <c r="C1167" s="314"/>
      <c r="D1167" s="307"/>
      <c r="E1167" s="307"/>
      <c r="F1167" s="307"/>
      <c r="G1167" s="307"/>
      <c r="H1167" s="307"/>
      <c r="I1167" s="307"/>
      <c r="J1167" s="307"/>
      <c r="K1167" s="307"/>
      <c r="L1167" s="307"/>
    </row>
    <row r="1168" spans="1:12" ht="27" customHeight="1">
      <c r="A1168" s="302"/>
      <c r="B1168" s="302"/>
      <c r="C1168" s="313"/>
      <c r="D1168" s="343"/>
      <c r="E1168" s="343"/>
      <c r="F1168" s="343"/>
      <c r="G1168" s="343"/>
      <c r="H1168" s="343"/>
      <c r="I1168" s="343"/>
      <c r="J1168" s="343"/>
      <c r="K1168" s="343"/>
      <c r="L1168" s="343"/>
    </row>
    <row r="1169" spans="1:12" ht="12" hidden="1">
      <c r="A1169" s="302"/>
      <c r="B1169" s="302"/>
      <c r="C1169" s="310"/>
      <c r="D1169" s="303"/>
      <c r="E1169" s="303"/>
      <c r="F1169" s="302"/>
      <c r="G1169" s="302"/>
      <c r="H1169" s="303"/>
      <c r="I1169" s="303"/>
      <c r="J1169" s="303"/>
      <c r="K1169" s="303"/>
      <c r="L1169" s="303"/>
    </row>
    <row r="1170" spans="1:12" ht="12" hidden="1">
      <c r="A1170" s="302"/>
      <c r="B1170" s="302"/>
      <c r="C1170" s="310"/>
      <c r="D1170" s="303"/>
      <c r="E1170" s="303"/>
      <c r="F1170" s="302"/>
      <c r="G1170" s="302"/>
      <c r="H1170" s="303"/>
      <c r="I1170" s="303"/>
      <c r="J1170" s="303"/>
      <c r="K1170" s="303"/>
      <c r="L1170" s="303"/>
    </row>
    <row r="1171" spans="1:12" ht="12" hidden="1">
      <c r="A1171" s="302"/>
      <c r="B1171" s="302"/>
      <c r="C1171" s="310"/>
      <c r="D1171" s="303"/>
      <c r="E1171" s="303"/>
      <c r="F1171" s="302"/>
      <c r="G1171" s="302"/>
      <c r="H1171" s="303"/>
      <c r="I1171" s="303"/>
      <c r="J1171" s="303"/>
      <c r="K1171" s="303"/>
      <c r="L1171" s="303"/>
    </row>
    <row r="1172" spans="1:12" ht="12" hidden="1">
      <c r="A1172" s="302"/>
      <c r="B1172" s="302"/>
      <c r="C1172" s="310"/>
      <c r="D1172" s="303"/>
      <c r="E1172" s="303"/>
      <c r="F1172" s="302"/>
      <c r="G1172" s="302"/>
      <c r="H1172" s="303"/>
      <c r="I1172" s="303"/>
      <c r="J1172" s="303"/>
      <c r="K1172" s="303"/>
      <c r="L1172" s="303"/>
    </row>
    <row r="1173" spans="1:12" ht="12" hidden="1">
      <c r="A1173" s="302"/>
      <c r="B1173" s="302"/>
      <c r="C1173" s="310"/>
      <c r="D1173" s="303"/>
      <c r="E1173" s="303"/>
      <c r="F1173" s="302"/>
      <c r="G1173" s="302"/>
      <c r="H1173" s="303"/>
      <c r="I1173" s="303"/>
      <c r="J1173" s="303"/>
      <c r="K1173" s="303"/>
      <c r="L1173" s="303"/>
    </row>
    <row r="1174" spans="1:12" ht="12" hidden="1">
      <c r="A1174" s="302"/>
      <c r="B1174" s="302"/>
      <c r="C1174" s="310"/>
      <c r="D1174" s="303"/>
      <c r="E1174" s="303"/>
      <c r="F1174" s="302"/>
      <c r="G1174" s="302"/>
      <c r="H1174" s="303"/>
      <c r="I1174" s="303"/>
      <c r="J1174" s="303"/>
      <c r="K1174" s="303"/>
      <c r="L1174" s="303"/>
    </row>
    <row r="1175" spans="1:12" ht="19.5" customHeight="1" hidden="1">
      <c r="A1175" s="302"/>
      <c r="B1175" s="302"/>
      <c r="C1175" s="310"/>
      <c r="D1175" s="303"/>
      <c r="E1175" s="303"/>
      <c r="F1175" s="302"/>
      <c r="G1175" s="302"/>
      <c r="H1175" s="303"/>
      <c r="I1175" s="303"/>
      <c r="J1175" s="303"/>
      <c r="K1175" s="303"/>
      <c r="L1175" s="303"/>
    </row>
    <row r="1176" spans="1:12" ht="12" hidden="1">
      <c r="A1176" s="302"/>
      <c r="B1176" s="302"/>
      <c r="C1176" s="310"/>
      <c r="D1176" s="303"/>
      <c r="E1176" s="303"/>
      <c r="F1176" s="302"/>
      <c r="G1176" s="302"/>
      <c r="H1176" s="303"/>
      <c r="I1176" s="303"/>
      <c r="J1176" s="303"/>
      <c r="K1176" s="303"/>
      <c r="L1176" s="303"/>
    </row>
    <row r="1177" spans="1:12" ht="12" hidden="1">
      <c r="A1177" s="302"/>
      <c r="B1177" s="302"/>
      <c r="C1177" s="310"/>
      <c r="D1177" s="303"/>
      <c r="E1177" s="303"/>
      <c r="F1177" s="302"/>
      <c r="G1177" s="302"/>
      <c r="H1177" s="303"/>
      <c r="I1177" s="303"/>
      <c r="J1177" s="303"/>
      <c r="K1177" s="303"/>
      <c r="L1177" s="303"/>
    </row>
    <row r="1178" spans="1:12" ht="12" hidden="1">
      <c r="A1178" s="302"/>
      <c r="B1178" s="302"/>
      <c r="C1178" s="310"/>
      <c r="D1178" s="303"/>
      <c r="E1178" s="303"/>
      <c r="F1178" s="302"/>
      <c r="G1178" s="302"/>
      <c r="H1178" s="303"/>
      <c r="I1178" s="303"/>
      <c r="J1178" s="303"/>
      <c r="K1178" s="303"/>
      <c r="L1178" s="303"/>
    </row>
    <row r="1179" spans="1:12" ht="12" hidden="1">
      <c r="A1179" s="302"/>
      <c r="B1179" s="302"/>
      <c r="C1179" s="310"/>
      <c r="D1179" s="303"/>
      <c r="E1179" s="303"/>
      <c r="F1179" s="302"/>
      <c r="G1179" s="302"/>
      <c r="H1179" s="303"/>
      <c r="I1179" s="303"/>
      <c r="J1179" s="303"/>
      <c r="K1179" s="303"/>
      <c r="L1179" s="303"/>
    </row>
    <row r="1180" spans="1:12" ht="12" hidden="1">
      <c r="A1180" s="302"/>
      <c r="B1180" s="302"/>
      <c r="C1180" s="310"/>
      <c r="D1180" s="303"/>
      <c r="E1180" s="303"/>
      <c r="F1180" s="302"/>
      <c r="G1180" s="302"/>
      <c r="H1180" s="303"/>
      <c r="I1180" s="303"/>
      <c r="J1180" s="303"/>
      <c r="K1180" s="303"/>
      <c r="L1180" s="303"/>
    </row>
    <row r="1181" spans="1:12" ht="12">
      <c r="A1181" s="302"/>
      <c r="B1181" s="302"/>
      <c r="C1181" s="314"/>
      <c r="D1181" s="308"/>
      <c r="E1181" s="308"/>
      <c r="F1181" s="308"/>
      <c r="G1181" s="308"/>
      <c r="H1181" s="308"/>
      <c r="I1181" s="308"/>
      <c r="J1181" s="308"/>
      <c r="K1181" s="308"/>
      <c r="L1181" s="308"/>
    </row>
    <row r="1182" spans="1:12" ht="9" customHeight="1" hidden="1">
      <c r="A1182" s="302"/>
      <c r="B1182" s="302"/>
      <c r="C1182" s="310"/>
      <c r="D1182" s="303"/>
      <c r="E1182" s="303"/>
      <c r="F1182" s="303"/>
      <c r="G1182" s="303"/>
      <c r="H1182" s="303"/>
      <c r="I1182" s="303"/>
      <c r="J1182" s="303"/>
      <c r="K1182" s="303"/>
      <c r="L1182" s="303"/>
    </row>
    <row r="1183" spans="1:12" ht="9" customHeight="1" hidden="1">
      <c r="A1183" s="302"/>
      <c r="B1183" s="302"/>
      <c r="C1183" s="310"/>
      <c r="D1183" s="303"/>
      <c r="E1183" s="303"/>
      <c r="F1183" s="303"/>
      <c r="G1183" s="303"/>
      <c r="H1183" s="303"/>
      <c r="I1183" s="303"/>
      <c r="J1183" s="303"/>
      <c r="K1183" s="303"/>
      <c r="L1183" s="303"/>
    </row>
    <row r="1184" spans="1:12" ht="9" customHeight="1" hidden="1">
      <c r="A1184" s="302"/>
      <c r="B1184" s="302"/>
      <c r="C1184" s="310"/>
      <c r="D1184" s="303"/>
      <c r="E1184" s="303"/>
      <c r="F1184" s="303"/>
      <c r="G1184" s="303"/>
      <c r="H1184" s="303"/>
      <c r="I1184" s="303"/>
      <c r="J1184" s="303"/>
      <c r="K1184" s="303"/>
      <c r="L1184" s="303"/>
    </row>
    <row r="1185" spans="1:12" ht="9" customHeight="1" hidden="1">
      <c r="A1185" s="302"/>
      <c r="B1185" s="302"/>
      <c r="C1185" s="310"/>
      <c r="D1185" s="303"/>
      <c r="E1185" s="303"/>
      <c r="F1185" s="303"/>
      <c r="G1185" s="303"/>
      <c r="H1185" s="303"/>
      <c r="I1185" s="303"/>
      <c r="J1185" s="303"/>
      <c r="K1185" s="303"/>
      <c r="L1185" s="303"/>
    </row>
    <row r="1186" spans="1:12" ht="9" customHeight="1" hidden="1">
      <c r="A1186" s="302"/>
      <c r="B1186" s="302"/>
      <c r="C1186" s="310"/>
      <c r="D1186" s="303"/>
      <c r="E1186" s="303"/>
      <c r="F1186" s="303"/>
      <c r="G1186" s="303"/>
      <c r="H1186" s="303"/>
      <c r="I1186" s="303"/>
      <c r="J1186" s="303"/>
      <c r="K1186" s="303"/>
      <c r="L1186" s="303"/>
    </row>
    <row r="1187" spans="1:12" ht="18" customHeight="1" hidden="1">
      <c r="A1187" s="302"/>
      <c r="B1187" s="302"/>
      <c r="C1187" s="310"/>
      <c r="D1187" s="303"/>
      <c r="E1187" s="303"/>
      <c r="F1187" s="303"/>
      <c r="G1187" s="303"/>
      <c r="H1187" s="303"/>
      <c r="I1187" s="303"/>
      <c r="J1187" s="303"/>
      <c r="K1187" s="303"/>
      <c r="L1187" s="303"/>
    </row>
    <row r="1188" spans="1:12" ht="9" customHeight="1" hidden="1">
      <c r="A1188" s="302"/>
      <c r="B1188" s="302"/>
      <c r="C1188" s="310"/>
      <c r="D1188" s="303"/>
      <c r="E1188" s="303"/>
      <c r="F1188" s="303"/>
      <c r="G1188" s="303"/>
      <c r="H1188" s="303"/>
      <c r="I1188" s="303"/>
      <c r="J1188" s="303"/>
      <c r="K1188" s="303"/>
      <c r="L1188" s="303"/>
    </row>
    <row r="1189" spans="1:12" ht="9" customHeight="1" hidden="1">
      <c r="A1189" s="302"/>
      <c r="B1189" s="302"/>
      <c r="C1189" s="310"/>
      <c r="D1189" s="303"/>
      <c r="E1189" s="303"/>
      <c r="F1189" s="303"/>
      <c r="G1189" s="303"/>
      <c r="H1189" s="303"/>
      <c r="I1189" s="303"/>
      <c r="J1189" s="303"/>
      <c r="K1189" s="303"/>
      <c r="L1189" s="303"/>
    </row>
    <row r="1190" spans="1:12" ht="9" customHeight="1" hidden="1">
      <c r="A1190" s="302"/>
      <c r="B1190" s="302"/>
      <c r="C1190" s="310"/>
      <c r="D1190" s="303"/>
      <c r="E1190" s="303"/>
      <c r="F1190" s="303"/>
      <c r="G1190" s="303"/>
      <c r="H1190" s="303"/>
      <c r="I1190" s="303"/>
      <c r="J1190" s="303"/>
      <c r="K1190" s="303"/>
      <c r="L1190" s="303"/>
    </row>
    <row r="1191" spans="1:12" ht="9" customHeight="1" hidden="1">
      <c r="A1191" s="302"/>
      <c r="B1191" s="302"/>
      <c r="C1191" s="310"/>
      <c r="D1191" s="303"/>
      <c r="E1191" s="303"/>
      <c r="F1191" s="303"/>
      <c r="G1191" s="303"/>
      <c r="H1191" s="303"/>
      <c r="I1191" s="303"/>
      <c r="J1191" s="303"/>
      <c r="K1191" s="303"/>
      <c r="L1191" s="303"/>
    </row>
    <row r="1192" spans="1:12" ht="9" customHeight="1">
      <c r="A1192" s="302"/>
      <c r="B1192" s="302"/>
      <c r="C1192" s="314"/>
      <c r="D1192" s="308"/>
      <c r="E1192" s="308"/>
      <c r="F1192" s="308"/>
      <c r="G1192" s="308"/>
      <c r="H1192" s="308"/>
      <c r="I1192" s="308"/>
      <c r="J1192" s="308"/>
      <c r="K1192" s="308"/>
      <c r="L1192" s="308"/>
    </row>
    <row r="1193" spans="1:12" ht="9" customHeight="1" hidden="1">
      <c r="A1193" s="302"/>
      <c r="B1193" s="302"/>
      <c r="C1193" s="310"/>
      <c r="D1193" s="303"/>
      <c r="E1193" s="303"/>
      <c r="F1193" s="303"/>
      <c r="G1193" s="303"/>
      <c r="H1193" s="303"/>
      <c r="I1193" s="303"/>
      <c r="J1193" s="303"/>
      <c r="K1193" s="303"/>
      <c r="L1193" s="303"/>
    </row>
    <row r="1194" spans="1:12" ht="9" customHeight="1">
      <c r="A1194" s="302"/>
      <c r="B1194" s="302"/>
      <c r="C1194" s="314"/>
      <c r="D1194" s="308"/>
      <c r="E1194" s="308"/>
      <c r="F1194" s="308"/>
      <c r="G1194" s="308"/>
      <c r="H1194" s="308"/>
      <c r="I1194" s="308"/>
      <c r="J1194" s="308"/>
      <c r="K1194" s="308"/>
      <c r="L1194" s="308"/>
    </row>
    <row r="1195" spans="1:12" ht="9" customHeight="1" hidden="1">
      <c r="A1195" s="302"/>
      <c r="B1195" s="302"/>
      <c r="C1195" s="310"/>
      <c r="D1195" s="316"/>
      <c r="E1195" s="316"/>
      <c r="F1195" s="316"/>
      <c r="G1195" s="316"/>
      <c r="H1195" s="316"/>
      <c r="I1195" s="316"/>
      <c r="J1195" s="316"/>
      <c r="K1195" s="316"/>
      <c r="L1195" s="316"/>
    </row>
    <row r="1196" spans="1:12" ht="9" customHeight="1" hidden="1">
      <c r="A1196" s="302"/>
      <c r="B1196" s="302"/>
      <c r="C1196" s="310"/>
      <c r="D1196" s="316"/>
      <c r="E1196" s="316"/>
      <c r="F1196" s="316"/>
      <c r="G1196" s="316"/>
      <c r="H1196" s="316"/>
      <c r="I1196" s="316"/>
      <c r="J1196" s="316"/>
      <c r="K1196" s="316"/>
      <c r="L1196" s="316"/>
    </row>
    <row r="1197" spans="1:12" ht="9" customHeight="1">
      <c r="A1197" s="302"/>
      <c r="B1197" s="302"/>
      <c r="C1197" s="314"/>
      <c r="D1197" s="308"/>
      <c r="E1197" s="308"/>
      <c r="F1197" s="308"/>
      <c r="G1197" s="308"/>
      <c r="H1197" s="308"/>
      <c r="I1197" s="308"/>
      <c r="J1197" s="308"/>
      <c r="K1197" s="308"/>
      <c r="L1197" s="308"/>
    </row>
    <row r="1198" spans="1:12" ht="9" customHeight="1">
      <c r="A1198" s="302"/>
      <c r="B1198" s="302"/>
      <c r="C1198" s="310"/>
      <c r="D1198" s="303"/>
      <c r="E1198" s="303"/>
      <c r="F1198" s="303"/>
      <c r="G1198" s="303"/>
      <c r="H1198" s="303"/>
      <c r="I1198" s="303"/>
      <c r="J1198" s="303"/>
      <c r="K1198" s="303"/>
      <c r="L1198" s="303"/>
    </row>
    <row r="1199" spans="1:12" ht="12">
      <c r="A1199" s="302"/>
      <c r="B1199" s="302"/>
      <c r="C1199" s="313"/>
      <c r="D1199" s="308"/>
      <c r="E1199" s="308"/>
      <c r="F1199" s="308"/>
      <c r="G1199" s="308"/>
      <c r="H1199" s="308"/>
      <c r="I1199" s="308"/>
      <c r="J1199" s="308"/>
      <c r="K1199" s="308"/>
      <c r="L1199" s="308"/>
    </row>
    <row r="1200" spans="1:12" ht="12" hidden="1">
      <c r="A1200" s="302"/>
      <c r="B1200" s="302"/>
      <c r="C1200" s="310"/>
      <c r="D1200" s="303"/>
      <c r="E1200" s="303"/>
      <c r="F1200" s="303"/>
      <c r="G1200" s="303"/>
      <c r="H1200" s="303"/>
      <c r="I1200" s="303"/>
      <c r="J1200" s="303"/>
      <c r="K1200" s="303"/>
      <c r="L1200" s="303"/>
    </row>
    <row r="1201" spans="1:12" ht="12" hidden="1">
      <c r="A1201" s="302"/>
      <c r="B1201" s="302"/>
      <c r="C1201" s="310"/>
      <c r="D1201" s="303"/>
      <c r="E1201" s="303"/>
      <c r="F1201" s="346"/>
      <c r="G1201" s="346"/>
      <c r="H1201" s="303"/>
      <c r="I1201" s="303"/>
      <c r="J1201" s="303"/>
      <c r="K1201" s="303"/>
      <c r="L1201" s="303"/>
    </row>
    <row r="1202" spans="1:12" ht="12" hidden="1">
      <c r="A1202" s="302"/>
      <c r="B1202" s="302"/>
      <c r="C1202" s="310"/>
      <c r="D1202" s="303"/>
      <c r="E1202" s="303"/>
      <c r="F1202" s="346"/>
      <c r="G1202" s="346"/>
      <c r="H1202" s="303"/>
      <c r="I1202" s="303"/>
      <c r="J1202" s="303"/>
      <c r="K1202" s="303"/>
      <c r="L1202" s="303"/>
    </row>
    <row r="1203" spans="1:12" ht="12" hidden="1">
      <c r="A1203" s="302"/>
      <c r="B1203" s="302"/>
      <c r="C1203" s="310"/>
      <c r="D1203" s="303"/>
      <c r="E1203" s="303"/>
      <c r="F1203" s="346"/>
      <c r="G1203" s="346"/>
      <c r="H1203" s="303"/>
      <c r="I1203" s="303"/>
      <c r="J1203" s="303"/>
      <c r="K1203" s="303"/>
      <c r="L1203" s="303"/>
    </row>
    <row r="1204" spans="1:12" ht="12" hidden="1">
      <c r="A1204" s="302"/>
      <c r="B1204" s="302"/>
      <c r="C1204" s="310"/>
      <c r="D1204" s="303"/>
      <c r="E1204" s="303"/>
      <c r="F1204" s="346"/>
      <c r="G1204" s="346"/>
      <c r="H1204" s="303"/>
      <c r="I1204" s="303"/>
      <c r="J1204" s="303"/>
      <c r="K1204" s="303"/>
      <c r="L1204" s="303"/>
    </row>
    <row r="1205" spans="1:12" ht="12" hidden="1">
      <c r="A1205" s="302"/>
      <c r="B1205" s="302"/>
      <c r="C1205" s="310"/>
      <c r="D1205" s="303"/>
      <c r="E1205" s="303"/>
      <c r="F1205" s="346"/>
      <c r="G1205" s="346"/>
      <c r="H1205" s="303"/>
      <c r="I1205" s="303"/>
      <c r="J1205" s="303"/>
      <c r="K1205" s="303"/>
      <c r="L1205" s="303"/>
    </row>
    <row r="1206" spans="1:12" ht="12" hidden="1">
      <c r="A1206" s="302"/>
      <c r="B1206" s="302"/>
      <c r="C1206" s="310"/>
      <c r="D1206" s="303"/>
      <c r="E1206" s="303"/>
      <c r="F1206" s="346"/>
      <c r="G1206" s="346"/>
      <c r="H1206" s="303"/>
      <c r="I1206" s="303"/>
      <c r="J1206" s="303"/>
      <c r="K1206" s="303"/>
      <c r="L1206" s="303"/>
    </row>
    <row r="1207" spans="1:12" ht="12" hidden="1">
      <c r="A1207" s="302"/>
      <c r="B1207" s="302"/>
      <c r="C1207" s="310"/>
      <c r="D1207" s="303"/>
      <c r="E1207" s="303"/>
      <c r="F1207" s="346"/>
      <c r="G1207" s="346"/>
      <c r="H1207" s="303"/>
      <c r="I1207" s="303"/>
      <c r="J1207" s="303"/>
      <c r="K1207" s="303"/>
      <c r="L1207" s="303"/>
    </row>
    <row r="1208" spans="1:12" ht="12" hidden="1">
      <c r="A1208" s="302"/>
      <c r="B1208" s="302"/>
      <c r="C1208" s="310"/>
      <c r="D1208" s="303"/>
      <c r="E1208" s="303"/>
      <c r="F1208" s="346"/>
      <c r="G1208" s="346"/>
      <c r="H1208" s="303"/>
      <c r="I1208" s="303"/>
      <c r="J1208" s="303"/>
      <c r="K1208" s="303"/>
      <c r="L1208" s="303"/>
    </row>
    <row r="1209" spans="1:12" ht="12" hidden="1">
      <c r="A1209" s="302"/>
      <c r="B1209" s="302"/>
      <c r="C1209" s="310"/>
      <c r="D1209" s="303"/>
      <c r="E1209" s="303"/>
      <c r="F1209" s="346"/>
      <c r="G1209" s="346"/>
      <c r="H1209" s="303"/>
      <c r="I1209" s="303"/>
      <c r="J1209" s="303"/>
      <c r="K1209" s="303"/>
      <c r="L1209" s="303"/>
    </row>
    <row r="1210" spans="1:12" ht="12" hidden="1">
      <c r="A1210" s="302"/>
      <c r="B1210" s="302"/>
      <c r="C1210" s="310"/>
      <c r="D1210" s="303"/>
      <c r="E1210" s="303"/>
      <c r="F1210" s="346"/>
      <c r="G1210" s="346"/>
      <c r="H1210" s="303"/>
      <c r="I1210" s="303"/>
      <c r="J1210" s="303"/>
      <c r="K1210" s="303"/>
      <c r="L1210" s="303"/>
    </row>
    <row r="1211" spans="1:12" ht="12" hidden="1">
      <c r="A1211" s="302"/>
      <c r="B1211" s="302"/>
      <c r="C1211" s="310"/>
      <c r="D1211" s="303"/>
      <c r="E1211" s="303"/>
      <c r="F1211" s="346"/>
      <c r="G1211" s="346"/>
      <c r="H1211" s="303"/>
      <c r="I1211" s="303"/>
      <c r="J1211" s="303"/>
      <c r="K1211" s="303"/>
      <c r="L1211" s="303"/>
    </row>
    <row r="1212" spans="1:12" ht="12" hidden="1">
      <c r="A1212" s="302"/>
      <c r="B1212" s="302"/>
      <c r="C1212" s="310"/>
      <c r="D1212" s="303"/>
      <c r="E1212" s="303"/>
      <c r="F1212" s="346"/>
      <c r="G1212" s="346"/>
      <c r="H1212" s="303"/>
      <c r="I1212" s="303"/>
      <c r="J1212" s="303"/>
      <c r="K1212" s="303"/>
      <c r="L1212" s="303"/>
    </row>
    <row r="1213" spans="1:12" ht="12" hidden="1">
      <c r="A1213" s="302"/>
      <c r="B1213" s="302"/>
      <c r="C1213" s="310"/>
      <c r="D1213" s="303"/>
      <c r="E1213" s="303"/>
      <c r="F1213" s="346"/>
      <c r="G1213" s="346"/>
      <c r="H1213" s="303"/>
      <c r="I1213" s="303"/>
      <c r="J1213" s="303"/>
      <c r="K1213" s="303"/>
      <c r="L1213" s="303"/>
    </row>
    <row r="1214" spans="1:12" ht="12" hidden="1">
      <c r="A1214" s="302"/>
      <c r="B1214" s="302"/>
      <c r="C1214" s="310"/>
      <c r="D1214" s="303"/>
      <c r="E1214" s="303"/>
      <c r="F1214" s="346"/>
      <c r="G1214" s="346"/>
      <c r="H1214" s="303"/>
      <c r="I1214" s="303"/>
      <c r="J1214" s="303"/>
      <c r="K1214" s="303"/>
      <c r="L1214" s="303"/>
    </row>
    <row r="1215" spans="1:12" ht="12" hidden="1">
      <c r="A1215" s="302"/>
      <c r="B1215" s="341"/>
      <c r="C1215" s="344"/>
      <c r="D1215" s="303"/>
      <c r="E1215" s="303"/>
      <c r="F1215" s="303"/>
      <c r="G1215" s="303"/>
      <c r="H1215" s="303"/>
      <c r="I1215" s="303"/>
      <c r="J1215" s="303"/>
      <c r="K1215" s="303"/>
      <c r="L1215" s="303"/>
    </row>
    <row r="1216" spans="1:12" ht="12">
      <c r="A1216" s="302"/>
      <c r="B1216" s="302"/>
      <c r="C1216" s="314"/>
      <c r="D1216" s="308"/>
      <c r="E1216" s="308"/>
      <c r="F1216" s="308"/>
      <c r="G1216" s="308"/>
      <c r="H1216" s="308"/>
      <c r="I1216" s="308"/>
      <c r="J1216" s="308"/>
      <c r="K1216" s="308"/>
      <c r="L1216" s="308"/>
    </row>
    <row r="1217" spans="1:12" ht="12" hidden="1">
      <c r="A1217" s="302"/>
      <c r="B1217" s="302"/>
      <c r="C1217" s="309"/>
      <c r="D1217" s="303"/>
      <c r="E1217" s="303"/>
      <c r="F1217" s="303"/>
      <c r="G1217" s="303"/>
      <c r="H1217" s="316"/>
      <c r="I1217" s="316"/>
      <c r="J1217" s="303"/>
      <c r="K1217" s="303"/>
      <c r="L1217" s="303"/>
    </row>
    <row r="1218" spans="1:12" ht="12" hidden="1">
      <c r="A1218" s="302"/>
      <c r="B1218" s="302"/>
      <c r="C1218" s="309"/>
      <c r="D1218" s="303"/>
      <c r="E1218" s="303"/>
      <c r="F1218" s="303"/>
      <c r="G1218" s="303"/>
      <c r="H1218" s="316"/>
      <c r="I1218" s="316"/>
      <c r="J1218" s="303"/>
      <c r="K1218" s="303"/>
      <c r="L1218" s="303"/>
    </row>
    <row r="1219" spans="1:12" ht="12" hidden="1">
      <c r="A1219" s="302"/>
      <c r="B1219" s="302"/>
      <c r="C1219" s="309"/>
      <c r="D1219" s="303"/>
      <c r="E1219" s="303"/>
      <c r="F1219" s="303"/>
      <c r="G1219" s="303"/>
      <c r="H1219" s="316"/>
      <c r="I1219" s="316"/>
      <c r="J1219" s="303"/>
      <c r="K1219" s="303"/>
      <c r="L1219" s="303"/>
    </row>
    <row r="1220" spans="1:12" ht="12" hidden="1">
      <c r="A1220" s="302"/>
      <c r="B1220" s="302"/>
      <c r="C1220" s="309"/>
      <c r="D1220" s="303"/>
      <c r="E1220" s="303"/>
      <c r="F1220" s="303"/>
      <c r="G1220" s="303"/>
      <c r="H1220" s="316"/>
      <c r="I1220" s="316"/>
      <c r="J1220" s="303"/>
      <c r="K1220" s="303"/>
      <c r="L1220" s="303"/>
    </row>
    <row r="1221" spans="1:12" ht="12" hidden="1">
      <c r="A1221" s="302"/>
      <c r="B1221" s="302"/>
      <c r="C1221" s="310"/>
      <c r="D1221" s="303"/>
      <c r="E1221" s="303"/>
      <c r="F1221" s="303"/>
      <c r="G1221" s="303"/>
      <c r="H1221" s="316"/>
      <c r="I1221" s="316"/>
      <c r="J1221" s="303"/>
      <c r="K1221" s="303"/>
      <c r="L1221" s="303"/>
    </row>
    <row r="1222" spans="1:12" ht="12" hidden="1">
      <c r="A1222" s="302"/>
      <c r="B1222" s="302"/>
      <c r="C1222" s="310"/>
      <c r="D1222" s="303"/>
      <c r="E1222" s="303"/>
      <c r="F1222" s="303"/>
      <c r="G1222" s="303"/>
      <c r="H1222" s="316"/>
      <c r="I1222" s="316"/>
      <c r="J1222" s="303"/>
      <c r="K1222" s="303"/>
      <c r="L1222" s="303"/>
    </row>
    <row r="1223" spans="1:12" ht="12" hidden="1">
      <c r="A1223" s="302"/>
      <c r="B1223" s="302"/>
      <c r="C1223" s="310"/>
      <c r="D1223" s="303"/>
      <c r="E1223" s="303"/>
      <c r="F1223" s="303"/>
      <c r="G1223" s="303"/>
      <c r="H1223" s="316"/>
      <c r="I1223" s="316"/>
      <c r="J1223" s="303"/>
      <c r="K1223" s="303"/>
      <c r="L1223" s="303"/>
    </row>
    <row r="1224" spans="1:12" ht="12" hidden="1">
      <c r="A1224" s="302"/>
      <c r="B1224" s="302"/>
      <c r="C1224" s="310"/>
      <c r="D1224" s="303"/>
      <c r="E1224" s="303"/>
      <c r="F1224" s="303"/>
      <c r="G1224" s="303"/>
      <c r="H1224" s="316"/>
      <c r="I1224" s="316"/>
      <c r="J1224" s="303"/>
      <c r="K1224" s="303"/>
      <c r="L1224" s="303"/>
    </row>
    <row r="1225" spans="1:12" ht="12" hidden="1">
      <c r="A1225" s="302"/>
      <c r="B1225" s="302"/>
      <c r="C1225" s="310"/>
      <c r="D1225" s="303"/>
      <c r="E1225" s="303"/>
      <c r="F1225" s="303"/>
      <c r="G1225" s="303"/>
      <c r="H1225" s="316"/>
      <c r="I1225" s="316"/>
      <c r="J1225" s="303"/>
      <c r="K1225" s="303"/>
      <c r="L1225" s="303"/>
    </row>
    <row r="1226" spans="1:12" ht="12">
      <c r="A1226" s="302"/>
      <c r="B1226" s="302"/>
      <c r="C1226" s="314"/>
      <c r="D1226" s="308"/>
      <c r="E1226" s="308"/>
      <c r="F1226" s="308"/>
      <c r="G1226" s="308"/>
      <c r="H1226" s="308"/>
      <c r="I1226" s="308"/>
      <c r="J1226" s="308"/>
      <c r="K1226" s="308"/>
      <c r="L1226" s="308"/>
    </row>
    <row r="1227" spans="1:12" ht="12">
      <c r="A1227" s="303"/>
      <c r="B1227" s="303"/>
      <c r="C1227" s="320"/>
      <c r="D1227" s="303"/>
      <c r="E1227" s="303"/>
      <c r="F1227" s="303"/>
      <c r="G1227" s="303"/>
      <c r="H1227" s="303"/>
      <c r="I1227" s="303"/>
      <c r="J1227" s="303"/>
      <c r="K1227" s="303"/>
      <c r="L1227" s="303"/>
    </row>
    <row r="1228" spans="1:12" ht="18.75" customHeight="1">
      <c r="A1228" s="302"/>
      <c r="B1228" s="302"/>
      <c r="C1228" s="313"/>
      <c r="D1228" s="308"/>
      <c r="E1228" s="308"/>
      <c r="F1228" s="308"/>
      <c r="G1228" s="308"/>
      <c r="H1228" s="308"/>
      <c r="I1228" s="308"/>
      <c r="J1228" s="308"/>
      <c r="K1228" s="308"/>
      <c r="L1228" s="308"/>
    </row>
    <row r="1229" spans="1:12" ht="12" hidden="1">
      <c r="A1229" s="303"/>
      <c r="B1229" s="302"/>
      <c r="C1229" s="310"/>
      <c r="D1229" s="303"/>
      <c r="E1229" s="303"/>
      <c r="F1229" s="303"/>
      <c r="G1229" s="303"/>
      <c r="H1229" s="303"/>
      <c r="I1229" s="303"/>
      <c r="J1229" s="303"/>
      <c r="K1229" s="303"/>
      <c r="L1229" s="303"/>
    </row>
    <row r="1230" spans="1:12" ht="12">
      <c r="A1230" s="303"/>
      <c r="B1230" s="302"/>
      <c r="C1230" s="314"/>
      <c r="D1230" s="333"/>
      <c r="E1230" s="333"/>
      <c r="F1230" s="333"/>
      <c r="G1230" s="333"/>
      <c r="H1230" s="333"/>
      <c r="I1230" s="333"/>
      <c r="J1230" s="333"/>
      <c r="K1230" s="333"/>
      <c r="L1230" s="333"/>
    </row>
    <row r="1231" spans="1:12" ht="12">
      <c r="A1231" s="303"/>
      <c r="B1231" s="303"/>
      <c r="C1231" s="320"/>
      <c r="D1231" s="303"/>
      <c r="E1231" s="303"/>
      <c r="F1231" s="303"/>
      <c r="G1231" s="303"/>
      <c r="H1231" s="303"/>
      <c r="I1231" s="303"/>
      <c r="J1231" s="303"/>
      <c r="K1231" s="303"/>
      <c r="L1231" s="303"/>
    </row>
    <row r="1232" spans="1:12" ht="12">
      <c r="A1232" s="302"/>
      <c r="B1232" s="302"/>
      <c r="C1232" s="313"/>
      <c r="D1232" s="308"/>
      <c r="E1232" s="308"/>
      <c r="F1232" s="308"/>
      <c r="G1232" s="308"/>
      <c r="H1232" s="308"/>
      <c r="I1232" s="308"/>
      <c r="J1232" s="308"/>
      <c r="K1232" s="308"/>
      <c r="L1232" s="308"/>
    </row>
    <row r="1233" spans="1:12" ht="12" hidden="1">
      <c r="A1233" s="302"/>
      <c r="B1233" s="302"/>
      <c r="C1233" s="310"/>
      <c r="D1233" s="303"/>
      <c r="E1233" s="303"/>
      <c r="F1233" s="303"/>
      <c r="G1233" s="303"/>
      <c r="H1233" s="303"/>
      <c r="I1233" s="303"/>
      <c r="J1233" s="303"/>
      <c r="K1233" s="303"/>
      <c r="L1233" s="303"/>
    </row>
    <row r="1234" spans="1:12" ht="12" hidden="1">
      <c r="A1234" s="302"/>
      <c r="B1234" s="302"/>
      <c r="C1234" s="310"/>
      <c r="D1234" s="303"/>
      <c r="E1234" s="303"/>
      <c r="F1234" s="303"/>
      <c r="G1234" s="303"/>
      <c r="H1234" s="303"/>
      <c r="I1234" s="303"/>
      <c r="J1234" s="303"/>
      <c r="K1234" s="303"/>
      <c r="L1234" s="303"/>
    </row>
    <row r="1235" spans="1:12" ht="12" hidden="1">
      <c r="A1235" s="302"/>
      <c r="B1235" s="302"/>
      <c r="C1235" s="310"/>
      <c r="D1235" s="303"/>
      <c r="E1235" s="303"/>
      <c r="F1235" s="303"/>
      <c r="G1235" s="303"/>
      <c r="H1235" s="303"/>
      <c r="I1235" s="303"/>
      <c r="J1235" s="303"/>
      <c r="K1235" s="303"/>
      <c r="L1235" s="303"/>
    </row>
    <row r="1236" spans="1:12" ht="12">
      <c r="A1236" s="302"/>
      <c r="B1236" s="302"/>
      <c r="C1236" s="314"/>
      <c r="D1236" s="333"/>
      <c r="E1236" s="333"/>
      <c r="F1236" s="333"/>
      <c r="G1236" s="333"/>
      <c r="H1236" s="333"/>
      <c r="I1236" s="333"/>
      <c r="J1236" s="333"/>
      <c r="K1236" s="333"/>
      <c r="L1236" s="333"/>
    </row>
    <row r="1237" spans="1:12" ht="12">
      <c r="A1237" s="303"/>
      <c r="B1237" s="303"/>
      <c r="C1237" s="320"/>
      <c r="D1237" s="303"/>
      <c r="E1237" s="303"/>
      <c r="F1237" s="303"/>
      <c r="G1237" s="303"/>
      <c r="H1237" s="303"/>
      <c r="I1237" s="303"/>
      <c r="J1237" s="303"/>
      <c r="K1237" s="303"/>
      <c r="L1237" s="303"/>
    </row>
    <row r="1238" spans="1:12" ht="12">
      <c r="A1238" s="302"/>
      <c r="B1238" s="302"/>
      <c r="C1238" s="313"/>
      <c r="D1238" s="308"/>
      <c r="E1238" s="308"/>
      <c r="F1238" s="308"/>
      <c r="G1238" s="308"/>
      <c r="H1238" s="308"/>
      <c r="I1238" s="308"/>
      <c r="J1238" s="308"/>
      <c r="K1238" s="308"/>
      <c r="L1238" s="308"/>
    </row>
    <row r="1239" spans="1:12" ht="12" hidden="1">
      <c r="A1239" s="302"/>
      <c r="B1239" s="302"/>
      <c r="C1239" s="310"/>
      <c r="D1239" s="303"/>
      <c r="E1239" s="303"/>
      <c r="F1239" s="303"/>
      <c r="G1239" s="303"/>
      <c r="H1239" s="303"/>
      <c r="I1239" s="303"/>
      <c r="J1239" s="303"/>
      <c r="K1239" s="303"/>
      <c r="L1239" s="303"/>
    </row>
    <row r="1240" spans="1:12" ht="12" hidden="1">
      <c r="A1240" s="302"/>
      <c r="B1240" s="302"/>
      <c r="C1240" s="310"/>
      <c r="D1240" s="303"/>
      <c r="E1240" s="303"/>
      <c r="F1240" s="303"/>
      <c r="G1240" s="303"/>
      <c r="H1240" s="303"/>
      <c r="I1240" s="303"/>
      <c r="J1240" s="303"/>
      <c r="K1240" s="303"/>
      <c r="L1240" s="303"/>
    </row>
    <row r="1241" spans="1:12" ht="12" hidden="1">
      <c r="A1241" s="302"/>
      <c r="B1241" s="302"/>
      <c r="C1241" s="310"/>
      <c r="D1241" s="303"/>
      <c r="E1241" s="303"/>
      <c r="F1241" s="303"/>
      <c r="G1241" s="303"/>
      <c r="H1241" s="303"/>
      <c r="I1241" s="303"/>
      <c r="J1241" s="303"/>
      <c r="K1241" s="303"/>
      <c r="L1241" s="303"/>
    </row>
    <row r="1242" spans="1:12" ht="12" hidden="1">
      <c r="A1242" s="302"/>
      <c r="B1242" s="302"/>
      <c r="C1242" s="310"/>
      <c r="D1242" s="303"/>
      <c r="E1242" s="303"/>
      <c r="F1242" s="303"/>
      <c r="G1242" s="303"/>
      <c r="H1242" s="303"/>
      <c r="I1242" s="303"/>
      <c r="J1242" s="303"/>
      <c r="K1242" s="303"/>
      <c r="L1242" s="303"/>
    </row>
    <row r="1243" spans="1:12" ht="11.25" customHeight="1" hidden="1">
      <c r="A1243" s="302"/>
      <c r="B1243" s="302"/>
      <c r="C1243" s="310"/>
      <c r="D1243" s="303"/>
      <c r="E1243" s="303"/>
      <c r="F1243" s="303"/>
      <c r="G1243" s="303"/>
      <c r="H1243" s="303"/>
      <c r="I1243" s="303"/>
      <c r="J1243" s="303"/>
      <c r="K1243" s="303"/>
      <c r="L1243" s="303"/>
    </row>
    <row r="1244" spans="1:12" ht="12">
      <c r="A1244" s="302"/>
      <c r="B1244" s="302"/>
      <c r="C1244" s="314"/>
      <c r="D1244" s="308"/>
      <c r="E1244" s="308"/>
      <c r="F1244" s="308"/>
      <c r="G1244" s="308"/>
      <c r="H1244" s="308"/>
      <c r="I1244" s="308"/>
      <c r="J1244" s="308"/>
      <c r="K1244" s="308"/>
      <c r="L1244" s="308"/>
    </row>
    <row r="1245" spans="1:12" ht="12" hidden="1">
      <c r="A1245" s="302"/>
      <c r="B1245" s="302"/>
      <c r="C1245" s="310"/>
      <c r="D1245" s="303"/>
      <c r="E1245" s="303"/>
      <c r="F1245" s="303"/>
      <c r="G1245" s="303"/>
      <c r="H1245" s="303"/>
      <c r="I1245" s="303"/>
      <c r="J1245" s="303"/>
      <c r="K1245" s="303"/>
      <c r="L1245" s="303"/>
    </row>
    <row r="1246" spans="1:12" ht="12">
      <c r="A1246" s="302"/>
      <c r="B1246" s="302"/>
      <c r="C1246" s="314"/>
      <c r="D1246" s="308"/>
      <c r="E1246" s="308"/>
      <c r="F1246" s="308"/>
      <c r="G1246" s="308"/>
      <c r="H1246" s="308"/>
      <c r="I1246" s="308"/>
      <c r="J1246" s="308"/>
      <c r="K1246" s="308"/>
      <c r="L1246" s="308"/>
    </row>
    <row r="1247" spans="1:12" ht="12">
      <c r="A1247" s="303"/>
      <c r="B1247" s="303"/>
      <c r="C1247" s="322"/>
      <c r="D1247" s="303"/>
      <c r="E1247" s="303"/>
      <c r="F1247" s="303"/>
      <c r="G1247" s="303"/>
      <c r="H1247" s="303"/>
      <c r="I1247" s="303"/>
      <c r="J1247" s="303"/>
      <c r="K1247" s="303"/>
      <c r="L1247" s="303"/>
    </row>
    <row r="1248" spans="1:12" ht="9" customHeight="1">
      <c r="A1248" s="302"/>
      <c r="B1248" s="302"/>
      <c r="C1248" s="313"/>
      <c r="D1248" s="308"/>
      <c r="E1248" s="308"/>
      <c r="F1248" s="308"/>
      <c r="G1248" s="308"/>
      <c r="H1248" s="308"/>
      <c r="I1248" s="308"/>
      <c r="J1248" s="308"/>
      <c r="K1248" s="308"/>
      <c r="L1248" s="308"/>
    </row>
    <row r="1249" spans="1:12" ht="9" customHeight="1" hidden="1">
      <c r="A1249" s="302"/>
      <c r="B1249" s="302"/>
      <c r="C1249" s="310"/>
      <c r="D1249" s="303"/>
      <c r="E1249" s="303"/>
      <c r="F1249" s="303"/>
      <c r="G1249" s="303"/>
      <c r="H1249" s="303"/>
      <c r="I1249" s="303"/>
      <c r="J1249" s="303"/>
      <c r="K1249" s="303"/>
      <c r="L1249" s="303"/>
    </row>
    <row r="1250" spans="1:12" ht="18" customHeight="1" hidden="1">
      <c r="A1250" s="302"/>
      <c r="B1250" s="302"/>
      <c r="C1250" s="310"/>
      <c r="D1250" s="303"/>
      <c r="E1250" s="303"/>
      <c r="F1250" s="303"/>
      <c r="G1250" s="303"/>
      <c r="H1250" s="303"/>
      <c r="I1250" s="303"/>
      <c r="J1250" s="303"/>
      <c r="K1250" s="303"/>
      <c r="L1250" s="303"/>
    </row>
    <row r="1251" spans="1:12" ht="18" customHeight="1" hidden="1">
      <c r="A1251" s="302"/>
      <c r="B1251" s="302"/>
      <c r="C1251" s="310"/>
      <c r="D1251" s="303"/>
      <c r="E1251" s="303"/>
      <c r="F1251" s="303"/>
      <c r="G1251" s="303"/>
      <c r="H1251" s="303"/>
      <c r="I1251" s="303"/>
      <c r="J1251" s="303"/>
      <c r="K1251" s="303"/>
      <c r="L1251" s="303"/>
    </row>
    <row r="1252" spans="1:12" ht="18" customHeight="1" hidden="1">
      <c r="A1252" s="302"/>
      <c r="B1252" s="302"/>
      <c r="C1252" s="310"/>
      <c r="D1252" s="303"/>
      <c r="E1252" s="303"/>
      <c r="F1252" s="303"/>
      <c r="G1252" s="303"/>
      <c r="H1252" s="303"/>
      <c r="I1252" s="303"/>
      <c r="J1252" s="303"/>
      <c r="K1252" s="303"/>
      <c r="L1252" s="303"/>
    </row>
    <row r="1253" spans="1:12" ht="12" hidden="1">
      <c r="A1253" s="302"/>
      <c r="B1253" s="302"/>
      <c r="C1253" s="310"/>
      <c r="D1253" s="303"/>
      <c r="E1253" s="303"/>
      <c r="F1253" s="303"/>
      <c r="G1253" s="303"/>
      <c r="H1253" s="303"/>
      <c r="I1253" s="303"/>
      <c r="J1253" s="303"/>
      <c r="K1253" s="303"/>
      <c r="L1253" s="303"/>
    </row>
    <row r="1254" spans="1:12" ht="9" customHeight="1">
      <c r="A1254" s="302"/>
      <c r="B1254" s="302"/>
      <c r="C1254" s="314"/>
      <c r="D1254" s="308"/>
      <c r="E1254" s="308"/>
      <c r="F1254" s="308"/>
      <c r="G1254" s="308"/>
      <c r="H1254" s="308"/>
      <c r="I1254" s="308"/>
      <c r="J1254" s="308"/>
      <c r="K1254" s="308"/>
      <c r="L1254" s="308"/>
    </row>
    <row r="1255" spans="1:12" ht="18" customHeight="1" hidden="1">
      <c r="A1255" s="302"/>
      <c r="B1255" s="302"/>
      <c r="C1255" s="310"/>
      <c r="D1255" s="316"/>
      <c r="E1255" s="316"/>
      <c r="F1255" s="316"/>
      <c r="G1255" s="316"/>
      <c r="H1255" s="316"/>
      <c r="I1255" s="316"/>
      <c r="J1255" s="316"/>
      <c r="K1255" s="316"/>
      <c r="L1255" s="316"/>
    </row>
    <row r="1256" spans="1:12" ht="9" customHeight="1" hidden="1">
      <c r="A1256" s="302"/>
      <c r="B1256" s="302"/>
      <c r="C1256" s="310"/>
      <c r="D1256" s="316"/>
      <c r="E1256" s="316"/>
      <c r="F1256" s="316"/>
      <c r="G1256" s="316"/>
      <c r="H1256" s="316"/>
      <c r="I1256" s="316"/>
      <c r="J1256" s="316"/>
      <c r="K1256" s="316"/>
      <c r="L1256" s="316"/>
    </row>
    <row r="1257" spans="1:12" ht="18" customHeight="1" hidden="1">
      <c r="A1257" s="302"/>
      <c r="B1257" s="302"/>
      <c r="C1257" s="310"/>
      <c r="D1257" s="316"/>
      <c r="E1257" s="316"/>
      <c r="F1257" s="316"/>
      <c r="G1257" s="316"/>
      <c r="H1257" s="316"/>
      <c r="I1257" s="316"/>
      <c r="J1257" s="316"/>
      <c r="K1257" s="316"/>
      <c r="L1257" s="316"/>
    </row>
    <row r="1258" spans="1:12" ht="9" customHeight="1">
      <c r="A1258" s="302"/>
      <c r="B1258" s="302"/>
      <c r="C1258" s="314"/>
      <c r="D1258" s="308"/>
      <c r="E1258" s="308"/>
      <c r="F1258" s="308"/>
      <c r="G1258" s="308"/>
      <c r="H1258" s="308"/>
      <c r="I1258" s="308"/>
      <c r="J1258" s="308"/>
      <c r="K1258" s="308"/>
      <c r="L1258" s="308"/>
    </row>
    <row r="1259" spans="1:12" ht="18" customHeight="1" hidden="1">
      <c r="A1259" s="302"/>
      <c r="B1259" s="302"/>
      <c r="C1259" s="310"/>
      <c r="D1259" s="303"/>
      <c r="E1259" s="303"/>
      <c r="F1259" s="303"/>
      <c r="G1259" s="303"/>
      <c r="H1259" s="303"/>
      <c r="I1259" s="303"/>
      <c r="J1259" s="303"/>
      <c r="K1259" s="303"/>
      <c r="L1259" s="303"/>
    </row>
    <row r="1260" spans="1:12" ht="9" customHeight="1" hidden="1">
      <c r="A1260" s="302"/>
      <c r="B1260" s="302"/>
      <c r="C1260" s="310"/>
      <c r="D1260" s="303"/>
      <c r="E1260" s="303"/>
      <c r="F1260" s="303"/>
      <c r="G1260" s="303"/>
      <c r="H1260" s="303"/>
      <c r="I1260" s="303"/>
      <c r="J1260" s="303"/>
      <c r="K1260" s="303"/>
      <c r="L1260" s="303"/>
    </row>
    <row r="1261" spans="1:12" ht="18" customHeight="1" hidden="1">
      <c r="A1261" s="302"/>
      <c r="B1261" s="302"/>
      <c r="C1261" s="310"/>
      <c r="D1261" s="303"/>
      <c r="E1261" s="303"/>
      <c r="F1261" s="303"/>
      <c r="G1261" s="303"/>
      <c r="H1261" s="303"/>
      <c r="I1261" s="303"/>
      <c r="J1261" s="303"/>
      <c r="K1261" s="303"/>
      <c r="L1261" s="303"/>
    </row>
    <row r="1262" spans="1:12" ht="18" customHeight="1" hidden="1">
      <c r="A1262" s="302"/>
      <c r="B1262" s="302"/>
      <c r="C1262" s="310"/>
      <c r="D1262" s="303"/>
      <c r="E1262" s="303"/>
      <c r="F1262" s="303"/>
      <c r="G1262" s="303"/>
      <c r="H1262" s="303"/>
      <c r="I1262" s="303"/>
      <c r="J1262" s="303"/>
      <c r="K1262" s="303"/>
      <c r="L1262" s="303"/>
    </row>
    <row r="1263" spans="1:12" ht="9" customHeight="1">
      <c r="A1263" s="302"/>
      <c r="B1263" s="302"/>
      <c r="C1263" s="314"/>
      <c r="D1263" s="308"/>
      <c r="E1263" s="308"/>
      <c r="F1263" s="308"/>
      <c r="G1263" s="308"/>
      <c r="H1263" s="308"/>
      <c r="I1263" s="308"/>
      <c r="J1263" s="308"/>
      <c r="K1263" s="308"/>
      <c r="L1263" s="308"/>
    </row>
    <row r="1264" spans="1:12" ht="9" customHeight="1">
      <c r="A1264" s="302"/>
      <c r="B1264" s="302"/>
      <c r="C1264" s="314"/>
      <c r="D1264" s="303"/>
      <c r="E1264" s="303"/>
      <c r="F1264" s="303"/>
      <c r="G1264" s="303"/>
      <c r="H1264" s="303"/>
      <c r="I1264" s="303"/>
      <c r="J1264" s="303"/>
      <c r="K1264" s="303"/>
      <c r="L1264" s="303"/>
    </row>
    <row r="1265" spans="1:12" ht="12">
      <c r="A1265" s="302"/>
      <c r="B1265" s="302"/>
      <c r="C1265" s="313"/>
      <c r="D1265" s="308"/>
      <c r="E1265" s="308"/>
      <c r="F1265" s="308"/>
      <c r="G1265" s="308"/>
      <c r="H1265" s="308"/>
      <c r="I1265" s="308"/>
      <c r="J1265" s="308"/>
      <c r="K1265" s="308"/>
      <c r="L1265" s="308"/>
    </row>
    <row r="1266" spans="1:12" ht="12" hidden="1">
      <c r="A1266" s="302"/>
      <c r="B1266" s="303"/>
      <c r="C1266" s="320"/>
      <c r="D1266" s="303"/>
      <c r="E1266" s="303"/>
      <c r="F1266" s="303"/>
      <c r="G1266" s="303"/>
      <c r="H1266" s="303"/>
      <c r="I1266" s="303"/>
      <c r="J1266" s="303"/>
      <c r="K1266" s="303"/>
      <c r="L1266" s="303"/>
    </row>
    <row r="1267" spans="1:12" ht="12" hidden="1">
      <c r="A1267" s="302"/>
      <c r="B1267" s="303"/>
      <c r="C1267" s="320"/>
      <c r="D1267" s="303"/>
      <c r="E1267" s="303"/>
      <c r="F1267" s="303"/>
      <c r="G1267" s="303"/>
      <c r="H1267" s="303"/>
      <c r="I1267" s="303"/>
      <c r="J1267" s="303"/>
      <c r="K1267" s="303"/>
      <c r="L1267" s="303"/>
    </row>
    <row r="1268" spans="1:12" ht="12" hidden="1">
      <c r="A1268" s="302"/>
      <c r="B1268" s="303"/>
      <c r="C1268" s="320"/>
      <c r="D1268" s="303"/>
      <c r="E1268" s="303"/>
      <c r="F1268" s="303"/>
      <c r="G1268" s="303"/>
      <c r="H1268" s="303"/>
      <c r="I1268" s="303"/>
      <c r="J1268" s="303"/>
      <c r="K1268" s="303"/>
      <c r="L1268" s="303"/>
    </row>
    <row r="1269" spans="1:12" ht="12" hidden="1">
      <c r="A1269" s="302"/>
      <c r="B1269" s="303"/>
      <c r="C1269" s="320"/>
      <c r="D1269" s="303"/>
      <c r="E1269" s="303"/>
      <c r="F1269" s="303"/>
      <c r="G1269" s="303"/>
      <c r="H1269" s="303"/>
      <c r="I1269" s="303"/>
      <c r="J1269" s="303"/>
      <c r="K1269" s="303"/>
      <c r="L1269" s="303"/>
    </row>
    <row r="1270" spans="1:12" ht="12" hidden="1">
      <c r="A1270" s="302"/>
      <c r="B1270" s="303"/>
      <c r="C1270" s="320"/>
      <c r="D1270" s="303"/>
      <c r="E1270" s="303"/>
      <c r="F1270" s="303"/>
      <c r="G1270" s="303"/>
      <c r="H1270" s="303"/>
      <c r="I1270" s="303"/>
      <c r="J1270" s="303"/>
      <c r="K1270" s="303"/>
      <c r="L1270" s="303"/>
    </row>
    <row r="1271" spans="1:12" ht="12" hidden="1">
      <c r="A1271" s="302"/>
      <c r="B1271" s="303"/>
      <c r="C1271" s="320"/>
      <c r="D1271" s="303"/>
      <c r="E1271" s="303"/>
      <c r="F1271" s="303"/>
      <c r="G1271" s="303"/>
      <c r="H1271" s="303"/>
      <c r="I1271" s="303"/>
      <c r="J1271" s="303"/>
      <c r="K1271" s="303"/>
      <c r="L1271" s="303"/>
    </row>
    <row r="1272" spans="1:12" ht="9" customHeight="1">
      <c r="A1272" s="302"/>
      <c r="B1272" s="303"/>
      <c r="C1272" s="314"/>
      <c r="D1272" s="308"/>
      <c r="E1272" s="308"/>
      <c r="F1272" s="308"/>
      <c r="G1272" s="308"/>
      <c r="H1272" s="308"/>
      <c r="I1272" s="308"/>
      <c r="J1272" s="308"/>
      <c r="K1272" s="308"/>
      <c r="L1272" s="308"/>
    </row>
    <row r="1273" spans="1:12" ht="12" hidden="1">
      <c r="A1273" s="302"/>
      <c r="B1273" s="303"/>
      <c r="C1273" s="320"/>
      <c r="D1273" s="303"/>
      <c r="E1273" s="303"/>
      <c r="F1273" s="303"/>
      <c r="G1273" s="303"/>
      <c r="H1273" s="303"/>
      <c r="I1273" s="303"/>
      <c r="J1273" s="303"/>
      <c r="K1273" s="303"/>
      <c r="L1273" s="303"/>
    </row>
    <row r="1274" spans="1:12" ht="12" hidden="1">
      <c r="A1274" s="302"/>
      <c r="B1274" s="303"/>
      <c r="C1274" s="320"/>
      <c r="D1274" s="303"/>
      <c r="E1274" s="303"/>
      <c r="F1274" s="303"/>
      <c r="G1274" s="303"/>
      <c r="H1274" s="303"/>
      <c r="I1274" s="303"/>
      <c r="J1274" s="303"/>
      <c r="K1274" s="303"/>
      <c r="L1274" s="303"/>
    </row>
    <row r="1275" spans="1:12" ht="12" hidden="1">
      <c r="A1275" s="302"/>
      <c r="B1275" s="303"/>
      <c r="C1275" s="320"/>
      <c r="D1275" s="303"/>
      <c r="E1275" s="303"/>
      <c r="F1275" s="303"/>
      <c r="G1275" s="303"/>
      <c r="H1275" s="303"/>
      <c r="I1275" s="303"/>
      <c r="J1275" s="303"/>
      <c r="K1275" s="303"/>
      <c r="L1275" s="303"/>
    </row>
    <row r="1276" spans="1:12" ht="12" hidden="1">
      <c r="A1276" s="302"/>
      <c r="B1276" s="303"/>
      <c r="C1276" s="320"/>
      <c r="D1276" s="303"/>
      <c r="E1276" s="303"/>
      <c r="F1276" s="303"/>
      <c r="G1276" s="303"/>
      <c r="H1276" s="303"/>
      <c r="I1276" s="303"/>
      <c r="J1276" s="303"/>
      <c r="K1276" s="303"/>
      <c r="L1276" s="303"/>
    </row>
    <row r="1277" spans="1:12" ht="9" customHeight="1">
      <c r="A1277" s="302"/>
      <c r="B1277" s="303"/>
      <c r="C1277" s="314"/>
      <c r="D1277" s="308"/>
      <c r="E1277" s="308"/>
      <c r="F1277" s="308"/>
      <c r="G1277" s="308"/>
      <c r="H1277" s="308"/>
      <c r="I1277" s="308"/>
      <c r="J1277" s="308"/>
      <c r="K1277" s="308"/>
      <c r="L1277" s="308"/>
    </row>
    <row r="1278" spans="1:12" s="304" customFormat="1" ht="9" customHeight="1">
      <c r="A1278" s="302"/>
      <c r="B1278" s="303"/>
      <c r="C1278" s="314"/>
      <c r="D1278" s="307"/>
      <c r="E1278" s="307"/>
      <c r="F1278" s="307"/>
      <c r="G1278" s="307"/>
      <c r="H1278" s="307"/>
      <c r="I1278" s="307"/>
      <c r="J1278" s="307"/>
      <c r="K1278" s="307"/>
      <c r="L1278" s="307"/>
    </row>
    <row r="1279" spans="1:12" ht="12">
      <c r="A1279" s="302"/>
      <c r="B1279" s="302"/>
      <c r="C1279" s="313"/>
      <c r="D1279" s="308"/>
      <c r="E1279" s="308"/>
      <c r="F1279" s="308"/>
      <c r="G1279" s="308"/>
      <c r="H1279" s="308"/>
      <c r="I1279" s="308"/>
      <c r="J1279" s="308"/>
      <c r="K1279" s="308"/>
      <c r="L1279" s="308"/>
    </row>
    <row r="1280" spans="1:12" ht="12" hidden="1">
      <c r="A1280" s="302"/>
      <c r="B1280" s="303"/>
      <c r="C1280" s="320"/>
      <c r="D1280" s="303"/>
      <c r="E1280" s="303"/>
      <c r="F1280" s="303"/>
      <c r="G1280" s="303"/>
      <c r="H1280" s="303"/>
      <c r="I1280" s="303"/>
      <c r="J1280" s="303"/>
      <c r="K1280" s="303"/>
      <c r="L1280" s="303"/>
    </row>
    <row r="1281" spans="1:12" ht="12" hidden="1">
      <c r="A1281" s="302"/>
      <c r="B1281" s="303"/>
      <c r="C1281" s="320"/>
      <c r="D1281" s="303"/>
      <c r="E1281" s="303"/>
      <c r="F1281" s="303"/>
      <c r="G1281" s="303"/>
      <c r="H1281" s="303"/>
      <c r="I1281" s="303"/>
      <c r="J1281" s="303"/>
      <c r="K1281" s="303"/>
      <c r="L1281" s="303"/>
    </row>
    <row r="1282" spans="1:12" ht="12" hidden="1">
      <c r="A1282" s="302"/>
      <c r="B1282" s="303"/>
      <c r="C1282" s="320"/>
      <c r="D1282" s="303"/>
      <c r="E1282" s="303"/>
      <c r="F1282" s="303"/>
      <c r="G1282" s="303"/>
      <c r="H1282" s="303"/>
      <c r="I1282" s="303"/>
      <c r="J1282" s="303"/>
      <c r="K1282" s="303"/>
      <c r="L1282" s="303"/>
    </row>
    <row r="1283" spans="1:12" ht="9" customHeight="1">
      <c r="A1283" s="302"/>
      <c r="B1283" s="303"/>
      <c r="C1283" s="314"/>
      <c r="D1283" s="308"/>
      <c r="E1283" s="308"/>
      <c r="F1283" s="308"/>
      <c r="G1283" s="308"/>
      <c r="H1283" s="308"/>
      <c r="I1283" s="308"/>
      <c r="J1283" s="308"/>
      <c r="K1283" s="308"/>
      <c r="L1283" s="308"/>
    </row>
    <row r="1284" spans="1:12" ht="9" customHeight="1" hidden="1">
      <c r="A1284" s="302"/>
      <c r="B1284" s="303"/>
      <c r="C1284" s="320"/>
      <c r="D1284" s="303"/>
      <c r="E1284" s="303"/>
      <c r="F1284" s="303"/>
      <c r="G1284" s="303"/>
      <c r="H1284" s="303"/>
      <c r="I1284" s="303"/>
      <c r="J1284" s="303"/>
      <c r="K1284" s="303"/>
      <c r="L1284" s="303"/>
    </row>
    <row r="1285" spans="1:12" ht="9" customHeight="1" hidden="1">
      <c r="A1285" s="302"/>
      <c r="B1285" s="303"/>
      <c r="C1285" s="320"/>
      <c r="D1285" s="303"/>
      <c r="E1285" s="303"/>
      <c r="F1285" s="303"/>
      <c r="G1285" s="303"/>
      <c r="H1285" s="303"/>
      <c r="I1285" s="303"/>
      <c r="J1285" s="303"/>
      <c r="K1285" s="303"/>
      <c r="L1285" s="303"/>
    </row>
    <row r="1286" spans="1:12" ht="9" customHeight="1" hidden="1">
      <c r="A1286" s="302"/>
      <c r="B1286" s="303"/>
      <c r="C1286" s="320"/>
      <c r="D1286" s="303"/>
      <c r="E1286" s="303"/>
      <c r="F1286" s="303"/>
      <c r="G1286" s="303"/>
      <c r="H1286" s="303"/>
      <c r="I1286" s="303"/>
      <c r="J1286" s="303"/>
      <c r="K1286" s="303"/>
      <c r="L1286" s="303"/>
    </row>
    <row r="1287" spans="1:12" ht="9" customHeight="1" hidden="1">
      <c r="A1287" s="302"/>
      <c r="B1287" s="303"/>
      <c r="C1287" s="320"/>
      <c r="D1287" s="303"/>
      <c r="E1287" s="303"/>
      <c r="F1287" s="303"/>
      <c r="G1287" s="303"/>
      <c r="H1287" s="303"/>
      <c r="I1287" s="303"/>
      <c r="J1287" s="303"/>
      <c r="K1287" s="303"/>
      <c r="L1287" s="303"/>
    </row>
    <row r="1288" spans="1:12" ht="9" customHeight="1" hidden="1">
      <c r="A1288" s="302"/>
      <c r="B1288" s="303"/>
      <c r="C1288" s="320"/>
      <c r="D1288" s="303"/>
      <c r="E1288" s="303"/>
      <c r="F1288" s="303"/>
      <c r="G1288" s="303"/>
      <c r="H1288" s="303"/>
      <c r="I1288" s="303"/>
      <c r="J1288" s="303"/>
      <c r="K1288" s="303"/>
      <c r="L1288" s="303"/>
    </row>
    <row r="1289" spans="1:12" ht="9" customHeight="1">
      <c r="A1289" s="302"/>
      <c r="B1289" s="302"/>
      <c r="C1289" s="314"/>
      <c r="D1289" s="308"/>
      <c r="E1289" s="308"/>
      <c r="F1289" s="308"/>
      <c r="G1289" s="308"/>
      <c r="H1289" s="308"/>
      <c r="I1289" s="308"/>
      <c r="J1289" s="308"/>
      <c r="K1289" s="308"/>
      <c r="L1289" s="308"/>
    </row>
    <row r="1290" spans="1:12" s="304" customFormat="1" ht="9" customHeight="1">
      <c r="A1290" s="302"/>
      <c r="B1290" s="302"/>
      <c r="C1290" s="314"/>
      <c r="D1290" s="307"/>
      <c r="E1290" s="307"/>
      <c r="F1290" s="307"/>
      <c r="G1290" s="307"/>
      <c r="H1290" s="307"/>
      <c r="I1290" s="307"/>
      <c r="J1290" s="307"/>
      <c r="K1290" s="307"/>
      <c r="L1290" s="307"/>
    </row>
    <row r="1291" spans="1:12" s="304" customFormat="1" ht="17.25" customHeight="1">
      <c r="A1291" s="302"/>
      <c r="B1291" s="302"/>
      <c r="C1291" s="313"/>
      <c r="D1291" s="308"/>
      <c r="E1291" s="308"/>
      <c r="F1291" s="308"/>
      <c r="G1291" s="308"/>
      <c r="H1291" s="308"/>
      <c r="I1291" s="308"/>
      <c r="J1291" s="308"/>
      <c r="K1291" s="308"/>
      <c r="L1291" s="308"/>
    </row>
    <row r="1292" spans="1:12" s="304" customFormat="1" ht="9" customHeight="1" hidden="1">
      <c r="A1292" s="302"/>
      <c r="B1292" s="302"/>
      <c r="C1292" s="310"/>
      <c r="D1292" s="307"/>
      <c r="E1292" s="307"/>
      <c r="F1292" s="307"/>
      <c r="G1292" s="307"/>
      <c r="H1292" s="307"/>
      <c r="I1292" s="307"/>
      <c r="J1292" s="307"/>
      <c r="K1292" s="307"/>
      <c r="L1292" s="307"/>
    </row>
    <row r="1293" spans="1:12" s="304" customFormat="1" ht="9" customHeight="1">
      <c r="A1293" s="302"/>
      <c r="B1293" s="302"/>
      <c r="C1293" s="314"/>
      <c r="D1293" s="308"/>
      <c r="E1293" s="308"/>
      <c r="F1293" s="308"/>
      <c r="G1293" s="308"/>
      <c r="H1293" s="308"/>
      <c r="I1293" s="308"/>
      <c r="J1293" s="308"/>
      <c r="K1293" s="308"/>
      <c r="L1293" s="308"/>
    </row>
    <row r="1294" spans="1:12" s="304" customFormat="1" ht="9" customHeight="1" hidden="1">
      <c r="A1294" s="302"/>
      <c r="B1294" s="302"/>
      <c r="C1294" s="310"/>
      <c r="D1294" s="307"/>
      <c r="E1294" s="307"/>
      <c r="F1294" s="307"/>
      <c r="G1294" s="307"/>
      <c r="H1294" s="307"/>
      <c r="I1294" s="307"/>
      <c r="J1294" s="307"/>
      <c r="K1294" s="307"/>
      <c r="L1294" s="307"/>
    </row>
    <row r="1295" spans="1:12" s="304" customFormat="1" ht="9" customHeight="1" hidden="1">
      <c r="A1295" s="302"/>
      <c r="B1295" s="302"/>
      <c r="C1295" s="310"/>
      <c r="D1295" s="307"/>
      <c r="E1295" s="307"/>
      <c r="F1295" s="307"/>
      <c r="G1295" s="307"/>
      <c r="H1295" s="307"/>
      <c r="I1295" s="307"/>
      <c r="J1295" s="307"/>
      <c r="K1295" s="307"/>
      <c r="L1295" s="307"/>
    </row>
    <row r="1296" spans="1:12" s="304" customFormat="1" ht="9" customHeight="1" hidden="1">
      <c r="A1296" s="302"/>
      <c r="B1296" s="302"/>
      <c r="C1296" s="310"/>
      <c r="D1296" s="307"/>
      <c r="E1296" s="307"/>
      <c r="F1296" s="307"/>
      <c r="G1296" s="307"/>
      <c r="H1296" s="307"/>
      <c r="I1296" s="307"/>
      <c r="J1296" s="307"/>
      <c r="K1296" s="307"/>
      <c r="L1296" s="307"/>
    </row>
    <row r="1297" spans="1:12" s="304" customFormat="1" ht="9" customHeight="1" hidden="1">
      <c r="A1297" s="302"/>
      <c r="B1297" s="302"/>
      <c r="C1297" s="310"/>
      <c r="D1297" s="307"/>
      <c r="E1297" s="307"/>
      <c r="F1297" s="307"/>
      <c r="G1297" s="307"/>
      <c r="H1297" s="307"/>
      <c r="I1297" s="307"/>
      <c r="J1297" s="307"/>
      <c r="K1297" s="307"/>
      <c r="L1297" s="307"/>
    </row>
    <row r="1298" spans="1:12" s="304" customFormat="1" ht="9" customHeight="1">
      <c r="A1298" s="302"/>
      <c r="B1298" s="302"/>
      <c r="C1298" s="314"/>
      <c r="D1298" s="308"/>
      <c r="E1298" s="308"/>
      <c r="F1298" s="308"/>
      <c r="G1298" s="308"/>
      <c r="H1298" s="308"/>
      <c r="I1298" s="308"/>
      <c r="J1298" s="308"/>
      <c r="K1298" s="308"/>
      <c r="L1298" s="308"/>
    </row>
    <row r="1299" spans="1:12" s="304" customFormat="1" ht="9" customHeight="1">
      <c r="A1299" s="302"/>
      <c r="B1299" s="302"/>
      <c r="C1299" s="314"/>
      <c r="D1299" s="307"/>
      <c r="E1299" s="307"/>
      <c r="F1299" s="307"/>
      <c r="G1299" s="307"/>
      <c r="H1299" s="307"/>
      <c r="I1299" s="307"/>
      <c r="J1299" s="307"/>
      <c r="K1299" s="307"/>
      <c r="L1299" s="307"/>
    </row>
    <row r="1300" spans="1:12" ht="19.5" customHeight="1">
      <c r="A1300" s="302"/>
      <c r="B1300" s="302"/>
      <c r="C1300" s="313"/>
      <c r="D1300" s="308"/>
      <c r="E1300" s="308"/>
      <c r="F1300" s="308"/>
      <c r="G1300" s="308"/>
      <c r="H1300" s="308"/>
      <c r="I1300" s="308"/>
      <c r="J1300" s="308"/>
      <c r="K1300" s="308"/>
      <c r="L1300" s="308"/>
    </row>
    <row r="1301" spans="1:12" ht="9" customHeight="1" hidden="1">
      <c r="A1301" s="302"/>
      <c r="B1301" s="302"/>
      <c r="C1301" s="310"/>
      <c r="D1301" s="303"/>
      <c r="E1301" s="303"/>
      <c r="F1301" s="303"/>
      <c r="G1301" s="303"/>
      <c r="H1301" s="303"/>
      <c r="I1301" s="303"/>
      <c r="J1301" s="303"/>
      <c r="K1301" s="303"/>
      <c r="L1301" s="303"/>
    </row>
    <row r="1302" spans="1:12" ht="9" customHeight="1">
      <c r="A1302" s="302"/>
      <c r="B1302" s="302"/>
      <c r="C1302" s="314"/>
      <c r="D1302" s="308"/>
      <c r="E1302" s="308"/>
      <c r="F1302" s="308"/>
      <c r="G1302" s="308"/>
      <c r="H1302" s="308"/>
      <c r="I1302" s="308"/>
      <c r="J1302" s="308"/>
      <c r="K1302" s="308"/>
      <c r="L1302" s="308"/>
    </row>
    <row r="1303" spans="1:12" ht="9" customHeight="1" hidden="1">
      <c r="A1303" s="302"/>
      <c r="B1303" s="302"/>
      <c r="C1303" s="310"/>
      <c r="D1303" s="303"/>
      <c r="E1303" s="303"/>
      <c r="F1303" s="303"/>
      <c r="G1303" s="303"/>
      <c r="H1303" s="303"/>
      <c r="I1303" s="303"/>
      <c r="J1303" s="303"/>
      <c r="K1303" s="303"/>
      <c r="L1303" s="303"/>
    </row>
    <row r="1304" spans="1:12" ht="9" customHeight="1" hidden="1">
      <c r="A1304" s="302"/>
      <c r="B1304" s="302"/>
      <c r="C1304" s="310"/>
      <c r="D1304" s="307"/>
      <c r="E1304" s="307"/>
      <c r="F1304" s="307"/>
      <c r="G1304" s="307"/>
      <c r="H1304" s="307"/>
      <c r="I1304" s="307"/>
      <c r="J1304" s="307"/>
      <c r="K1304" s="307"/>
      <c r="L1304" s="307"/>
    </row>
    <row r="1305" spans="1:12" ht="9" customHeight="1" hidden="1">
      <c r="A1305" s="302"/>
      <c r="B1305" s="302"/>
      <c r="C1305" s="310"/>
      <c r="D1305" s="303"/>
      <c r="E1305" s="303"/>
      <c r="F1305" s="303"/>
      <c r="G1305" s="303"/>
      <c r="H1305" s="303"/>
      <c r="I1305" s="303"/>
      <c r="J1305" s="303"/>
      <c r="K1305" s="303"/>
      <c r="L1305" s="303"/>
    </row>
    <row r="1306" spans="1:12" ht="9" customHeight="1">
      <c r="A1306" s="302"/>
      <c r="B1306" s="302"/>
      <c r="C1306" s="314"/>
      <c r="D1306" s="333"/>
      <c r="E1306" s="333"/>
      <c r="F1306" s="333"/>
      <c r="G1306" s="333"/>
      <c r="H1306" s="333"/>
      <c r="I1306" s="333"/>
      <c r="J1306" s="333"/>
      <c r="K1306" s="333"/>
      <c r="L1306" s="333"/>
    </row>
  </sheetData>
  <sheetProtection/>
  <mergeCells count="99">
    <mergeCell ref="B662:C662"/>
    <mergeCell ref="B3:C3"/>
    <mergeCell ref="B517:C517"/>
    <mergeCell ref="B520:C520"/>
    <mergeCell ref="B574:C574"/>
    <mergeCell ref="B648:C648"/>
    <mergeCell ref="B594:C594"/>
    <mergeCell ref="B624:C624"/>
    <mergeCell ref="B633:C633"/>
    <mergeCell ref="B640:C640"/>
    <mergeCell ref="B60:C60"/>
    <mergeCell ref="B430:C430"/>
    <mergeCell ref="B439:C439"/>
    <mergeCell ref="B451:C451"/>
    <mergeCell ref="B484:C484"/>
    <mergeCell ref="B454:C454"/>
    <mergeCell ref="B469:C469"/>
    <mergeCell ref="B472:C472"/>
    <mergeCell ref="B476:C476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4:C44"/>
    <mergeCell ref="B45:C45"/>
    <mergeCell ref="B46:C46"/>
    <mergeCell ref="B47:C47"/>
    <mergeCell ref="B43:N43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6:C26"/>
    <mergeCell ref="B27:C27"/>
    <mergeCell ref="B28:C28"/>
    <mergeCell ref="B29:C29"/>
    <mergeCell ref="B25:N25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L5:M5"/>
    <mergeCell ref="B8:C8"/>
    <mergeCell ref="B9:C9"/>
    <mergeCell ref="B10:C10"/>
    <mergeCell ref="B11:C11"/>
    <mergeCell ref="B7:N7"/>
    <mergeCell ref="B2:N2"/>
    <mergeCell ref="B4:C6"/>
    <mergeCell ref="D4:E4"/>
    <mergeCell ref="F4:M4"/>
    <mergeCell ref="N4:N6"/>
    <mergeCell ref="D5:D6"/>
    <mergeCell ref="E5:E6"/>
    <mergeCell ref="F5:G5"/>
    <mergeCell ref="H5:I5"/>
    <mergeCell ref="J5:K5"/>
    <mergeCell ref="B493:C493"/>
    <mergeCell ref="B509:C509"/>
    <mergeCell ref="B526:C526"/>
    <mergeCell ref="B536:C536"/>
    <mergeCell ref="B552:C552"/>
    <mergeCell ref="B556:C556"/>
    <mergeCell ref="B568:C568"/>
    <mergeCell ref="B572:C572"/>
    <mergeCell ref="B645:C645"/>
    <mergeCell ref="B654:C654"/>
    <mergeCell ref="B579:C579"/>
    <mergeCell ref="B586:C586"/>
    <mergeCell ref="B597:C597"/>
    <mergeCell ref="B608:C608"/>
    <mergeCell ref="B610:C610"/>
    <mergeCell ref="B614:C614"/>
  </mergeCells>
  <printOptions horizontalCentered="1"/>
  <pageMargins left="0" right="0" top="0.5" bottom="0.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Y45"/>
  <sheetViews>
    <sheetView zoomScalePageLayoutView="0" workbookViewId="0" topLeftCell="A4">
      <selection activeCell="K29" sqref="K29"/>
    </sheetView>
  </sheetViews>
  <sheetFormatPr defaultColWidth="9.00390625" defaultRowHeight="12.75"/>
  <cols>
    <col min="1" max="1" width="18.125" style="187" bestFit="1" customWidth="1"/>
    <col min="2" max="2" width="7.125" style="187" customWidth="1"/>
    <col min="3" max="5" width="7.625" style="187" customWidth="1"/>
    <col min="6" max="6" width="7.375" style="187" customWidth="1"/>
    <col min="7" max="7" width="7.125" style="187" customWidth="1"/>
    <col min="8" max="8" width="7.25390625" style="187" customWidth="1"/>
    <col min="9" max="9" width="7.625" style="187" customWidth="1"/>
    <col min="10" max="10" width="7.375" style="187" customWidth="1"/>
    <col min="11" max="12" width="7.625" style="187" customWidth="1"/>
    <col min="13" max="13" width="7.25390625" style="187" customWidth="1"/>
    <col min="14" max="15" width="7.875" style="187" customWidth="1"/>
    <col min="16" max="16" width="8.25390625" style="187" customWidth="1"/>
    <col min="17" max="17" width="7.75390625" style="187" customWidth="1"/>
    <col min="18" max="18" width="7.875" style="187" customWidth="1"/>
    <col min="19" max="19" width="7.375" style="187" customWidth="1"/>
    <col min="20" max="21" width="7.75390625" style="187" customWidth="1"/>
    <col min="22" max="22" width="7.875" style="187" customWidth="1"/>
    <col min="23" max="24" width="8.25390625" style="187" customWidth="1"/>
    <col min="25" max="25" width="7.375" style="187" customWidth="1"/>
    <col min="26" max="35" width="6.00390625" style="187" customWidth="1"/>
    <col min="36" max="16384" width="9.125" style="187" customWidth="1"/>
  </cols>
  <sheetData>
    <row r="1" spans="1:25" ht="18.75" customHeight="1">
      <c r="A1" s="586" t="s">
        <v>724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347"/>
      <c r="W1" s="347"/>
      <c r="X1" s="347"/>
      <c r="Y1" s="347"/>
    </row>
    <row r="2" spans="1:25" ht="18.75" customHeight="1">
      <c r="A2" s="586" t="s">
        <v>658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642"/>
      <c r="S2" s="642"/>
      <c r="T2" s="642"/>
      <c r="U2" s="642"/>
      <c r="V2" s="149"/>
      <c r="W2" s="149"/>
      <c r="X2" s="149"/>
      <c r="Y2" s="149"/>
    </row>
    <row r="3" spans="1:25" ht="10.5" customHeight="1">
      <c r="A3" s="640"/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110"/>
      <c r="V3" s="110"/>
      <c r="W3" s="110"/>
      <c r="X3" s="110"/>
      <c r="Y3" s="110"/>
    </row>
    <row r="4" spans="1:25" s="555" customFormat="1" ht="11.25" customHeight="1">
      <c r="A4" s="740" t="s">
        <v>135</v>
      </c>
      <c r="B4" s="740" t="s">
        <v>656</v>
      </c>
      <c r="C4" s="740"/>
      <c r="D4" s="740"/>
      <c r="E4" s="740"/>
      <c r="F4" s="740" t="s">
        <v>655</v>
      </c>
      <c r="G4" s="740"/>
      <c r="H4" s="740"/>
      <c r="I4" s="740"/>
      <c r="J4" s="740" t="s">
        <v>654</v>
      </c>
      <c r="K4" s="740"/>
      <c r="L4" s="740"/>
      <c r="M4" s="740"/>
      <c r="N4" s="740" t="s">
        <v>653</v>
      </c>
      <c r="O4" s="740"/>
      <c r="P4" s="740"/>
      <c r="Q4" s="740"/>
      <c r="R4" s="740" t="s">
        <v>652</v>
      </c>
      <c r="S4" s="740"/>
      <c r="T4" s="740"/>
      <c r="U4" s="740"/>
      <c r="V4" s="740" t="s">
        <v>713</v>
      </c>
      <c r="W4" s="740"/>
      <c r="X4" s="740"/>
      <c r="Y4" s="740"/>
    </row>
    <row r="5" spans="1:25" s="555" customFormat="1" ht="21.75" customHeight="1">
      <c r="A5" s="740"/>
      <c r="B5" s="740"/>
      <c r="C5" s="740"/>
      <c r="D5" s="740"/>
      <c r="E5" s="740"/>
      <c r="F5" s="740"/>
      <c r="G5" s="740"/>
      <c r="H5" s="740"/>
      <c r="I5" s="740"/>
      <c r="J5" s="740"/>
      <c r="K5" s="740"/>
      <c r="L5" s="740"/>
      <c r="M5" s="740"/>
      <c r="N5" s="740"/>
      <c r="O5" s="740"/>
      <c r="P5" s="740"/>
      <c r="Q5" s="740"/>
      <c r="R5" s="740"/>
      <c r="S5" s="740"/>
      <c r="T5" s="740"/>
      <c r="U5" s="740"/>
      <c r="V5" s="740"/>
      <c r="W5" s="740"/>
      <c r="X5" s="740"/>
      <c r="Y5" s="740"/>
    </row>
    <row r="6" spans="1:25" s="555" customFormat="1" ht="15" customHeight="1">
      <c r="A6" s="740"/>
      <c r="B6" s="740" t="s">
        <v>80</v>
      </c>
      <c r="C6" s="740" t="s">
        <v>5</v>
      </c>
      <c r="D6" s="740" t="s">
        <v>76</v>
      </c>
      <c r="E6" s="740"/>
      <c r="F6" s="740" t="s">
        <v>80</v>
      </c>
      <c r="G6" s="740" t="s">
        <v>5</v>
      </c>
      <c r="H6" s="740" t="s">
        <v>76</v>
      </c>
      <c r="I6" s="740"/>
      <c r="J6" s="740" t="s">
        <v>80</v>
      </c>
      <c r="K6" s="740" t="s">
        <v>5</v>
      </c>
      <c r="L6" s="740" t="s">
        <v>76</v>
      </c>
      <c r="M6" s="740"/>
      <c r="N6" s="740" t="s">
        <v>80</v>
      </c>
      <c r="O6" s="740" t="s">
        <v>5</v>
      </c>
      <c r="P6" s="740" t="s">
        <v>76</v>
      </c>
      <c r="Q6" s="740"/>
      <c r="R6" s="740" t="s">
        <v>80</v>
      </c>
      <c r="S6" s="740" t="s">
        <v>5</v>
      </c>
      <c r="T6" s="740" t="s">
        <v>76</v>
      </c>
      <c r="U6" s="740"/>
      <c r="V6" s="740" t="s">
        <v>80</v>
      </c>
      <c r="W6" s="740" t="s">
        <v>5</v>
      </c>
      <c r="X6" s="740" t="s">
        <v>76</v>
      </c>
      <c r="Y6" s="740"/>
    </row>
    <row r="7" spans="1:25" s="555" customFormat="1" ht="37.5" customHeight="1">
      <c r="A7" s="740"/>
      <c r="B7" s="740"/>
      <c r="C7" s="740"/>
      <c r="D7" s="526" t="s">
        <v>78</v>
      </c>
      <c r="E7" s="526" t="s">
        <v>79</v>
      </c>
      <c r="F7" s="740"/>
      <c r="G7" s="740"/>
      <c r="H7" s="526" t="s">
        <v>78</v>
      </c>
      <c r="I7" s="526" t="s">
        <v>79</v>
      </c>
      <c r="J7" s="740"/>
      <c r="K7" s="740"/>
      <c r="L7" s="526" t="s">
        <v>78</v>
      </c>
      <c r="M7" s="526" t="s">
        <v>79</v>
      </c>
      <c r="N7" s="740"/>
      <c r="O7" s="740"/>
      <c r="P7" s="526" t="s">
        <v>78</v>
      </c>
      <c r="Q7" s="526" t="s">
        <v>79</v>
      </c>
      <c r="R7" s="740"/>
      <c r="S7" s="740"/>
      <c r="T7" s="526" t="s">
        <v>78</v>
      </c>
      <c r="U7" s="526" t="s">
        <v>79</v>
      </c>
      <c r="V7" s="740"/>
      <c r="W7" s="740"/>
      <c r="X7" s="526" t="s">
        <v>78</v>
      </c>
      <c r="Y7" s="526" t="s">
        <v>79</v>
      </c>
    </row>
    <row r="8" spans="1:25" s="555" customFormat="1" ht="12.75" customHeight="1">
      <c r="A8" s="556" t="s">
        <v>83</v>
      </c>
      <c r="B8" s="557">
        <v>26286</v>
      </c>
      <c r="C8" s="557">
        <v>15404</v>
      </c>
      <c r="D8" s="557">
        <v>6896</v>
      </c>
      <c r="E8" s="557">
        <v>6125</v>
      </c>
      <c r="F8" s="557">
        <v>26235</v>
      </c>
      <c r="G8" s="557">
        <v>14981</v>
      </c>
      <c r="H8" s="557">
        <v>6416</v>
      </c>
      <c r="I8" s="557">
        <v>6779</v>
      </c>
      <c r="J8" s="557">
        <v>24435</v>
      </c>
      <c r="K8" s="557">
        <v>13846</v>
      </c>
      <c r="L8" s="557">
        <v>4227</v>
      </c>
      <c r="M8" s="557">
        <v>7323</v>
      </c>
      <c r="N8" s="557">
        <v>22796</v>
      </c>
      <c r="O8" s="557">
        <v>13390</v>
      </c>
      <c r="P8" s="557">
        <v>5343</v>
      </c>
      <c r="Q8" s="557">
        <v>6927</v>
      </c>
      <c r="R8" s="557">
        <v>21232</v>
      </c>
      <c r="S8" s="557">
        <v>11969</v>
      </c>
      <c r="T8" s="557">
        <v>5578</v>
      </c>
      <c r="U8" s="557">
        <v>6380</v>
      </c>
      <c r="V8" s="557">
        <f>SUM(V9:V13)</f>
        <v>23025</v>
      </c>
      <c r="W8" s="557">
        <f>SUM(W9:W13)</f>
        <v>13469</v>
      </c>
      <c r="X8" s="557">
        <f>SUM(X9:X13)</f>
        <v>6475</v>
      </c>
      <c r="Y8" s="557">
        <f>SUM(Y9:Y13)</f>
        <v>5550</v>
      </c>
    </row>
    <row r="9" spans="1:25" s="555" customFormat="1" ht="12.75" customHeight="1">
      <c r="A9" s="532" t="s">
        <v>137</v>
      </c>
      <c r="B9" s="558">
        <v>4945</v>
      </c>
      <c r="C9" s="558">
        <v>3090</v>
      </c>
      <c r="D9" s="558">
        <v>1369</v>
      </c>
      <c r="E9" s="558">
        <v>1195</v>
      </c>
      <c r="F9" s="558">
        <v>5081</v>
      </c>
      <c r="G9" s="558">
        <v>3022</v>
      </c>
      <c r="H9" s="558">
        <v>1548</v>
      </c>
      <c r="I9" s="558">
        <v>1163</v>
      </c>
      <c r="J9" s="558">
        <v>4370</v>
      </c>
      <c r="K9" s="558">
        <v>2577</v>
      </c>
      <c r="L9" s="558">
        <v>610</v>
      </c>
      <c r="M9" s="558">
        <v>1391</v>
      </c>
      <c r="N9" s="558">
        <v>3846</v>
      </c>
      <c r="O9" s="558">
        <v>2280</v>
      </c>
      <c r="P9" s="558">
        <v>900</v>
      </c>
      <c r="Q9" s="558">
        <v>1322</v>
      </c>
      <c r="R9" s="558">
        <v>3695</v>
      </c>
      <c r="S9" s="558">
        <v>2103</v>
      </c>
      <c r="T9" s="558">
        <v>989</v>
      </c>
      <c r="U9" s="558">
        <v>1242</v>
      </c>
      <c r="V9" s="558">
        <v>3834</v>
      </c>
      <c r="W9" s="558">
        <v>2236</v>
      </c>
      <c r="X9" s="558">
        <v>1178</v>
      </c>
      <c r="Y9" s="558">
        <v>991</v>
      </c>
    </row>
    <row r="10" spans="1:25" s="555" customFormat="1" ht="12.75" customHeight="1">
      <c r="A10" s="532" t="s">
        <v>138</v>
      </c>
      <c r="B10" s="558">
        <v>3843</v>
      </c>
      <c r="C10" s="558">
        <v>2280</v>
      </c>
      <c r="D10" s="558">
        <v>890</v>
      </c>
      <c r="E10" s="558">
        <v>892</v>
      </c>
      <c r="F10" s="558">
        <v>3767</v>
      </c>
      <c r="G10" s="558">
        <v>2136</v>
      </c>
      <c r="H10" s="558">
        <v>890</v>
      </c>
      <c r="I10" s="558">
        <v>1014</v>
      </c>
      <c r="J10" s="558">
        <v>3640</v>
      </c>
      <c r="K10" s="558">
        <v>2106</v>
      </c>
      <c r="L10" s="558">
        <v>694</v>
      </c>
      <c r="M10" s="558">
        <v>967</v>
      </c>
      <c r="N10" s="558">
        <v>3456</v>
      </c>
      <c r="O10" s="558">
        <v>2054</v>
      </c>
      <c r="P10" s="558">
        <v>850</v>
      </c>
      <c r="Q10" s="558">
        <v>1044</v>
      </c>
      <c r="R10" s="558">
        <v>3415</v>
      </c>
      <c r="S10" s="558">
        <v>1926</v>
      </c>
      <c r="T10" s="558">
        <v>987</v>
      </c>
      <c r="U10" s="558">
        <v>896</v>
      </c>
      <c r="V10" s="558">
        <v>3516</v>
      </c>
      <c r="W10" s="558">
        <v>2002</v>
      </c>
      <c r="X10" s="558">
        <v>1013</v>
      </c>
      <c r="Y10" s="558">
        <v>761</v>
      </c>
    </row>
    <row r="11" spans="1:25" s="555" customFormat="1" ht="12.75" customHeight="1">
      <c r="A11" s="532" t="s">
        <v>139</v>
      </c>
      <c r="B11" s="558">
        <v>5450</v>
      </c>
      <c r="C11" s="558">
        <v>3058</v>
      </c>
      <c r="D11" s="558">
        <v>1314</v>
      </c>
      <c r="E11" s="558">
        <v>1222</v>
      </c>
      <c r="F11" s="558">
        <v>5226</v>
      </c>
      <c r="G11" s="558">
        <v>2904</v>
      </c>
      <c r="H11" s="558">
        <v>1092</v>
      </c>
      <c r="I11" s="558">
        <v>1355</v>
      </c>
      <c r="J11" s="558">
        <v>4772</v>
      </c>
      <c r="K11" s="558">
        <v>2650</v>
      </c>
      <c r="L11" s="558">
        <v>891</v>
      </c>
      <c r="M11" s="558">
        <v>1455</v>
      </c>
      <c r="N11" s="558">
        <v>4706</v>
      </c>
      <c r="O11" s="558">
        <v>2749</v>
      </c>
      <c r="P11" s="558">
        <v>1138</v>
      </c>
      <c r="Q11" s="558">
        <v>1317</v>
      </c>
      <c r="R11" s="558">
        <v>4186</v>
      </c>
      <c r="S11" s="558">
        <v>2264</v>
      </c>
      <c r="T11" s="558">
        <v>1132</v>
      </c>
      <c r="U11" s="558">
        <v>1143</v>
      </c>
      <c r="V11" s="558">
        <v>4860</v>
      </c>
      <c r="W11" s="558">
        <v>2720</v>
      </c>
      <c r="X11" s="558">
        <v>1416</v>
      </c>
      <c r="Y11" s="558">
        <v>1179</v>
      </c>
    </row>
    <row r="12" spans="1:25" s="555" customFormat="1" ht="12.75" customHeight="1">
      <c r="A12" s="532" t="s">
        <v>140</v>
      </c>
      <c r="B12" s="558">
        <v>5903</v>
      </c>
      <c r="C12" s="558">
        <v>3250</v>
      </c>
      <c r="D12" s="558">
        <v>1627</v>
      </c>
      <c r="E12" s="558">
        <v>1274</v>
      </c>
      <c r="F12" s="558">
        <v>6096</v>
      </c>
      <c r="G12" s="558">
        <v>3324</v>
      </c>
      <c r="H12" s="558">
        <v>1426</v>
      </c>
      <c r="I12" s="558">
        <v>1593</v>
      </c>
      <c r="J12" s="558">
        <v>5721</v>
      </c>
      <c r="K12" s="558">
        <v>3103</v>
      </c>
      <c r="L12" s="558">
        <v>913</v>
      </c>
      <c r="M12" s="558">
        <v>1614</v>
      </c>
      <c r="N12" s="558">
        <v>5194</v>
      </c>
      <c r="O12" s="558">
        <v>3008</v>
      </c>
      <c r="P12" s="558">
        <v>1172</v>
      </c>
      <c r="Q12" s="558">
        <v>1490</v>
      </c>
      <c r="R12" s="558">
        <v>4699</v>
      </c>
      <c r="S12" s="558">
        <v>2624</v>
      </c>
      <c r="T12" s="558">
        <v>1213</v>
      </c>
      <c r="U12" s="558">
        <v>1415</v>
      </c>
      <c r="V12" s="558">
        <v>5303</v>
      </c>
      <c r="W12" s="558">
        <v>3185</v>
      </c>
      <c r="X12" s="558">
        <v>1351</v>
      </c>
      <c r="Y12" s="558">
        <v>1116</v>
      </c>
    </row>
    <row r="13" spans="1:25" s="555" customFormat="1" ht="12.75" customHeight="1">
      <c r="A13" s="532" t="s">
        <v>141</v>
      </c>
      <c r="B13" s="558">
        <v>6145</v>
      </c>
      <c r="C13" s="558">
        <v>3726</v>
      </c>
      <c r="D13" s="558">
        <v>1696</v>
      </c>
      <c r="E13" s="558">
        <v>1542</v>
      </c>
      <c r="F13" s="558">
        <v>6065</v>
      </c>
      <c r="G13" s="558">
        <v>3595</v>
      </c>
      <c r="H13" s="558">
        <v>1460</v>
      </c>
      <c r="I13" s="558">
        <v>1654</v>
      </c>
      <c r="J13" s="558">
        <v>5932</v>
      </c>
      <c r="K13" s="558">
        <v>3410</v>
      </c>
      <c r="L13" s="558">
        <v>1119</v>
      </c>
      <c r="M13" s="558">
        <v>1896</v>
      </c>
      <c r="N13" s="558">
        <v>5594</v>
      </c>
      <c r="O13" s="558">
        <v>3299</v>
      </c>
      <c r="P13" s="558">
        <v>1283</v>
      </c>
      <c r="Q13" s="558">
        <v>1754</v>
      </c>
      <c r="R13" s="558">
        <v>5237</v>
      </c>
      <c r="S13" s="558">
        <v>3052</v>
      </c>
      <c r="T13" s="558">
        <v>1257</v>
      </c>
      <c r="U13" s="558">
        <v>1684</v>
      </c>
      <c r="V13" s="558">
        <v>5512</v>
      </c>
      <c r="W13" s="558">
        <v>3326</v>
      </c>
      <c r="X13" s="558">
        <v>1517</v>
      </c>
      <c r="Y13" s="558">
        <v>1503</v>
      </c>
    </row>
    <row r="14" spans="1:25" s="555" customFormat="1" ht="12.75" customHeight="1">
      <c r="A14" s="559" t="s">
        <v>89</v>
      </c>
      <c r="B14" s="560">
        <v>32790</v>
      </c>
      <c r="C14" s="560">
        <v>18856</v>
      </c>
      <c r="D14" s="560">
        <v>8753</v>
      </c>
      <c r="E14" s="560">
        <v>7315</v>
      </c>
      <c r="F14" s="560">
        <v>33018</v>
      </c>
      <c r="G14" s="560">
        <v>18883</v>
      </c>
      <c r="H14" s="560">
        <v>8158</v>
      </c>
      <c r="I14" s="560">
        <v>8366</v>
      </c>
      <c r="J14" s="560">
        <v>30967</v>
      </c>
      <c r="K14" s="560">
        <v>18330</v>
      </c>
      <c r="L14" s="560">
        <v>5505</v>
      </c>
      <c r="M14" s="560">
        <v>8614</v>
      </c>
      <c r="N14" s="560">
        <v>30778</v>
      </c>
      <c r="O14" s="560">
        <v>18347</v>
      </c>
      <c r="P14" s="560">
        <v>8173</v>
      </c>
      <c r="Q14" s="560">
        <v>9160</v>
      </c>
      <c r="R14" s="560">
        <v>29466</v>
      </c>
      <c r="S14" s="560">
        <v>17042</v>
      </c>
      <c r="T14" s="560">
        <v>8152</v>
      </c>
      <c r="U14" s="560">
        <v>8191</v>
      </c>
      <c r="V14" s="560">
        <f>SUM(V15:V20)</f>
        <v>30774</v>
      </c>
      <c r="W14" s="560">
        <f>SUM(W15:W20)</f>
        <v>18162</v>
      </c>
      <c r="X14" s="560">
        <f>SUM(X15:X20)</f>
        <v>8731</v>
      </c>
      <c r="Y14" s="560">
        <f>SUM(Y15:Y20)</f>
        <v>6577</v>
      </c>
    </row>
    <row r="15" spans="1:25" s="555" customFormat="1" ht="12.75" customHeight="1">
      <c r="A15" s="532" t="s">
        <v>142</v>
      </c>
      <c r="B15" s="558">
        <v>5783</v>
      </c>
      <c r="C15" s="558">
        <v>3218</v>
      </c>
      <c r="D15" s="558">
        <v>1654</v>
      </c>
      <c r="E15" s="558">
        <v>1124</v>
      </c>
      <c r="F15" s="558">
        <v>6171</v>
      </c>
      <c r="G15" s="558">
        <v>3329</v>
      </c>
      <c r="H15" s="558">
        <v>1782</v>
      </c>
      <c r="I15" s="558">
        <v>1514</v>
      </c>
      <c r="J15" s="558">
        <v>6412</v>
      </c>
      <c r="K15" s="558">
        <v>3578</v>
      </c>
      <c r="L15" s="558">
        <v>1309</v>
      </c>
      <c r="M15" s="558">
        <v>1594</v>
      </c>
      <c r="N15" s="558">
        <v>7192</v>
      </c>
      <c r="O15" s="558">
        <v>4430</v>
      </c>
      <c r="P15" s="558">
        <v>2605</v>
      </c>
      <c r="Q15" s="558">
        <v>2450</v>
      </c>
      <c r="R15" s="558">
        <v>6474</v>
      </c>
      <c r="S15" s="558">
        <v>3608</v>
      </c>
      <c r="T15" s="558">
        <v>1705</v>
      </c>
      <c r="U15" s="558">
        <v>1889</v>
      </c>
      <c r="V15" s="558">
        <v>6643</v>
      </c>
      <c r="W15" s="558">
        <v>3737</v>
      </c>
      <c r="X15" s="558">
        <v>1994</v>
      </c>
      <c r="Y15" s="558">
        <v>1349</v>
      </c>
    </row>
    <row r="16" spans="1:25" s="555" customFormat="1" ht="12.75" customHeight="1">
      <c r="A16" s="532" t="s">
        <v>143</v>
      </c>
      <c r="B16" s="558">
        <v>4359</v>
      </c>
      <c r="C16" s="558">
        <v>2584</v>
      </c>
      <c r="D16" s="558">
        <v>1096</v>
      </c>
      <c r="E16" s="558">
        <v>1022</v>
      </c>
      <c r="F16" s="558">
        <v>4114</v>
      </c>
      <c r="G16" s="558">
        <v>2462</v>
      </c>
      <c r="H16" s="558">
        <v>854</v>
      </c>
      <c r="I16" s="558">
        <v>1070</v>
      </c>
      <c r="J16" s="558">
        <v>3813</v>
      </c>
      <c r="K16" s="558">
        <v>2406</v>
      </c>
      <c r="L16" s="558">
        <v>742</v>
      </c>
      <c r="M16" s="558">
        <v>1136</v>
      </c>
      <c r="N16" s="558">
        <v>3718</v>
      </c>
      <c r="O16" s="558">
        <v>2311</v>
      </c>
      <c r="P16" s="558">
        <v>995</v>
      </c>
      <c r="Q16" s="558">
        <v>1046</v>
      </c>
      <c r="R16" s="558">
        <v>3466</v>
      </c>
      <c r="S16" s="558">
        <v>2132</v>
      </c>
      <c r="T16" s="558">
        <v>1014</v>
      </c>
      <c r="U16" s="558">
        <v>843</v>
      </c>
      <c r="V16" s="558">
        <v>3748</v>
      </c>
      <c r="W16" s="558">
        <v>2344</v>
      </c>
      <c r="X16" s="558">
        <v>1139</v>
      </c>
      <c r="Y16" s="558">
        <v>832</v>
      </c>
    </row>
    <row r="17" spans="1:25" s="555" customFormat="1" ht="12.75" customHeight="1">
      <c r="A17" s="532" t="s">
        <v>144</v>
      </c>
      <c r="B17" s="558">
        <v>3549</v>
      </c>
      <c r="C17" s="558">
        <v>2053</v>
      </c>
      <c r="D17" s="558">
        <v>872</v>
      </c>
      <c r="E17" s="558">
        <v>805</v>
      </c>
      <c r="F17" s="558">
        <v>3529</v>
      </c>
      <c r="G17" s="558">
        <v>2079</v>
      </c>
      <c r="H17" s="558">
        <v>1001</v>
      </c>
      <c r="I17" s="558">
        <v>842</v>
      </c>
      <c r="J17" s="558">
        <v>3338</v>
      </c>
      <c r="K17" s="558">
        <v>2011</v>
      </c>
      <c r="L17" s="558">
        <v>552</v>
      </c>
      <c r="M17" s="558">
        <v>956</v>
      </c>
      <c r="N17" s="558">
        <v>3135</v>
      </c>
      <c r="O17" s="558">
        <v>1885</v>
      </c>
      <c r="P17" s="558">
        <v>649</v>
      </c>
      <c r="Q17" s="558">
        <v>905</v>
      </c>
      <c r="R17" s="558">
        <v>2983</v>
      </c>
      <c r="S17" s="558">
        <v>1758</v>
      </c>
      <c r="T17" s="558">
        <v>775</v>
      </c>
      <c r="U17" s="558">
        <v>853</v>
      </c>
      <c r="V17" s="558">
        <v>3101</v>
      </c>
      <c r="W17" s="558">
        <v>1928</v>
      </c>
      <c r="X17" s="558">
        <v>816</v>
      </c>
      <c r="Y17" s="558">
        <v>696</v>
      </c>
    </row>
    <row r="18" spans="1:25" s="555" customFormat="1" ht="12.75" customHeight="1">
      <c r="A18" s="532" t="s">
        <v>145</v>
      </c>
      <c r="B18" s="558">
        <v>6341</v>
      </c>
      <c r="C18" s="558">
        <v>3554</v>
      </c>
      <c r="D18" s="558">
        <v>1715</v>
      </c>
      <c r="E18" s="558">
        <v>1437</v>
      </c>
      <c r="F18" s="558">
        <v>6667</v>
      </c>
      <c r="G18" s="558">
        <v>3671</v>
      </c>
      <c r="H18" s="558">
        <v>1555</v>
      </c>
      <c r="I18" s="558">
        <v>1738</v>
      </c>
      <c r="J18" s="558">
        <v>5647</v>
      </c>
      <c r="K18" s="558">
        <v>3228</v>
      </c>
      <c r="L18" s="558">
        <v>801</v>
      </c>
      <c r="M18" s="558">
        <v>1725</v>
      </c>
      <c r="N18" s="558">
        <v>5353</v>
      </c>
      <c r="O18" s="558">
        <v>3018</v>
      </c>
      <c r="P18" s="558">
        <v>1102</v>
      </c>
      <c r="Q18" s="558">
        <v>1717</v>
      </c>
      <c r="R18" s="558">
        <v>5480</v>
      </c>
      <c r="S18" s="558">
        <v>3130</v>
      </c>
      <c r="T18" s="558">
        <v>1452</v>
      </c>
      <c r="U18" s="558">
        <v>1772</v>
      </c>
      <c r="V18" s="558">
        <v>5543</v>
      </c>
      <c r="W18" s="558">
        <v>3094</v>
      </c>
      <c r="X18" s="558">
        <v>1396</v>
      </c>
      <c r="Y18" s="558">
        <v>1415</v>
      </c>
    </row>
    <row r="19" spans="1:25" s="555" customFormat="1" ht="12.75" customHeight="1">
      <c r="A19" s="532" t="s">
        <v>136</v>
      </c>
      <c r="B19" s="558">
        <v>6024</v>
      </c>
      <c r="C19" s="558">
        <v>3493</v>
      </c>
      <c r="D19" s="558">
        <v>1667</v>
      </c>
      <c r="E19" s="558">
        <v>1416</v>
      </c>
      <c r="F19" s="558">
        <v>6184</v>
      </c>
      <c r="G19" s="558">
        <v>3578</v>
      </c>
      <c r="H19" s="558">
        <v>1513</v>
      </c>
      <c r="I19" s="558">
        <v>1648</v>
      </c>
      <c r="J19" s="558">
        <v>5631</v>
      </c>
      <c r="K19" s="558">
        <v>3372</v>
      </c>
      <c r="L19" s="558">
        <v>1022</v>
      </c>
      <c r="M19" s="558">
        <v>1592</v>
      </c>
      <c r="N19" s="558">
        <v>5634</v>
      </c>
      <c r="O19" s="558">
        <v>3315</v>
      </c>
      <c r="P19" s="558">
        <v>1361</v>
      </c>
      <c r="Q19" s="558">
        <v>1429</v>
      </c>
      <c r="R19" s="558">
        <v>5351</v>
      </c>
      <c r="S19" s="558">
        <v>3003</v>
      </c>
      <c r="T19" s="558">
        <v>1410</v>
      </c>
      <c r="U19" s="558">
        <v>1337</v>
      </c>
      <c r="V19" s="558">
        <v>5749</v>
      </c>
      <c r="W19" s="558">
        <v>3364</v>
      </c>
      <c r="X19" s="558">
        <v>1577</v>
      </c>
      <c r="Y19" s="558">
        <v>1136</v>
      </c>
    </row>
    <row r="20" spans="1:25" s="555" customFormat="1" ht="12.75" customHeight="1">
      <c r="A20" s="532" t="s">
        <v>146</v>
      </c>
      <c r="B20" s="558">
        <v>6734</v>
      </c>
      <c r="C20" s="558">
        <v>3954</v>
      </c>
      <c r="D20" s="558">
        <v>1749</v>
      </c>
      <c r="E20" s="558">
        <v>1511</v>
      </c>
      <c r="F20" s="558">
        <v>6353</v>
      </c>
      <c r="G20" s="558">
        <v>3764</v>
      </c>
      <c r="H20" s="558">
        <v>1453</v>
      </c>
      <c r="I20" s="558">
        <v>1554</v>
      </c>
      <c r="J20" s="558">
        <v>6126</v>
      </c>
      <c r="K20" s="558">
        <v>3735</v>
      </c>
      <c r="L20" s="558">
        <v>1079</v>
      </c>
      <c r="M20" s="558">
        <v>1611</v>
      </c>
      <c r="N20" s="558">
        <v>5746</v>
      </c>
      <c r="O20" s="558">
        <v>3388</v>
      </c>
      <c r="P20" s="558">
        <v>1461</v>
      </c>
      <c r="Q20" s="558">
        <v>1613</v>
      </c>
      <c r="R20" s="558">
        <v>5712</v>
      </c>
      <c r="S20" s="558">
        <v>3411</v>
      </c>
      <c r="T20" s="558">
        <v>1796</v>
      </c>
      <c r="U20" s="558">
        <v>1497</v>
      </c>
      <c r="V20" s="558">
        <v>5990</v>
      </c>
      <c r="W20" s="558">
        <v>3695</v>
      </c>
      <c r="X20" s="558">
        <v>1809</v>
      </c>
      <c r="Y20" s="558">
        <v>1149</v>
      </c>
    </row>
    <row r="21" spans="1:25" s="555" customFormat="1" ht="12.75" customHeight="1">
      <c r="A21" s="561" t="s">
        <v>94</v>
      </c>
      <c r="B21" s="560">
        <v>28328</v>
      </c>
      <c r="C21" s="560">
        <v>16665</v>
      </c>
      <c r="D21" s="560">
        <v>7299</v>
      </c>
      <c r="E21" s="560">
        <v>6643</v>
      </c>
      <c r="F21" s="560">
        <v>27873</v>
      </c>
      <c r="G21" s="560">
        <v>16084</v>
      </c>
      <c r="H21" s="560">
        <v>6191</v>
      </c>
      <c r="I21" s="560">
        <v>7258</v>
      </c>
      <c r="J21" s="560">
        <v>24972</v>
      </c>
      <c r="K21" s="560">
        <v>14443</v>
      </c>
      <c r="L21" s="560">
        <v>4409</v>
      </c>
      <c r="M21" s="560">
        <v>7394</v>
      </c>
      <c r="N21" s="560">
        <v>24395</v>
      </c>
      <c r="O21" s="560">
        <v>14010</v>
      </c>
      <c r="P21" s="560">
        <v>6197</v>
      </c>
      <c r="Q21" s="560">
        <v>7237</v>
      </c>
      <c r="R21" s="560">
        <v>25281</v>
      </c>
      <c r="S21" s="560">
        <v>14793</v>
      </c>
      <c r="T21" s="560">
        <v>7103</v>
      </c>
      <c r="U21" s="560">
        <v>6779</v>
      </c>
      <c r="V21" s="560">
        <f>SUM(V22:V28)</f>
        <v>24632</v>
      </c>
      <c r="W21" s="560">
        <f>SUM(W22:W28)</f>
        <v>14568</v>
      </c>
      <c r="X21" s="560">
        <f>SUM(X22:X28)</f>
        <v>7262</v>
      </c>
      <c r="Y21" s="560">
        <f>SUM(Y22:Y28)</f>
        <v>6411</v>
      </c>
    </row>
    <row r="22" spans="1:25" s="555" customFormat="1" ht="12.75" customHeight="1">
      <c r="A22" s="532" t="s">
        <v>147</v>
      </c>
      <c r="B22" s="558">
        <v>1307</v>
      </c>
      <c r="C22" s="558">
        <v>787</v>
      </c>
      <c r="D22" s="558">
        <v>288</v>
      </c>
      <c r="E22" s="558">
        <v>277</v>
      </c>
      <c r="F22" s="558">
        <v>1246</v>
      </c>
      <c r="G22" s="558">
        <v>655</v>
      </c>
      <c r="H22" s="558">
        <v>226</v>
      </c>
      <c r="I22" s="558">
        <v>287</v>
      </c>
      <c r="J22" s="558">
        <v>1093</v>
      </c>
      <c r="K22" s="558">
        <v>583</v>
      </c>
      <c r="L22" s="558">
        <v>174</v>
      </c>
      <c r="M22" s="558">
        <v>335</v>
      </c>
      <c r="N22" s="558">
        <v>1100</v>
      </c>
      <c r="O22" s="558">
        <v>562</v>
      </c>
      <c r="P22" s="558">
        <v>321</v>
      </c>
      <c r="Q22" s="558">
        <v>331</v>
      </c>
      <c r="R22" s="558">
        <v>1139</v>
      </c>
      <c r="S22" s="558">
        <v>615</v>
      </c>
      <c r="T22" s="558">
        <v>269</v>
      </c>
      <c r="U22" s="558">
        <v>366</v>
      </c>
      <c r="V22" s="558">
        <v>1133</v>
      </c>
      <c r="W22" s="558">
        <v>637</v>
      </c>
      <c r="X22" s="558">
        <v>320</v>
      </c>
      <c r="Y22" s="558">
        <v>309</v>
      </c>
    </row>
    <row r="23" spans="1:25" s="555" customFormat="1" ht="12.75" customHeight="1">
      <c r="A23" s="532" t="s">
        <v>148</v>
      </c>
      <c r="B23" s="558">
        <v>7264</v>
      </c>
      <c r="C23" s="558">
        <v>4164</v>
      </c>
      <c r="D23" s="558">
        <v>1884</v>
      </c>
      <c r="E23" s="558">
        <v>1913</v>
      </c>
      <c r="F23" s="558">
        <v>6974</v>
      </c>
      <c r="G23" s="558">
        <v>4090</v>
      </c>
      <c r="H23" s="558">
        <v>1568</v>
      </c>
      <c r="I23" s="558">
        <v>1912</v>
      </c>
      <c r="J23" s="558">
        <v>6105</v>
      </c>
      <c r="K23" s="558">
        <v>3418</v>
      </c>
      <c r="L23" s="558">
        <v>1094</v>
      </c>
      <c r="M23" s="558">
        <v>1917</v>
      </c>
      <c r="N23" s="558">
        <v>6224</v>
      </c>
      <c r="O23" s="558">
        <v>3475</v>
      </c>
      <c r="P23" s="558">
        <v>1503</v>
      </c>
      <c r="Q23" s="558">
        <v>2051</v>
      </c>
      <c r="R23" s="558">
        <v>7285</v>
      </c>
      <c r="S23" s="558">
        <v>4363</v>
      </c>
      <c r="T23" s="558">
        <v>1973</v>
      </c>
      <c r="U23" s="558">
        <v>1914</v>
      </c>
      <c r="V23" s="558">
        <v>6571</v>
      </c>
      <c r="W23" s="558">
        <v>3795</v>
      </c>
      <c r="X23" s="558">
        <v>1882</v>
      </c>
      <c r="Y23" s="558">
        <v>1748</v>
      </c>
    </row>
    <row r="24" spans="1:25" s="555" customFormat="1" ht="12.75" customHeight="1">
      <c r="A24" s="532" t="s">
        <v>149</v>
      </c>
      <c r="B24" s="558">
        <v>3025</v>
      </c>
      <c r="C24" s="558">
        <v>1831</v>
      </c>
      <c r="D24" s="558">
        <v>760</v>
      </c>
      <c r="E24" s="558">
        <v>673</v>
      </c>
      <c r="F24" s="558">
        <v>2940</v>
      </c>
      <c r="G24" s="558">
        <v>1746</v>
      </c>
      <c r="H24" s="558">
        <v>775</v>
      </c>
      <c r="I24" s="558">
        <v>720</v>
      </c>
      <c r="J24" s="558">
        <v>2662</v>
      </c>
      <c r="K24" s="558">
        <v>1547</v>
      </c>
      <c r="L24" s="558">
        <v>473</v>
      </c>
      <c r="M24" s="558">
        <v>831</v>
      </c>
      <c r="N24" s="558">
        <v>2641</v>
      </c>
      <c r="O24" s="558">
        <v>1583</v>
      </c>
      <c r="P24" s="558">
        <v>681</v>
      </c>
      <c r="Q24" s="558">
        <v>768</v>
      </c>
      <c r="R24" s="558">
        <v>2540</v>
      </c>
      <c r="S24" s="558">
        <v>1491</v>
      </c>
      <c r="T24" s="558">
        <v>761</v>
      </c>
      <c r="U24" s="558">
        <v>728</v>
      </c>
      <c r="V24" s="558">
        <v>2410</v>
      </c>
      <c r="W24" s="558">
        <v>1391</v>
      </c>
      <c r="X24" s="558">
        <v>751</v>
      </c>
      <c r="Y24" s="558">
        <v>619</v>
      </c>
    </row>
    <row r="25" spans="1:25" s="555" customFormat="1" ht="12.75" customHeight="1">
      <c r="A25" s="532" t="s">
        <v>150</v>
      </c>
      <c r="B25" s="558">
        <v>3064</v>
      </c>
      <c r="C25" s="558">
        <v>1864</v>
      </c>
      <c r="D25" s="558">
        <v>773</v>
      </c>
      <c r="E25" s="558">
        <v>639</v>
      </c>
      <c r="F25" s="558">
        <v>2974</v>
      </c>
      <c r="G25" s="558">
        <v>1777</v>
      </c>
      <c r="H25" s="558">
        <v>630</v>
      </c>
      <c r="I25" s="558">
        <v>874</v>
      </c>
      <c r="J25" s="558">
        <v>2685</v>
      </c>
      <c r="K25" s="558">
        <v>1614</v>
      </c>
      <c r="L25" s="558">
        <v>490</v>
      </c>
      <c r="M25" s="558">
        <v>765</v>
      </c>
      <c r="N25" s="558">
        <v>2596</v>
      </c>
      <c r="O25" s="558">
        <v>1528</v>
      </c>
      <c r="P25" s="558">
        <v>616</v>
      </c>
      <c r="Q25" s="558">
        <v>702</v>
      </c>
      <c r="R25" s="558">
        <v>2365</v>
      </c>
      <c r="S25" s="558">
        <v>1387</v>
      </c>
      <c r="T25" s="558">
        <v>702</v>
      </c>
      <c r="U25" s="558">
        <v>634</v>
      </c>
      <c r="V25" s="558">
        <v>2430</v>
      </c>
      <c r="W25" s="558">
        <v>1437</v>
      </c>
      <c r="X25" s="558">
        <v>732</v>
      </c>
      <c r="Y25" s="558">
        <v>555</v>
      </c>
    </row>
    <row r="26" spans="1:25" s="555" customFormat="1" ht="12.75" customHeight="1">
      <c r="A26" s="532" t="s">
        <v>151</v>
      </c>
      <c r="B26" s="558">
        <v>3095</v>
      </c>
      <c r="C26" s="558">
        <v>1814</v>
      </c>
      <c r="D26" s="558">
        <v>830</v>
      </c>
      <c r="E26" s="558">
        <v>721</v>
      </c>
      <c r="F26" s="558">
        <v>3089</v>
      </c>
      <c r="G26" s="558">
        <v>1804</v>
      </c>
      <c r="H26" s="558">
        <v>671</v>
      </c>
      <c r="I26" s="558">
        <v>838</v>
      </c>
      <c r="J26" s="558">
        <v>2874</v>
      </c>
      <c r="K26" s="558">
        <v>1708</v>
      </c>
      <c r="L26" s="558">
        <v>662</v>
      </c>
      <c r="M26" s="558">
        <v>871</v>
      </c>
      <c r="N26" s="558">
        <v>2845</v>
      </c>
      <c r="O26" s="558">
        <v>1677</v>
      </c>
      <c r="P26" s="558">
        <v>812</v>
      </c>
      <c r="Q26" s="558">
        <v>772</v>
      </c>
      <c r="R26" s="558">
        <v>2896</v>
      </c>
      <c r="S26" s="558">
        <v>1740</v>
      </c>
      <c r="T26" s="558">
        <v>905</v>
      </c>
      <c r="U26" s="558">
        <v>683</v>
      </c>
      <c r="V26" s="558">
        <v>2924</v>
      </c>
      <c r="W26" s="558">
        <v>1782</v>
      </c>
      <c r="X26" s="558">
        <v>966</v>
      </c>
      <c r="Y26" s="558">
        <v>834</v>
      </c>
    </row>
    <row r="27" spans="1:25" s="555" customFormat="1" ht="12.75" customHeight="1">
      <c r="A27" s="532" t="s">
        <v>152</v>
      </c>
      <c r="B27" s="558">
        <v>5472</v>
      </c>
      <c r="C27" s="558">
        <v>3254</v>
      </c>
      <c r="D27" s="558">
        <v>1448</v>
      </c>
      <c r="E27" s="558">
        <v>1301</v>
      </c>
      <c r="F27" s="558">
        <v>5252</v>
      </c>
      <c r="G27" s="558">
        <v>3077</v>
      </c>
      <c r="H27" s="558">
        <v>1079</v>
      </c>
      <c r="I27" s="558">
        <v>1262</v>
      </c>
      <c r="J27" s="558">
        <v>4776</v>
      </c>
      <c r="K27" s="558">
        <v>2891</v>
      </c>
      <c r="L27" s="558">
        <v>853</v>
      </c>
      <c r="M27" s="558">
        <v>1436</v>
      </c>
      <c r="N27" s="558">
        <v>4762</v>
      </c>
      <c r="O27" s="558">
        <v>2806</v>
      </c>
      <c r="P27" s="558">
        <v>1275</v>
      </c>
      <c r="Q27" s="558">
        <v>1445</v>
      </c>
      <c r="R27" s="558">
        <v>4763</v>
      </c>
      <c r="S27" s="558">
        <v>2776</v>
      </c>
      <c r="T27" s="558">
        <v>1407</v>
      </c>
      <c r="U27" s="558">
        <v>1232</v>
      </c>
      <c r="V27" s="558">
        <v>4781</v>
      </c>
      <c r="W27" s="558">
        <v>2947</v>
      </c>
      <c r="X27" s="558">
        <v>1434</v>
      </c>
      <c r="Y27" s="558">
        <v>1243</v>
      </c>
    </row>
    <row r="28" spans="1:25" s="555" customFormat="1" ht="12.75" customHeight="1">
      <c r="A28" s="532" t="s">
        <v>153</v>
      </c>
      <c r="B28" s="558">
        <v>5101</v>
      </c>
      <c r="C28" s="558">
        <v>2951</v>
      </c>
      <c r="D28" s="558">
        <v>1316</v>
      </c>
      <c r="E28" s="558">
        <v>1119</v>
      </c>
      <c r="F28" s="558">
        <v>5398</v>
      </c>
      <c r="G28" s="558">
        <v>2935</v>
      </c>
      <c r="H28" s="558">
        <v>1242</v>
      </c>
      <c r="I28" s="558">
        <v>1365</v>
      </c>
      <c r="J28" s="558">
        <v>4777</v>
      </c>
      <c r="K28" s="558">
        <v>2682</v>
      </c>
      <c r="L28" s="558">
        <v>663</v>
      </c>
      <c r="M28" s="558">
        <v>1239</v>
      </c>
      <c r="N28" s="558">
        <v>4227</v>
      </c>
      <c r="O28" s="558">
        <v>2379</v>
      </c>
      <c r="P28" s="558">
        <v>989</v>
      </c>
      <c r="Q28" s="558">
        <v>1168</v>
      </c>
      <c r="R28" s="558">
        <v>4293</v>
      </c>
      <c r="S28" s="558">
        <v>2421</v>
      </c>
      <c r="T28" s="558">
        <v>1086</v>
      </c>
      <c r="U28" s="558">
        <v>1222</v>
      </c>
      <c r="V28" s="558">
        <v>4383</v>
      </c>
      <c r="W28" s="558">
        <v>2579</v>
      </c>
      <c r="X28" s="558">
        <v>1177</v>
      </c>
      <c r="Y28" s="558">
        <v>1103</v>
      </c>
    </row>
    <row r="29" spans="1:25" s="555" customFormat="1" ht="12.75" customHeight="1">
      <c r="A29" s="561" t="s">
        <v>97</v>
      </c>
      <c r="B29" s="560">
        <v>11218</v>
      </c>
      <c r="C29" s="560">
        <v>6674</v>
      </c>
      <c r="D29" s="560">
        <v>2732</v>
      </c>
      <c r="E29" s="560">
        <v>2568</v>
      </c>
      <c r="F29" s="560">
        <v>10512</v>
      </c>
      <c r="G29" s="560">
        <v>6204</v>
      </c>
      <c r="H29" s="560">
        <v>2209</v>
      </c>
      <c r="I29" s="560">
        <v>2808</v>
      </c>
      <c r="J29" s="560">
        <v>9953</v>
      </c>
      <c r="K29" s="560">
        <v>5868</v>
      </c>
      <c r="L29" s="560">
        <v>2084</v>
      </c>
      <c r="M29" s="560">
        <v>2719</v>
      </c>
      <c r="N29" s="560">
        <v>9656</v>
      </c>
      <c r="O29" s="560">
        <v>5576</v>
      </c>
      <c r="P29" s="560">
        <v>2422</v>
      </c>
      <c r="Q29" s="560">
        <v>2949</v>
      </c>
      <c r="R29" s="560">
        <v>9720</v>
      </c>
      <c r="S29" s="560">
        <v>5648</v>
      </c>
      <c r="T29" s="560">
        <v>2903</v>
      </c>
      <c r="U29" s="560">
        <v>2502</v>
      </c>
      <c r="V29" s="560">
        <f>SUM(V30:V32)</f>
        <v>9604</v>
      </c>
      <c r="W29" s="560">
        <f>SUM(W30:W32)</f>
        <v>5564</v>
      </c>
      <c r="X29" s="560">
        <f>SUM(X30:X32)</f>
        <v>2789</v>
      </c>
      <c r="Y29" s="560">
        <f>SUM(Y30:Y32)</f>
        <v>2418</v>
      </c>
    </row>
    <row r="30" spans="1:25" s="555" customFormat="1" ht="12.75" customHeight="1">
      <c r="A30" s="532" t="s">
        <v>154</v>
      </c>
      <c r="B30" s="558">
        <v>4068</v>
      </c>
      <c r="C30" s="558">
        <v>2498</v>
      </c>
      <c r="D30" s="558">
        <v>978</v>
      </c>
      <c r="E30" s="558">
        <v>905</v>
      </c>
      <c r="F30" s="558">
        <v>3825</v>
      </c>
      <c r="G30" s="558">
        <v>2325</v>
      </c>
      <c r="H30" s="558">
        <v>727</v>
      </c>
      <c r="I30" s="558">
        <v>988</v>
      </c>
      <c r="J30" s="558">
        <v>3692</v>
      </c>
      <c r="K30" s="558">
        <v>2236</v>
      </c>
      <c r="L30" s="558">
        <v>735</v>
      </c>
      <c r="M30" s="558">
        <v>1050</v>
      </c>
      <c r="N30" s="558">
        <v>3395</v>
      </c>
      <c r="O30" s="558">
        <v>1984</v>
      </c>
      <c r="P30" s="558">
        <v>867</v>
      </c>
      <c r="Q30" s="558">
        <v>1137</v>
      </c>
      <c r="R30" s="558">
        <v>3469</v>
      </c>
      <c r="S30" s="558">
        <v>2082</v>
      </c>
      <c r="T30" s="558">
        <v>1025</v>
      </c>
      <c r="U30" s="558">
        <v>907</v>
      </c>
      <c r="V30" s="558">
        <v>3556</v>
      </c>
      <c r="W30" s="558">
        <v>2116</v>
      </c>
      <c r="X30" s="558">
        <v>1035</v>
      </c>
      <c r="Y30" s="558">
        <v>964</v>
      </c>
    </row>
    <row r="31" spans="1:25" s="555" customFormat="1" ht="12.75" customHeight="1">
      <c r="A31" s="532" t="s">
        <v>155</v>
      </c>
      <c r="B31" s="558">
        <v>4179</v>
      </c>
      <c r="C31" s="558">
        <v>2413</v>
      </c>
      <c r="D31" s="558">
        <v>1071</v>
      </c>
      <c r="E31" s="558">
        <v>962</v>
      </c>
      <c r="F31" s="558">
        <v>2626</v>
      </c>
      <c r="G31" s="558">
        <v>1520</v>
      </c>
      <c r="H31" s="558">
        <v>512</v>
      </c>
      <c r="I31" s="558">
        <v>713</v>
      </c>
      <c r="J31" s="558">
        <v>2382</v>
      </c>
      <c r="K31" s="558">
        <v>1373</v>
      </c>
      <c r="L31" s="558">
        <v>525</v>
      </c>
      <c r="M31" s="558">
        <v>636</v>
      </c>
      <c r="N31" s="558">
        <v>3820</v>
      </c>
      <c r="O31" s="558">
        <v>2140</v>
      </c>
      <c r="P31" s="558">
        <v>884</v>
      </c>
      <c r="Q31" s="558">
        <v>1164</v>
      </c>
      <c r="R31" s="558">
        <v>2441</v>
      </c>
      <c r="S31" s="558">
        <v>1438</v>
      </c>
      <c r="T31" s="558">
        <v>803</v>
      </c>
      <c r="U31" s="558">
        <v>606</v>
      </c>
      <c r="V31" s="558">
        <v>3518</v>
      </c>
      <c r="W31" s="558">
        <v>1929</v>
      </c>
      <c r="X31" s="558">
        <v>1009</v>
      </c>
      <c r="Y31" s="558">
        <v>857</v>
      </c>
    </row>
    <row r="32" spans="1:25" s="555" customFormat="1" ht="12.75" customHeight="1">
      <c r="A32" s="532" t="s">
        <v>156</v>
      </c>
      <c r="B32" s="558">
        <v>2971</v>
      </c>
      <c r="C32" s="558">
        <v>1763</v>
      </c>
      <c r="D32" s="558">
        <v>683</v>
      </c>
      <c r="E32" s="558">
        <v>701</v>
      </c>
      <c r="F32" s="558">
        <v>4061</v>
      </c>
      <c r="G32" s="558">
        <v>2359</v>
      </c>
      <c r="H32" s="558">
        <v>970</v>
      </c>
      <c r="I32" s="558">
        <v>1107</v>
      </c>
      <c r="J32" s="558">
        <v>3879</v>
      </c>
      <c r="K32" s="558">
        <v>2259</v>
      </c>
      <c r="L32" s="558">
        <v>824</v>
      </c>
      <c r="M32" s="558">
        <v>1033</v>
      </c>
      <c r="N32" s="558">
        <v>2441</v>
      </c>
      <c r="O32" s="558">
        <v>1452</v>
      </c>
      <c r="P32" s="558">
        <v>671</v>
      </c>
      <c r="Q32" s="558">
        <v>648</v>
      </c>
      <c r="R32" s="558">
        <v>3810</v>
      </c>
      <c r="S32" s="558">
        <v>2128</v>
      </c>
      <c r="T32" s="558">
        <v>1075</v>
      </c>
      <c r="U32" s="558">
        <v>989</v>
      </c>
      <c r="V32" s="558">
        <v>2530</v>
      </c>
      <c r="W32" s="558">
        <v>1519</v>
      </c>
      <c r="X32" s="558">
        <v>745</v>
      </c>
      <c r="Y32" s="558">
        <v>597</v>
      </c>
    </row>
    <row r="33" spans="1:25" s="555" customFormat="1" ht="12.75" customHeight="1">
      <c r="A33" s="559" t="s">
        <v>99</v>
      </c>
      <c r="B33" s="560">
        <f aca="true" t="shared" si="0" ref="B33:L33">+B34</f>
        <v>75453</v>
      </c>
      <c r="C33" s="560">
        <f t="shared" si="0"/>
        <v>44184</v>
      </c>
      <c r="D33" s="560">
        <f t="shared" si="0"/>
        <v>21502</v>
      </c>
      <c r="E33" s="560">
        <f t="shared" si="0"/>
        <v>21433</v>
      </c>
      <c r="F33" s="560">
        <f t="shared" si="0"/>
        <v>80657</v>
      </c>
      <c r="G33" s="560">
        <f t="shared" si="0"/>
        <v>46368</v>
      </c>
      <c r="H33" s="560">
        <f t="shared" si="0"/>
        <v>20860</v>
      </c>
      <c r="I33" s="560">
        <f t="shared" si="0"/>
        <v>24628</v>
      </c>
      <c r="J33" s="560">
        <f t="shared" si="0"/>
        <v>72299</v>
      </c>
      <c r="K33" s="560">
        <f t="shared" si="0"/>
        <v>41188</v>
      </c>
      <c r="L33" s="560">
        <f t="shared" si="0"/>
        <v>12798</v>
      </c>
      <c r="M33" s="560">
        <f>+M34</f>
        <v>22905</v>
      </c>
      <c r="N33" s="560">
        <v>69513</v>
      </c>
      <c r="O33" s="560">
        <v>40203</v>
      </c>
      <c r="P33" s="560">
        <v>19060</v>
      </c>
      <c r="Q33" s="560">
        <v>22689</v>
      </c>
      <c r="R33" s="560">
        <v>69549</v>
      </c>
      <c r="S33" s="560">
        <v>40642</v>
      </c>
      <c r="T33" s="560">
        <v>21744</v>
      </c>
      <c r="U33" s="560">
        <v>24216</v>
      </c>
      <c r="V33" s="560">
        <f>SUM(V34:V35)</f>
        <v>69590</v>
      </c>
      <c r="W33" s="560">
        <f>+W34</f>
        <v>40580</v>
      </c>
      <c r="X33" s="560">
        <f>+X34</f>
        <v>18736</v>
      </c>
      <c r="Y33" s="560">
        <f>+Y34</f>
        <v>19367</v>
      </c>
    </row>
    <row r="34" spans="1:25" s="555" customFormat="1" ht="12.75" customHeight="1">
      <c r="A34" s="532" t="s">
        <v>157</v>
      </c>
      <c r="B34" s="558">
        <v>75453</v>
      </c>
      <c r="C34" s="558">
        <v>44184</v>
      </c>
      <c r="D34" s="558">
        <v>21502</v>
      </c>
      <c r="E34" s="558">
        <v>21433</v>
      </c>
      <c r="F34" s="558">
        <v>80657</v>
      </c>
      <c r="G34" s="558">
        <v>46368</v>
      </c>
      <c r="H34" s="558">
        <v>20860</v>
      </c>
      <c r="I34" s="558">
        <v>24628</v>
      </c>
      <c r="J34" s="558">
        <v>72299</v>
      </c>
      <c r="K34" s="558">
        <v>41188</v>
      </c>
      <c r="L34" s="558">
        <v>12798</v>
      </c>
      <c r="M34" s="558">
        <v>22905</v>
      </c>
      <c r="N34" s="558">
        <v>69513</v>
      </c>
      <c r="O34" s="558">
        <v>40203</v>
      </c>
      <c r="P34" s="558">
        <v>19060</v>
      </c>
      <c r="Q34" s="558">
        <v>22689</v>
      </c>
      <c r="R34" s="558">
        <v>69549</v>
      </c>
      <c r="S34" s="558">
        <v>40642</v>
      </c>
      <c r="T34" s="558">
        <v>21744</v>
      </c>
      <c r="U34" s="558">
        <v>24216</v>
      </c>
      <c r="V34" s="558">
        <v>67315</v>
      </c>
      <c r="W34" s="558">
        <v>40580</v>
      </c>
      <c r="X34" s="558">
        <v>18736</v>
      </c>
      <c r="Y34" s="558">
        <v>19367</v>
      </c>
    </row>
    <row r="35" spans="1:25" s="555" customFormat="1" ht="12.75" customHeight="1">
      <c r="A35" s="562" t="s">
        <v>695</v>
      </c>
      <c r="B35" s="563"/>
      <c r="C35" s="563"/>
      <c r="D35" s="563"/>
      <c r="E35" s="563"/>
      <c r="F35" s="563"/>
      <c r="G35" s="563"/>
      <c r="H35" s="563"/>
      <c r="I35" s="563"/>
      <c r="J35" s="563"/>
      <c r="K35" s="563"/>
      <c r="L35" s="563"/>
      <c r="M35" s="563"/>
      <c r="N35" s="563"/>
      <c r="O35" s="563"/>
      <c r="P35" s="563"/>
      <c r="Q35" s="563"/>
      <c r="R35" s="563"/>
      <c r="S35" s="563"/>
      <c r="T35" s="563"/>
      <c r="U35" s="563"/>
      <c r="V35" s="563">
        <v>2275</v>
      </c>
      <c r="W35" s="563">
        <v>1209</v>
      </c>
      <c r="X35" s="563">
        <v>101</v>
      </c>
      <c r="Y35" s="563">
        <v>115</v>
      </c>
    </row>
    <row r="36" spans="1:25" s="555" customFormat="1" ht="12.75" customHeight="1">
      <c r="A36" s="564" t="s">
        <v>64</v>
      </c>
      <c r="B36" s="565">
        <v>174075</v>
      </c>
      <c r="C36" s="565">
        <v>101783</v>
      </c>
      <c r="D36" s="565">
        <v>47182</v>
      </c>
      <c r="E36" s="565">
        <v>44084</v>
      </c>
      <c r="F36" s="565">
        <v>178295</v>
      </c>
      <c r="G36" s="565">
        <v>102520</v>
      </c>
      <c r="H36" s="565">
        <v>43834</v>
      </c>
      <c r="I36" s="565">
        <v>49839</v>
      </c>
      <c r="J36" s="565">
        <v>162626</v>
      </c>
      <c r="K36" s="565">
        <v>93675</v>
      </c>
      <c r="L36" s="565">
        <v>29023</v>
      </c>
      <c r="M36" s="565">
        <v>48955</v>
      </c>
      <c r="N36" s="565">
        <v>157138</v>
      </c>
      <c r="O36" s="565">
        <v>91526</v>
      </c>
      <c r="P36" s="565">
        <v>41195</v>
      </c>
      <c r="Q36" s="565">
        <v>48962</v>
      </c>
      <c r="R36" s="565">
        <v>155248</v>
      </c>
      <c r="S36" s="565">
        <v>90094</v>
      </c>
      <c r="T36" s="565">
        <v>45480</v>
      </c>
      <c r="U36" s="565">
        <v>48068</v>
      </c>
      <c r="V36" s="565">
        <f>+V33+V29+V21+V14+V8</f>
        <v>157625</v>
      </c>
      <c r="W36" s="565">
        <f>+W33+W29+W21+W14+W8</f>
        <v>92343</v>
      </c>
      <c r="X36" s="565">
        <f>+X33+X29+X21+X14+X8</f>
        <v>43993</v>
      </c>
      <c r="Y36" s="565">
        <f>+Y33+Y29+Y21+Y14+Y8</f>
        <v>40323</v>
      </c>
    </row>
    <row r="37" spans="1:25" ht="12.75" hidden="1">
      <c r="A37" s="110">
        <v>44.5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224">
        <f>+R34/R36*100</f>
        <v>44.79864474904669</v>
      </c>
      <c r="S37" s="224">
        <f>100-R37</f>
        <v>55.20135525095331</v>
      </c>
      <c r="T37" s="225"/>
      <c r="U37" s="225"/>
      <c r="V37" s="225"/>
      <c r="W37" s="225"/>
      <c r="X37" s="225"/>
      <c r="Y37" s="225"/>
    </row>
    <row r="38" spans="1:25" ht="12.75" hidden="1">
      <c r="A38" s="127">
        <v>72299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>
        <v>44.5</v>
      </c>
      <c r="S38" s="224">
        <f>100-R38</f>
        <v>55.5</v>
      </c>
      <c r="T38"/>
      <c r="U38"/>
      <c r="V38"/>
      <c r="W38"/>
      <c r="X38"/>
      <c r="Y38"/>
    </row>
    <row r="39" spans="1:25" ht="12.75" hidden="1">
      <c r="A39" s="127">
        <v>90327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226">
        <f>+R36-R33</f>
        <v>85699</v>
      </c>
      <c r="S39"/>
      <c r="T39" s="226">
        <f>143753-R34</f>
        <v>74204</v>
      </c>
      <c r="U39"/>
      <c r="V39"/>
      <c r="W39"/>
      <c r="X39"/>
      <c r="Y39"/>
    </row>
    <row r="40" ht="12.75" hidden="1">
      <c r="T40" s="222">
        <f>+T39/R36*100</f>
        <v>47.79707307018448</v>
      </c>
    </row>
    <row r="41" spans="1:18" ht="12.75" hidden="1">
      <c r="A41" s="187">
        <v>55.5</v>
      </c>
      <c r="R41" s="187">
        <v>90327</v>
      </c>
    </row>
    <row r="42" spans="1:18" ht="12.75" hidden="1">
      <c r="A42" s="187">
        <v>55.8</v>
      </c>
      <c r="R42" s="187">
        <v>87625</v>
      </c>
    </row>
    <row r="43" ht="12.75" hidden="1"/>
    <row r="45" ht="12.75">
      <c r="R45" s="348"/>
    </row>
  </sheetData>
  <sheetProtection/>
  <mergeCells count="28">
    <mergeCell ref="R6:R7"/>
    <mergeCell ref="S6:S7"/>
    <mergeCell ref="T6:U6"/>
    <mergeCell ref="A1:U1"/>
    <mergeCell ref="A2:U2"/>
    <mergeCell ref="A3:T3"/>
    <mergeCell ref="A4:A7"/>
    <mergeCell ref="R4:U5"/>
    <mergeCell ref="G6:G7"/>
    <mergeCell ref="H6:I6"/>
    <mergeCell ref="J4:M5"/>
    <mergeCell ref="J6:J7"/>
    <mergeCell ref="K6:K7"/>
    <mergeCell ref="L6:M6"/>
    <mergeCell ref="N4:Q5"/>
    <mergeCell ref="N6:N7"/>
    <mergeCell ref="O6:O7"/>
    <mergeCell ref="P6:Q6"/>
    <mergeCell ref="V4:Y5"/>
    <mergeCell ref="V6:V7"/>
    <mergeCell ref="W6:W7"/>
    <mergeCell ref="X6:Y6"/>
    <mergeCell ref="B4:E5"/>
    <mergeCell ref="B6:B7"/>
    <mergeCell ref="C6:C7"/>
    <mergeCell ref="D6:E6"/>
    <mergeCell ref="F4:I5"/>
    <mergeCell ref="F6:F7"/>
  </mergeCells>
  <printOptions/>
  <pageMargins left="0.7" right="0.7" top="0.75" bottom="0.75" header="0.3" footer="0.3"/>
  <pageSetup horizontalDpi="600" verticalDpi="6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2:Q22"/>
  <sheetViews>
    <sheetView zoomScale="85" zoomScaleNormal="85" zoomScalePageLayoutView="0" workbookViewId="0" topLeftCell="A1">
      <selection activeCell="C12" sqref="C12"/>
    </sheetView>
  </sheetViews>
  <sheetFormatPr defaultColWidth="9.00390625" defaultRowHeight="12.75"/>
  <cols>
    <col min="1" max="1" width="4.375" style="7" customWidth="1"/>
    <col min="2" max="2" width="34.375" style="7" customWidth="1"/>
    <col min="3" max="3" width="13.00390625" style="7" customWidth="1"/>
    <col min="4" max="5" width="11.75390625" style="7" customWidth="1"/>
    <col min="6" max="6" width="14.75390625" style="7" customWidth="1"/>
    <col min="7" max="7" width="12.75390625" style="7" customWidth="1"/>
    <col min="8" max="8" width="9.75390625" style="7" bestFit="1" customWidth="1"/>
    <col min="9" max="11" width="9.125" style="7" customWidth="1"/>
    <col min="12" max="12" width="10.875" style="7" bestFit="1" customWidth="1"/>
    <col min="13" max="13" width="11.125" style="7" customWidth="1"/>
    <col min="14" max="16384" width="9.125" style="7" customWidth="1"/>
  </cols>
  <sheetData>
    <row r="2" spans="1:7" ht="15">
      <c r="A2" s="579" t="s">
        <v>414</v>
      </c>
      <c r="B2" s="579"/>
      <c r="C2" s="579"/>
      <c r="D2" s="579"/>
      <c r="E2" s="579"/>
      <c r="F2" s="579"/>
      <c r="G2" s="579"/>
    </row>
    <row r="3" spans="1:7" ht="15">
      <c r="A3" s="579" t="s">
        <v>325</v>
      </c>
      <c r="B3" s="579"/>
      <c r="C3" s="579"/>
      <c r="D3" s="579"/>
      <c r="E3" s="579"/>
      <c r="F3" s="579"/>
      <c r="G3" s="579"/>
    </row>
    <row r="4" spans="1:7" ht="21" customHeight="1">
      <c r="A4" s="129"/>
      <c r="B4" s="130"/>
      <c r="C4" s="129"/>
      <c r="D4" s="129"/>
      <c r="E4" s="129"/>
      <c r="F4" s="129"/>
      <c r="G4" s="129"/>
    </row>
    <row r="5" spans="1:7" ht="24.75" customHeight="1">
      <c r="A5" s="567" t="s">
        <v>30</v>
      </c>
      <c r="B5" s="567" t="s">
        <v>18</v>
      </c>
      <c r="C5" s="580" t="s">
        <v>31</v>
      </c>
      <c r="D5" s="581"/>
      <c r="E5" s="581"/>
      <c r="F5" s="582"/>
      <c r="G5" s="567" t="s">
        <v>19</v>
      </c>
    </row>
    <row r="6" spans="1:7" ht="46.5" customHeight="1">
      <c r="A6" s="567"/>
      <c r="B6" s="567"/>
      <c r="C6" s="146" t="s">
        <v>32</v>
      </c>
      <c r="D6" s="146" t="s">
        <v>33</v>
      </c>
      <c r="E6" s="146" t="s">
        <v>34</v>
      </c>
      <c r="F6" s="146" t="s">
        <v>326</v>
      </c>
      <c r="G6" s="567"/>
    </row>
    <row r="7" spans="1:7" ht="35.25" customHeight="1">
      <c r="A7" s="576" t="s">
        <v>37</v>
      </c>
      <c r="B7" s="577"/>
      <c r="C7" s="131">
        <f>SUM(C8:C10)</f>
        <v>35</v>
      </c>
      <c r="D7" s="131">
        <f>SUM(D8:D10)</f>
        <v>49</v>
      </c>
      <c r="E7" s="131">
        <f>SUM(E8:E10)</f>
        <v>7</v>
      </c>
      <c r="F7" s="131">
        <f>SUM(F8:F10)</f>
        <v>3</v>
      </c>
      <c r="G7" s="132">
        <f>C7+D7+E7+F7</f>
        <v>94</v>
      </c>
    </row>
    <row r="8" spans="1:10" ht="25.5" customHeight="1">
      <c r="A8" s="574" t="s">
        <v>24</v>
      </c>
      <c r="B8" s="133" t="s">
        <v>25</v>
      </c>
      <c r="C8" s="134">
        <v>14</v>
      </c>
      <c r="D8" s="134">
        <v>4</v>
      </c>
      <c r="E8" s="134">
        <v>0</v>
      </c>
      <c r="F8" s="134">
        <v>0</v>
      </c>
      <c r="G8" s="135">
        <f>C8+D8+E8+F8</f>
        <v>18</v>
      </c>
      <c r="H8" s="118"/>
      <c r="I8" s="118"/>
      <c r="J8" s="118"/>
    </row>
    <row r="9" spans="1:11" ht="34.5" customHeight="1">
      <c r="A9" s="574"/>
      <c r="B9" s="133" t="s">
        <v>26</v>
      </c>
      <c r="C9" s="134">
        <v>21</v>
      </c>
      <c r="D9" s="134">
        <v>45</v>
      </c>
      <c r="E9" s="134">
        <v>7</v>
      </c>
      <c r="F9" s="134">
        <v>0</v>
      </c>
      <c r="G9" s="135">
        <f>C9+D9+E9+F9</f>
        <v>73</v>
      </c>
      <c r="H9" s="118"/>
      <c r="I9" s="118"/>
      <c r="J9" s="118"/>
      <c r="K9" s="118"/>
    </row>
    <row r="10" spans="1:8" ht="34.5" customHeight="1">
      <c r="A10" s="574"/>
      <c r="B10" s="133" t="s">
        <v>326</v>
      </c>
      <c r="C10" s="134">
        <v>0</v>
      </c>
      <c r="D10" s="134">
        <v>0</v>
      </c>
      <c r="E10" s="134">
        <v>0</v>
      </c>
      <c r="F10" s="134">
        <v>3</v>
      </c>
      <c r="G10" s="135">
        <f>C10+D10+E10+F10</f>
        <v>3</v>
      </c>
      <c r="H10" s="118"/>
    </row>
    <row r="11" spans="1:11" ht="30" customHeight="1">
      <c r="A11" s="572" t="s">
        <v>35</v>
      </c>
      <c r="B11" s="578"/>
      <c r="C11" s="136">
        <f>SUM(C12:C14)</f>
        <v>137442</v>
      </c>
      <c r="D11" s="136">
        <f>SUM(D12:D14)</f>
        <v>19393</v>
      </c>
      <c r="E11" s="136">
        <f>SUM(E12:E14)</f>
        <v>527</v>
      </c>
      <c r="F11" s="136">
        <f>SUM(F12:F14)</f>
        <v>263</v>
      </c>
      <c r="G11" s="135">
        <f>C11+D11+E11+F11</f>
        <v>157625</v>
      </c>
      <c r="H11" s="118"/>
      <c r="I11" s="118"/>
      <c r="J11" s="118"/>
      <c r="K11" s="118"/>
    </row>
    <row r="12" spans="1:17" ht="25.5" customHeight="1">
      <c r="A12" s="574" t="s">
        <v>24</v>
      </c>
      <c r="B12" s="133" t="s">
        <v>25</v>
      </c>
      <c r="C12" s="134">
        <v>86377</v>
      </c>
      <c r="D12" s="134">
        <v>1615</v>
      </c>
      <c r="E12" s="134"/>
      <c r="F12" s="134">
        <v>0</v>
      </c>
      <c r="G12" s="135">
        <f>SUM(C12:F12)</f>
        <v>87992</v>
      </c>
      <c r="H12" s="118"/>
      <c r="N12" s="137"/>
      <c r="O12" s="137"/>
      <c r="P12" s="137"/>
      <c r="Q12" s="137"/>
    </row>
    <row r="13" spans="1:17" ht="34.5" customHeight="1">
      <c r="A13" s="574"/>
      <c r="B13" s="133" t="s">
        <v>26</v>
      </c>
      <c r="C13" s="134">
        <v>51065</v>
      </c>
      <c r="D13" s="134">
        <v>17778</v>
      </c>
      <c r="E13" s="134">
        <v>527</v>
      </c>
      <c r="F13" s="134">
        <v>0</v>
      </c>
      <c r="G13" s="135">
        <f aca="true" t="shared" si="0" ref="G13:G22">SUM(C13:F13)</f>
        <v>69370</v>
      </c>
      <c r="H13" s="118"/>
      <c r="M13" s="138"/>
      <c r="N13" s="139"/>
      <c r="O13" s="139"/>
      <c r="P13" s="140"/>
      <c r="Q13" s="140"/>
    </row>
    <row r="14" spans="1:17" ht="34.5" customHeight="1">
      <c r="A14" s="574"/>
      <c r="B14" s="133" t="s">
        <v>326</v>
      </c>
      <c r="C14" s="134">
        <v>0</v>
      </c>
      <c r="D14" s="134">
        <v>0</v>
      </c>
      <c r="E14" s="134">
        <v>0</v>
      </c>
      <c r="F14" s="134">
        <v>263</v>
      </c>
      <c r="G14" s="135">
        <f t="shared" si="0"/>
        <v>263</v>
      </c>
      <c r="H14" s="118"/>
      <c r="M14" s="139"/>
      <c r="N14" s="138"/>
      <c r="O14" s="138"/>
      <c r="P14" s="141"/>
      <c r="Q14" s="141"/>
    </row>
    <row r="15" spans="1:17" ht="30" customHeight="1">
      <c r="A15" s="572" t="s">
        <v>36</v>
      </c>
      <c r="B15" s="573"/>
      <c r="C15" s="136">
        <f>SUM(C16:C18)</f>
        <v>5526</v>
      </c>
      <c r="D15" s="136">
        <f>SUM(D16:D18)</f>
        <v>1040</v>
      </c>
      <c r="E15" s="136">
        <f>SUM(E16:E18)</f>
        <v>90</v>
      </c>
      <c r="F15" s="136">
        <f>SUM(F16:F18)</f>
        <v>12</v>
      </c>
      <c r="G15" s="135">
        <f t="shared" si="0"/>
        <v>6668</v>
      </c>
      <c r="L15" s="117"/>
      <c r="M15" s="117"/>
      <c r="N15" s="117"/>
      <c r="O15" s="117"/>
      <c r="P15" s="142"/>
      <c r="Q15" s="142"/>
    </row>
    <row r="16" spans="1:17" ht="25.5" customHeight="1">
      <c r="A16" s="574" t="s">
        <v>24</v>
      </c>
      <c r="B16" s="133" t="s">
        <v>25</v>
      </c>
      <c r="C16" s="134">
        <v>4038</v>
      </c>
      <c r="D16" s="134">
        <v>145</v>
      </c>
      <c r="E16" s="134">
        <v>0</v>
      </c>
      <c r="F16" s="134">
        <v>0</v>
      </c>
      <c r="G16" s="135">
        <f t="shared" si="0"/>
        <v>4183</v>
      </c>
      <c r="L16" s="117"/>
      <c r="M16" s="117"/>
      <c r="N16" s="117"/>
      <c r="O16" s="117"/>
      <c r="P16" s="142"/>
      <c r="Q16" s="142"/>
    </row>
    <row r="17" spans="1:17" ht="34.5" customHeight="1">
      <c r="A17" s="574"/>
      <c r="B17" s="133" t="s">
        <v>26</v>
      </c>
      <c r="C17" s="134">
        <f>1452+36</f>
        <v>1488</v>
      </c>
      <c r="D17" s="134">
        <f>879+16</f>
        <v>895</v>
      </c>
      <c r="E17" s="134">
        <v>90</v>
      </c>
      <c r="F17" s="134">
        <v>0</v>
      </c>
      <c r="G17" s="135">
        <f t="shared" si="0"/>
        <v>2473</v>
      </c>
      <c r="N17" s="142"/>
      <c r="O17" s="142"/>
      <c r="P17" s="142"/>
      <c r="Q17" s="142"/>
    </row>
    <row r="18" spans="1:7" ht="34.5" customHeight="1">
      <c r="A18" s="574"/>
      <c r="B18" s="133" t="s">
        <v>326</v>
      </c>
      <c r="C18" s="134">
        <v>0</v>
      </c>
      <c r="D18" s="134">
        <v>0</v>
      </c>
      <c r="E18" s="134">
        <v>0</v>
      </c>
      <c r="F18" s="134">
        <v>12</v>
      </c>
      <c r="G18" s="135">
        <f t="shared" si="0"/>
        <v>12</v>
      </c>
    </row>
    <row r="19" spans="1:7" ht="30" customHeight="1">
      <c r="A19" s="572" t="s">
        <v>38</v>
      </c>
      <c r="B19" s="573"/>
      <c r="C19" s="136">
        <f>SUM(C20:C22)</f>
        <v>10508</v>
      </c>
      <c r="D19" s="136">
        <f>SUM(D20:D22)</f>
        <v>1887</v>
      </c>
      <c r="E19" s="136">
        <f>SUM(E20:E22)</f>
        <v>146</v>
      </c>
      <c r="F19" s="136">
        <f>SUM(F20:F22)</f>
        <v>92</v>
      </c>
      <c r="G19" s="135">
        <f t="shared" si="0"/>
        <v>12633</v>
      </c>
    </row>
    <row r="20" spans="1:7" ht="25.5" customHeight="1">
      <c r="A20" s="574" t="s">
        <v>24</v>
      </c>
      <c r="B20" s="133" t="s">
        <v>25</v>
      </c>
      <c r="C20" s="134">
        <v>7889</v>
      </c>
      <c r="D20" s="134">
        <v>288</v>
      </c>
      <c r="E20" s="134">
        <v>0</v>
      </c>
      <c r="F20" s="134">
        <v>0</v>
      </c>
      <c r="G20" s="135">
        <f t="shared" si="0"/>
        <v>8177</v>
      </c>
    </row>
    <row r="21" spans="1:7" ht="34.5" customHeight="1">
      <c r="A21" s="574"/>
      <c r="B21" s="133" t="s">
        <v>26</v>
      </c>
      <c r="C21" s="134">
        <f>2560+59</f>
        <v>2619</v>
      </c>
      <c r="D21" s="134">
        <f>1575+24</f>
        <v>1599</v>
      </c>
      <c r="E21" s="134">
        <v>146</v>
      </c>
      <c r="F21" s="134">
        <v>0</v>
      </c>
      <c r="G21" s="135">
        <f t="shared" si="0"/>
        <v>4364</v>
      </c>
    </row>
    <row r="22" spans="1:7" ht="34.5" customHeight="1">
      <c r="A22" s="575"/>
      <c r="B22" s="143" t="s">
        <v>326</v>
      </c>
      <c r="C22" s="144">
        <v>0</v>
      </c>
      <c r="D22" s="144">
        <v>0</v>
      </c>
      <c r="E22" s="144">
        <v>0</v>
      </c>
      <c r="F22" s="144">
        <v>92</v>
      </c>
      <c r="G22" s="145">
        <f t="shared" si="0"/>
        <v>92</v>
      </c>
    </row>
  </sheetData>
  <sheetProtection/>
  <mergeCells count="14">
    <mergeCell ref="A2:G2"/>
    <mergeCell ref="A3:G3"/>
    <mergeCell ref="A5:A6"/>
    <mergeCell ref="B5:B6"/>
    <mergeCell ref="C5:F5"/>
    <mergeCell ref="G5:G6"/>
    <mergeCell ref="A19:B19"/>
    <mergeCell ref="A20:A22"/>
    <mergeCell ref="A7:B7"/>
    <mergeCell ref="A8:A10"/>
    <mergeCell ref="A11:B11"/>
    <mergeCell ref="A12:A14"/>
    <mergeCell ref="A15:B15"/>
    <mergeCell ref="A16:A18"/>
  </mergeCells>
  <printOptions horizontalCentered="1"/>
  <pageMargins left="0" right="0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N54"/>
  <sheetViews>
    <sheetView zoomScalePageLayoutView="0" workbookViewId="0" topLeftCell="A10">
      <selection activeCell="C51" sqref="C51"/>
    </sheetView>
  </sheetViews>
  <sheetFormatPr defaultColWidth="9.00390625" defaultRowHeight="12.75"/>
  <cols>
    <col min="1" max="1" width="3.75390625" style="7" customWidth="1"/>
    <col min="2" max="2" width="20.375" style="176" customWidth="1"/>
    <col min="3" max="3" width="9.00390625" style="7" customWidth="1"/>
    <col min="4" max="4" width="11.75390625" style="7" customWidth="1"/>
    <col min="5" max="10" width="10.75390625" style="7" customWidth="1"/>
    <col min="11" max="11" width="7.875" style="7" customWidth="1"/>
    <col min="12" max="16384" width="9.125" style="7" customWidth="1"/>
  </cols>
  <sheetData>
    <row r="1" ht="12.75">
      <c r="B1" s="7"/>
    </row>
    <row r="2" spans="1:10" s="148" customFormat="1" ht="16.5" customHeight="1">
      <c r="A2" s="585" t="s">
        <v>415</v>
      </c>
      <c r="B2" s="585"/>
      <c r="C2" s="585"/>
      <c r="D2" s="585"/>
      <c r="E2" s="585"/>
      <c r="F2" s="585"/>
      <c r="G2" s="585"/>
      <c r="H2" s="585"/>
      <c r="I2" s="585"/>
      <c r="J2" s="585"/>
    </row>
    <row r="3" spans="1:10" s="148" customFormat="1" ht="19.5" customHeight="1">
      <c r="A3" s="586" t="s">
        <v>443</v>
      </c>
      <c r="B3" s="586"/>
      <c r="C3" s="586"/>
      <c r="D3" s="586"/>
      <c r="E3" s="586"/>
      <c r="F3" s="586"/>
      <c r="G3" s="586"/>
      <c r="H3" s="586"/>
      <c r="I3" s="586"/>
      <c r="J3" s="586"/>
    </row>
    <row r="4" spans="1:10" s="148" customFormat="1" ht="29.25" customHeight="1">
      <c r="A4" s="587"/>
      <c r="B4" s="587"/>
      <c r="C4" s="587"/>
      <c r="D4" s="149"/>
      <c r="E4" s="149"/>
      <c r="F4" s="149"/>
      <c r="G4" s="149"/>
      <c r="H4" s="149"/>
      <c r="I4" s="149"/>
      <c r="J4" s="149"/>
    </row>
    <row r="5" spans="1:10" s="148" customFormat="1" ht="33" customHeight="1">
      <c r="A5" s="567" t="s">
        <v>30</v>
      </c>
      <c r="B5" s="567" t="s">
        <v>389</v>
      </c>
      <c r="C5" s="567" t="s">
        <v>327</v>
      </c>
      <c r="D5" s="567"/>
      <c r="E5" s="567" t="s">
        <v>39</v>
      </c>
      <c r="F5" s="567"/>
      <c r="G5" s="588" t="s">
        <v>607</v>
      </c>
      <c r="H5" s="588"/>
      <c r="I5" s="588" t="s">
        <v>40</v>
      </c>
      <c r="J5" s="588"/>
    </row>
    <row r="6" spans="1:14" s="148" customFormat="1" ht="63.75" customHeight="1">
      <c r="A6" s="567"/>
      <c r="B6" s="567"/>
      <c r="C6" s="146" t="s">
        <v>328</v>
      </c>
      <c r="D6" s="146" t="s">
        <v>685</v>
      </c>
      <c r="E6" s="146" t="s">
        <v>329</v>
      </c>
      <c r="F6" s="146" t="s">
        <v>330</v>
      </c>
      <c r="G6" s="146" t="s">
        <v>329</v>
      </c>
      <c r="H6" s="146" t="s">
        <v>330</v>
      </c>
      <c r="I6" s="146" t="s">
        <v>329</v>
      </c>
      <c r="J6" s="146" t="s">
        <v>330</v>
      </c>
      <c r="N6" s="149"/>
    </row>
    <row r="7" spans="1:10" s="148" customFormat="1" ht="20.25" customHeight="1">
      <c r="A7" s="576" t="s">
        <v>83</v>
      </c>
      <c r="B7" s="577"/>
      <c r="C7" s="131">
        <f>+C8+C10+C12+C15+C17</f>
        <v>1</v>
      </c>
      <c r="D7" s="131">
        <f aca="true" t="shared" si="0" ref="D7:J7">+D8+D10+D12+D15+D17</f>
        <v>5</v>
      </c>
      <c r="E7" s="131">
        <f t="shared" si="0"/>
        <v>3870</v>
      </c>
      <c r="F7" s="131">
        <f t="shared" si="0"/>
        <v>2607</v>
      </c>
      <c r="G7" s="131">
        <f t="shared" si="0"/>
        <v>478</v>
      </c>
      <c r="H7" s="131">
        <f t="shared" si="0"/>
        <v>321</v>
      </c>
      <c r="I7" s="131">
        <f t="shared" si="0"/>
        <v>291</v>
      </c>
      <c r="J7" s="132">
        <f t="shared" si="0"/>
        <v>190</v>
      </c>
    </row>
    <row r="8" spans="1:10" s="154" customFormat="1" ht="20.25" customHeight="1">
      <c r="A8" s="150">
        <v>1</v>
      </c>
      <c r="B8" s="151" t="s">
        <v>84</v>
      </c>
      <c r="C8" s="152">
        <f>+C9</f>
        <v>0</v>
      </c>
      <c r="D8" s="152">
        <v>1</v>
      </c>
      <c r="E8" s="152">
        <v>256</v>
      </c>
      <c r="F8" s="152">
        <v>216</v>
      </c>
      <c r="G8" s="152">
        <v>54</v>
      </c>
      <c r="H8" s="152">
        <v>34</v>
      </c>
      <c r="I8" s="152">
        <v>27</v>
      </c>
      <c r="J8" s="153">
        <v>23</v>
      </c>
    </row>
    <row r="9" spans="1:10" s="154" customFormat="1" ht="41.25" customHeight="1" hidden="1">
      <c r="A9" s="150"/>
      <c r="B9" s="155" t="s">
        <v>690</v>
      </c>
      <c r="C9" s="152"/>
      <c r="D9" s="152">
        <v>1</v>
      </c>
      <c r="E9" s="152">
        <v>256</v>
      </c>
      <c r="F9" s="152">
        <v>216</v>
      </c>
      <c r="G9" s="152">
        <v>44</v>
      </c>
      <c r="H9" s="152">
        <v>31</v>
      </c>
      <c r="I9" s="152">
        <v>22</v>
      </c>
      <c r="J9" s="153">
        <v>18</v>
      </c>
    </row>
    <row r="10" spans="1:10" s="154" customFormat="1" ht="20.25" customHeight="1">
      <c r="A10" s="150">
        <v>2</v>
      </c>
      <c r="B10" s="151" t="s">
        <v>85</v>
      </c>
      <c r="C10" s="152">
        <f>+C11</f>
        <v>0</v>
      </c>
      <c r="D10" s="152">
        <f aca="true" t="shared" si="1" ref="D10:J10">+D11</f>
        <v>1</v>
      </c>
      <c r="E10" s="152">
        <f t="shared" si="1"/>
        <v>536</v>
      </c>
      <c r="F10" s="152">
        <f t="shared" si="1"/>
        <v>430</v>
      </c>
      <c r="G10" s="152">
        <f t="shared" si="1"/>
        <v>86</v>
      </c>
      <c r="H10" s="152">
        <f t="shared" si="1"/>
        <v>57</v>
      </c>
      <c r="I10" s="152">
        <f t="shared" si="1"/>
        <v>56</v>
      </c>
      <c r="J10" s="153">
        <f t="shared" si="1"/>
        <v>43</v>
      </c>
    </row>
    <row r="11" spans="1:10" s="154" customFormat="1" ht="49.5" customHeight="1" hidden="1">
      <c r="A11" s="150"/>
      <c r="B11" s="156" t="s">
        <v>455</v>
      </c>
      <c r="C11" s="152"/>
      <c r="D11" s="152">
        <v>1</v>
      </c>
      <c r="E11" s="152">
        <v>536</v>
      </c>
      <c r="F11" s="152">
        <v>430</v>
      </c>
      <c r="G11" s="152">
        <v>86</v>
      </c>
      <c r="H11" s="152">
        <v>57</v>
      </c>
      <c r="I11" s="152">
        <v>56</v>
      </c>
      <c r="J11" s="153">
        <v>43</v>
      </c>
    </row>
    <row r="12" spans="1:10" s="154" customFormat="1" ht="20.25" customHeight="1">
      <c r="A12" s="150">
        <v>3</v>
      </c>
      <c r="B12" s="151" t="s">
        <v>86</v>
      </c>
      <c r="C12" s="152">
        <f>+C13+C14</f>
        <v>0</v>
      </c>
      <c r="D12" s="152">
        <f aca="true" t="shared" si="2" ref="D12:J12">+D13+D14</f>
        <v>2</v>
      </c>
      <c r="E12" s="152">
        <f t="shared" si="2"/>
        <v>585</v>
      </c>
      <c r="F12" s="152">
        <f t="shared" si="2"/>
        <v>341</v>
      </c>
      <c r="G12" s="152">
        <f t="shared" si="2"/>
        <v>114</v>
      </c>
      <c r="H12" s="152">
        <f t="shared" si="2"/>
        <v>83</v>
      </c>
      <c r="I12" s="152">
        <f t="shared" si="2"/>
        <v>63</v>
      </c>
      <c r="J12" s="153">
        <f t="shared" si="2"/>
        <v>41</v>
      </c>
    </row>
    <row r="13" spans="1:10" s="154" customFormat="1" ht="20.25" customHeight="1" hidden="1">
      <c r="A13" s="150"/>
      <c r="B13" s="155" t="s">
        <v>378</v>
      </c>
      <c r="C13" s="152">
        <v>0</v>
      </c>
      <c r="D13" s="152">
        <v>1</v>
      </c>
      <c r="E13" s="152">
        <v>529</v>
      </c>
      <c r="F13" s="152">
        <v>311</v>
      </c>
      <c r="G13" s="152">
        <v>55</v>
      </c>
      <c r="H13" s="152">
        <v>38</v>
      </c>
      <c r="I13" s="152">
        <v>25</v>
      </c>
      <c r="J13" s="153">
        <v>16</v>
      </c>
    </row>
    <row r="14" spans="1:10" s="154" customFormat="1" ht="20.25" customHeight="1" hidden="1">
      <c r="A14" s="150"/>
      <c r="B14" s="157" t="s">
        <v>689</v>
      </c>
      <c r="C14" s="152"/>
      <c r="D14" s="152">
        <v>1</v>
      </c>
      <c r="E14" s="152">
        <v>56</v>
      </c>
      <c r="F14" s="152">
        <v>30</v>
      </c>
      <c r="G14" s="152">
        <v>59</v>
      </c>
      <c r="H14" s="152">
        <v>45</v>
      </c>
      <c r="I14" s="152">
        <v>38</v>
      </c>
      <c r="J14" s="153">
        <v>25</v>
      </c>
    </row>
    <row r="15" spans="1:10" s="154" customFormat="1" ht="20.25" customHeight="1">
      <c r="A15" s="150">
        <v>4</v>
      </c>
      <c r="B15" s="151" t="s">
        <v>87</v>
      </c>
      <c r="C15" s="152">
        <f>+C16</f>
        <v>0</v>
      </c>
      <c r="D15" s="152">
        <f aca="true" t="shared" si="3" ref="D15:J15">+D16</f>
        <v>1</v>
      </c>
      <c r="E15" s="152">
        <f t="shared" si="3"/>
        <v>153</v>
      </c>
      <c r="F15" s="152">
        <f t="shared" si="3"/>
        <v>93</v>
      </c>
      <c r="G15" s="152">
        <f t="shared" si="3"/>
        <v>24</v>
      </c>
      <c r="H15" s="152">
        <f t="shared" si="3"/>
        <v>16</v>
      </c>
      <c r="I15" s="152">
        <f t="shared" si="3"/>
        <v>16</v>
      </c>
      <c r="J15" s="153">
        <f t="shared" si="3"/>
        <v>9</v>
      </c>
    </row>
    <row r="16" spans="1:10" s="154" customFormat="1" ht="20.25" customHeight="1" hidden="1">
      <c r="A16" s="150"/>
      <c r="B16" s="158" t="s">
        <v>692</v>
      </c>
      <c r="C16" s="152">
        <v>0</v>
      </c>
      <c r="D16" s="152">
        <v>1</v>
      </c>
      <c r="E16" s="152">
        <v>153</v>
      </c>
      <c r="F16" s="152">
        <v>93</v>
      </c>
      <c r="G16" s="152">
        <v>24</v>
      </c>
      <c r="H16" s="152">
        <v>16</v>
      </c>
      <c r="I16" s="152">
        <v>16</v>
      </c>
      <c r="J16" s="153">
        <v>9</v>
      </c>
    </row>
    <row r="17" spans="1:10" s="154" customFormat="1" ht="20.25" customHeight="1">
      <c r="A17" s="150">
        <v>5</v>
      </c>
      <c r="B17" s="151" t="s">
        <v>88</v>
      </c>
      <c r="C17" s="152">
        <f>+C18</f>
        <v>1</v>
      </c>
      <c r="D17" s="152">
        <f aca="true" t="shared" si="4" ref="D17:J17">+D18</f>
        <v>0</v>
      </c>
      <c r="E17" s="152">
        <f t="shared" si="4"/>
        <v>2340</v>
      </c>
      <c r="F17" s="152">
        <f t="shared" si="4"/>
        <v>1527</v>
      </c>
      <c r="G17" s="152">
        <f t="shared" si="4"/>
        <v>200</v>
      </c>
      <c r="H17" s="152">
        <f t="shared" si="4"/>
        <v>131</v>
      </c>
      <c r="I17" s="152">
        <f t="shared" si="4"/>
        <v>129</v>
      </c>
      <c r="J17" s="153">
        <f t="shared" si="4"/>
        <v>74</v>
      </c>
    </row>
    <row r="18" spans="1:10" s="154" customFormat="1" ht="20.25" customHeight="1" hidden="1">
      <c r="A18" s="150"/>
      <c r="B18" s="159" t="s">
        <v>686</v>
      </c>
      <c r="C18" s="152">
        <v>1</v>
      </c>
      <c r="D18" s="152"/>
      <c r="E18" s="152">
        <v>2340</v>
      </c>
      <c r="F18" s="152">
        <v>1527</v>
      </c>
      <c r="G18" s="152">
        <v>200</v>
      </c>
      <c r="H18" s="152">
        <v>131</v>
      </c>
      <c r="I18" s="152">
        <v>129</v>
      </c>
      <c r="J18" s="153">
        <v>74</v>
      </c>
    </row>
    <row r="19" spans="1:10" s="154" customFormat="1" ht="20.25" customHeight="1">
      <c r="A19" s="572" t="s">
        <v>89</v>
      </c>
      <c r="B19" s="573"/>
      <c r="C19" s="136">
        <f>+C20+C23+C26+C31</f>
        <v>4</v>
      </c>
      <c r="D19" s="136">
        <f>+D20+D23+D26+D31</f>
        <v>5</v>
      </c>
      <c r="E19" s="136">
        <f aca="true" t="shared" si="5" ref="E19:J19">+E20+E23+E26+E31</f>
        <v>3016</v>
      </c>
      <c r="F19" s="136">
        <f t="shared" si="5"/>
        <v>2177</v>
      </c>
      <c r="G19" s="136">
        <f t="shared" si="5"/>
        <v>388</v>
      </c>
      <c r="H19" s="136">
        <f t="shared" si="5"/>
        <v>262</v>
      </c>
      <c r="I19" s="136">
        <f t="shared" si="5"/>
        <v>193</v>
      </c>
      <c r="J19" s="135">
        <f t="shared" si="5"/>
        <v>134</v>
      </c>
    </row>
    <row r="20" spans="1:10" s="154" customFormat="1" ht="20.25" customHeight="1">
      <c r="A20" s="150">
        <v>6</v>
      </c>
      <c r="B20" s="151" t="s">
        <v>90</v>
      </c>
      <c r="C20" s="152">
        <f>+C21+C22</f>
        <v>1</v>
      </c>
      <c r="D20" s="152">
        <f aca="true" t="shared" si="6" ref="D20:J20">+D21+D22</f>
        <v>1</v>
      </c>
      <c r="E20" s="152">
        <f t="shared" si="6"/>
        <v>1031</v>
      </c>
      <c r="F20" s="152">
        <f t="shared" si="6"/>
        <v>923</v>
      </c>
      <c r="G20" s="152">
        <f t="shared" si="6"/>
        <v>81</v>
      </c>
      <c r="H20" s="152">
        <f t="shared" si="6"/>
        <v>54</v>
      </c>
      <c r="I20" s="152">
        <f t="shared" si="6"/>
        <v>41</v>
      </c>
      <c r="J20" s="153">
        <f t="shared" si="6"/>
        <v>28</v>
      </c>
    </row>
    <row r="21" spans="1:10" s="154" customFormat="1" ht="20.25" customHeight="1" hidden="1">
      <c r="A21" s="150"/>
      <c r="B21" s="158" t="s">
        <v>681</v>
      </c>
      <c r="C21" s="152">
        <v>1</v>
      </c>
      <c r="D21" s="152"/>
      <c r="E21" s="152">
        <v>121</v>
      </c>
      <c r="F21" s="152">
        <v>81</v>
      </c>
      <c r="G21" s="152">
        <v>19</v>
      </c>
      <c r="H21" s="152">
        <v>13</v>
      </c>
      <c r="I21" s="152">
        <v>11</v>
      </c>
      <c r="J21" s="153">
        <v>9</v>
      </c>
    </row>
    <row r="22" spans="1:10" s="154" customFormat="1" ht="20.25" customHeight="1" hidden="1">
      <c r="A22" s="150"/>
      <c r="B22" s="160" t="s">
        <v>377</v>
      </c>
      <c r="C22" s="152"/>
      <c r="D22" s="152">
        <v>1</v>
      </c>
      <c r="E22" s="152">
        <v>910</v>
      </c>
      <c r="F22" s="152">
        <v>842</v>
      </c>
      <c r="G22" s="152">
        <v>62</v>
      </c>
      <c r="H22" s="152">
        <v>41</v>
      </c>
      <c r="I22" s="152">
        <v>30</v>
      </c>
      <c r="J22" s="153">
        <v>19</v>
      </c>
    </row>
    <row r="23" spans="1:10" s="154" customFormat="1" ht="20.25" customHeight="1">
      <c r="A23" s="150">
        <v>7</v>
      </c>
      <c r="B23" s="151" t="s">
        <v>91</v>
      </c>
      <c r="C23" s="152">
        <f>SUM(C24:C25)</f>
        <v>1</v>
      </c>
      <c r="D23" s="152">
        <f aca="true" t="shared" si="7" ref="D23:J23">SUM(D24:D25)</f>
        <v>1</v>
      </c>
      <c r="E23" s="152">
        <f t="shared" si="7"/>
        <v>208</v>
      </c>
      <c r="F23" s="152">
        <f t="shared" si="7"/>
        <v>139</v>
      </c>
      <c r="G23" s="152">
        <f t="shared" si="7"/>
        <v>26</v>
      </c>
      <c r="H23" s="152">
        <f t="shared" si="7"/>
        <v>14</v>
      </c>
      <c r="I23" s="152">
        <f t="shared" si="7"/>
        <v>8</v>
      </c>
      <c r="J23" s="153">
        <f t="shared" si="7"/>
        <v>7</v>
      </c>
    </row>
    <row r="24" spans="1:10" s="154" customFormat="1" ht="20.25" customHeight="1" hidden="1">
      <c r="A24" s="150"/>
      <c r="B24" s="158" t="s">
        <v>469</v>
      </c>
      <c r="C24" s="152">
        <v>1</v>
      </c>
      <c r="D24" s="152"/>
      <c r="E24" s="152">
        <v>85</v>
      </c>
      <c r="F24" s="152">
        <v>59</v>
      </c>
      <c r="G24" s="152">
        <v>16</v>
      </c>
      <c r="H24" s="152">
        <v>9</v>
      </c>
      <c r="I24" s="152">
        <v>5</v>
      </c>
      <c r="J24" s="153">
        <v>4</v>
      </c>
    </row>
    <row r="25" spans="1:10" s="154" customFormat="1" ht="20.25" customHeight="1" hidden="1">
      <c r="A25" s="150"/>
      <c r="B25" s="161" t="s">
        <v>662</v>
      </c>
      <c r="C25" s="152"/>
      <c r="D25" s="152">
        <v>1</v>
      </c>
      <c r="E25" s="152">
        <v>123</v>
      </c>
      <c r="F25" s="152">
        <v>80</v>
      </c>
      <c r="G25" s="152">
        <v>10</v>
      </c>
      <c r="H25" s="152">
        <v>5</v>
      </c>
      <c r="I25" s="152">
        <v>3</v>
      </c>
      <c r="J25" s="153">
        <v>3</v>
      </c>
    </row>
    <row r="26" spans="1:10" s="154" customFormat="1" ht="20.25" customHeight="1">
      <c r="A26" s="150">
        <v>8</v>
      </c>
      <c r="B26" s="151" t="s">
        <v>92</v>
      </c>
      <c r="C26" s="152">
        <f>SUM(C27:C30)</f>
        <v>1</v>
      </c>
      <c r="D26" s="152">
        <f aca="true" t="shared" si="8" ref="D26:J26">SUM(D27:D30)</f>
        <v>3</v>
      </c>
      <c r="E26" s="152">
        <f t="shared" si="8"/>
        <v>1625</v>
      </c>
      <c r="F26" s="152">
        <f t="shared" si="8"/>
        <v>1012</v>
      </c>
      <c r="G26" s="152">
        <f t="shared" si="8"/>
        <v>242</v>
      </c>
      <c r="H26" s="152">
        <f t="shared" si="8"/>
        <v>170</v>
      </c>
      <c r="I26" s="152">
        <f t="shared" si="8"/>
        <v>120</v>
      </c>
      <c r="J26" s="153">
        <f t="shared" si="8"/>
        <v>85</v>
      </c>
    </row>
    <row r="27" spans="1:10" s="154" customFormat="1" ht="20.25" customHeight="1" hidden="1">
      <c r="A27" s="150"/>
      <c r="B27" s="162" t="s">
        <v>379</v>
      </c>
      <c r="C27" s="152"/>
      <c r="D27" s="152">
        <v>1</v>
      </c>
      <c r="E27" s="152">
        <v>546</v>
      </c>
      <c r="F27" s="152">
        <v>422</v>
      </c>
      <c r="G27" s="152">
        <v>93</v>
      </c>
      <c r="H27" s="152">
        <v>74</v>
      </c>
      <c r="I27" s="152">
        <v>49</v>
      </c>
      <c r="J27" s="153">
        <v>41</v>
      </c>
    </row>
    <row r="28" spans="1:10" s="154" customFormat="1" ht="20.25" customHeight="1" hidden="1">
      <c r="A28" s="150"/>
      <c r="B28" s="162" t="s">
        <v>575</v>
      </c>
      <c r="C28" s="152"/>
      <c r="D28" s="152">
        <v>1</v>
      </c>
      <c r="E28" s="152">
        <v>503</v>
      </c>
      <c r="F28" s="152">
        <v>109</v>
      </c>
      <c r="G28" s="152">
        <v>96</v>
      </c>
      <c r="H28" s="152">
        <v>61</v>
      </c>
      <c r="I28" s="152">
        <v>36</v>
      </c>
      <c r="J28" s="153">
        <v>20</v>
      </c>
    </row>
    <row r="29" spans="1:10" s="154" customFormat="1" ht="20.25" customHeight="1" hidden="1">
      <c r="A29" s="150"/>
      <c r="B29" s="163" t="s">
        <v>680</v>
      </c>
      <c r="C29" s="152">
        <v>1</v>
      </c>
      <c r="D29" s="152"/>
      <c r="E29" s="152">
        <v>502</v>
      </c>
      <c r="F29" s="152">
        <v>432</v>
      </c>
      <c r="G29" s="152">
        <v>46</v>
      </c>
      <c r="H29" s="152">
        <v>29</v>
      </c>
      <c r="I29" s="152">
        <v>29</v>
      </c>
      <c r="J29" s="153">
        <v>18</v>
      </c>
    </row>
    <row r="30" spans="1:10" s="154" customFormat="1" ht="20.25" customHeight="1" hidden="1">
      <c r="A30" s="150"/>
      <c r="B30" s="158" t="s">
        <v>605</v>
      </c>
      <c r="C30" s="152"/>
      <c r="D30" s="152">
        <v>1</v>
      </c>
      <c r="E30" s="152">
        <v>74</v>
      </c>
      <c r="F30" s="152">
        <v>49</v>
      </c>
      <c r="G30" s="152">
        <v>7</v>
      </c>
      <c r="H30" s="152">
        <v>6</v>
      </c>
      <c r="I30" s="152">
        <v>6</v>
      </c>
      <c r="J30" s="153">
        <v>6</v>
      </c>
    </row>
    <row r="31" spans="1:13" s="154" customFormat="1" ht="20.25" customHeight="1">
      <c r="A31" s="150">
        <f>+A26+1</f>
        <v>9</v>
      </c>
      <c r="B31" s="151" t="s">
        <v>93</v>
      </c>
      <c r="C31" s="152">
        <f>+C32</f>
        <v>1</v>
      </c>
      <c r="D31" s="152">
        <f aca="true" t="shared" si="9" ref="D31:J31">+D32</f>
        <v>0</v>
      </c>
      <c r="E31" s="152">
        <f t="shared" si="9"/>
        <v>152</v>
      </c>
      <c r="F31" s="152">
        <f t="shared" si="9"/>
        <v>103</v>
      </c>
      <c r="G31" s="152">
        <f t="shared" si="9"/>
        <v>39</v>
      </c>
      <c r="H31" s="152">
        <f t="shared" si="9"/>
        <v>24</v>
      </c>
      <c r="I31" s="152">
        <f t="shared" si="9"/>
        <v>24</v>
      </c>
      <c r="J31" s="153">
        <f t="shared" si="9"/>
        <v>14</v>
      </c>
      <c r="M31" s="164"/>
    </row>
    <row r="32" spans="1:13" s="154" customFormat="1" ht="20.25" customHeight="1" hidden="1">
      <c r="A32" s="150"/>
      <c r="B32" s="158" t="s">
        <v>691</v>
      </c>
      <c r="C32" s="152">
        <v>1</v>
      </c>
      <c r="D32" s="152"/>
      <c r="E32" s="165">
        <v>152</v>
      </c>
      <c r="F32" s="165">
        <v>103</v>
      </c>
      <c r="G32" s="152">
        <v>39</v>
      </c>
      <c r="H32" s="152">
        <v>24</v>
      </c>
      <c r="I32" s="152">
        <v>24</v>
      </c>
      <c r="J32" s="153">
        <v>14</v>
      </c>
      <c r="M32" s="164"/>
    </row>
    <row r="33" spans="1:13" s="154" customFormat="1" ht="20.25" customHeight="1">
      <c r="A33" s="572" t="s">
        <v>94</v>
      </c>
      <c r="B33" s="573"/>
      <c r="C33" s="136">
        <f>+C34+C42</f>
        <v>2</v>
      </c>
      <c r="D33" s="136">
        <f aca="true" t="shared" si="10" ref="D33:J33">+D34+D42</f>
        <v>6</v>
      </c>
      <c r="E33" s="136">
        <f t="shared" si="10"/>
        <v>3997</v>
      </c>
      <c r="F33" s="136">
        <f t="shared" si="10"/>
        <v>2410</v>
      </c>
      <c r="G33" s="136">
        <f t="shared" si="10"/>
        <v>470</v>
      </c>
      <c r="H33" s="136">
        <f t="shared" si="10"/>
        <v>334</v>
      </c>
      <c r="I33" s="136">
        <f t="shared" si="10"/>
        <v>261</v>
      </c>
      <c r="J33" s="135">
        <f t="shared" si="10"/>
        <v>196</v>
      </c>
      <c r="M33" s="164"/>
    </row>
    <row r="34" spans="1:10" s="154" customFormat="1" ht="20.25" customHeight="1">
      <c r="A34" s="150">
        <f>+A31+1</f>
        <v>10</v>
      </c>
      <c r="B34" s="151" t="s">
        <v>95</v>
      </c>
      <c r="C34" s="152">
        <f>SUM(C35:C41)</f>
        <v>2</v>
      </c>
      <c r="D34" s="152">
        <f aca="true" t="shared" si="11" ref="D34:J34">SUM(D35:D41)</f>
        <v>5</v>
      </c>
      <c r="E34" s="152">
        <f t="shared" si="11"/>
        <v>3573</v>
      </c>
      <c r="F34" s="152">
        <f t="shared" si="11"/>
        <v>2060</v>
      </c>
      <c r="G34" s="152">
        <f t="shared" si="11"/>
        <v>371</v>
      </c>
      <c r="H34" s="152">
        <f t="shared" si="11"/>
        <v>256</v>
      </c>
      <c r="I34" s="152">
        <f t="shared" si="11"/>
        <v>206</v>
      </c>
      <c r="J34" s="153">
        <f t="shared" si="11"/>
        <v>149</v>
      </c>
    </row>
    <row r="35" spans="1:10" s="154" customFormat="1" ht="20.25" customHeight="1" hidden="1">
      <c r="A35" s="150"/>
      <c r="B35" s="155" t="s">
        <v>678</v>
      </c>
      <c r="C35" s="152">
        <v>1</v>
      </c>
      <c r="D35" s="152"/>
      <c r="E35" s="152">
        <v>610</v>
      </c>
      <c r="F35" s="152">
        <v>329</v>
      </c>
      <c r="G35" s="152">
        <v>95</v>
      </c>
      <c r="H35" s="152">
        <v>66</v>
      </c>
      <c r="I35" s="152">
        <v>51</v>
      </c>
      <c r="J35" s="153">
        <v>38</v>
      </c>
    </row>
    <row r="36" spans="1:10" s="154" customFormat="1" ht="20.25" customHeight="1" hidden="1">
      <c r="A36" s="150"/>
      <c r="B36" s="155" t="s">
        <v>567</v>
      </c>
      <c r="C36" s="152"/>
      <c r="D36" s="152">
        <v>1</v>
      </c>
      <c r="E36" s="152">
        <v>475</v>
      </c>
      <c r="F36" s="152">
        <v>430</v>
      </c>
      <c r="G36" s="152">
        <v>85</v>
      </c>
      <c r="H36" s="152">
        <v>62</v>
      </c>
      <c r="I36" s="152">
        <v>42</v>
      </c>
      <c r="J36" s="153">
        <v>37</v>
      </c>
    </row>
    <row r="37" spans="1:10" s="154" customFormat="1" ht="20.25" customHeight="1" hidden="1">
      <c r="A37" s="150"/>
      <c r="B37" s="155" t="s">
        <v>574</v>
      </c>
      <c r="C37" s="152"/>
      <c r="D37" s="152">
        <v>1</v>
      </c>
      <c r="E37" s="152">
        <v>1316</v>
      </c>
      <c r="F37" s="152">
        <v>340</v>
      </c>
      <c r="G37" s="152">
        <v>139</v>
      </c>
      <c r="H37" s="152">
        <v>87</v>
      </c>
      <c r="I37" s="152">
        <v>83</v>
      </c>
      <c r="J37" s="153">
        <v>49</v>
      </c>
    </row>
    <row r="38" spans="1:10" s="154" customFormat="1" ht="20.25" customHeight="1" hidden="1">
      <c r="A38" s="150"/>
      <c r="B38" s="163" t="s">
        <v>679</v>
      </c>
      <c r="C38" s="152">
        <v>1</v>
      </c>
      <c r="D38" s="152"/>
      <c r="E38" s="152">
        <v>405</v>
      </c>
      <c r="F38" s="152">
        <v>372</v>
      </c>
      <c r="G38" s="152"/>
      <c r="H38" s="152"/>
      <c r="I38" s="152"/>
      <c r="J38" s="153"/>
    </row>
    <row r="39" spans="1:10" s="154" customFormat="1" ht="20.25" customHeight="1" hidden="1">
      <c r="A39" s="150"/>
      <c r="B39" s="158" t="s">
        <v>682</v>
      </c>
      <c r="C39" s="152"/>
      <c r="D39" s="152">
        <v>1</v>
      </c>
      <c r="E39" s="152">
        <v>536</v>
      </c>
      <c r="F39" s="152">
        <v>415</v>
      </c>
      <c r="G39" s="152">
        <v>28</v>
      </c>
      <c r="H39" s="152">
        <v>23</v>
      </c>
      <c r="I39" s="152">
        <v>17</v>
      </c>
      <c r="J39" s="153">
        <v>13</v>
      </c>
    </row>
    <row r="40" spans="1:10" s="154" customFormat="1" ht="20.25" customHeight="1" hidden="1">
      <c r="A40" s="150"/>
      <c r="B40" s="166" t="s">
        <v>683</v>
      </c>
      <c r="C40" s="152"/>
      <c r="D40" s="152">
        <v>1</v>
      </c>
      <c r="E40" s="152">
        <v>224</v>
      </c>
      <c r="F40" s="152">
        <v>172</v>
      </c>
      <c r="G40" s="152">
        <v>20</v>
      </c>
      <c r="H40" s="152">
        <v>14</v>
      </c>
      <c r="I40" s="152">
        <v>10</v>
      </c>
      <c r="J40" s="153">
        <v>9</v>
      </c>
    </row>
    <row r="41" spans="1:10" s="154" customFormat="1" ht="20.25" customHeight="1" hidden="1">
      <c r="A41" s="150"/>
      <c r="B41" s="158" t="s">
        <v>684</v>
      </c>
      <c r="C41" s="152"/>
      <c r="D41" s="152">
        <v>1</v>
      </c>
      <c r="E41" s="152">
        <v>7</v>
      </c>
      <c r="F41" s="152">
        <v>2</v>
      </c>
      <c r="G41" s="152">
        <v>4</v>
      </c>
      <c r="H41" s="152">
        <v>4</v>
      </c>
      <c r="I41" s="152">
        <v>3</v>
      </c>
      <c r="J41" s="153">
        <v>3</v>
      </c>
    </row>
    <row r="42" spans="1:10" s="154" customFormat="1" ht="20.25" customHeight="1">
      <c r="A42" s="150">
        <f>+A34+1</f>
        <v>11</v>
      </c>
      <c r="B42" s="151" t="s">
        <v>96</v>
      </c>
      <c r="C42" s="152">
        <f>+C43</f>
        <v>0</v>
      </c>
      <c r="D42" s="152">
        <f aca="true" t="shared" si="12" ref="D42:J42">+D43</f>
        <v>1</v>
      </c>
      <c r="E42" s="152">
        <f t="shared" si="12"/>
        <v>424</v>
      </c>
      <c r="F42" s="152">
        <f t="shared" si="12"/>
        <v>350</v>
      </c>
      <c r="G42" s="152">
        <f t="shared" si="12"/>
        <v>99</v>
      </c>
      <c r="H42" s="152">
        <f t="shared" si="12"/>
        <v>78</v>
      </c>
      <c r="I42" s="152">
        <f t="shared" si="12"/>
        <v>55</v>
      </c>
      <c r="J42" s="153">
        <f t="shared" si="12"/>
        <v>47</v>
      </c>
    </row>
    <row r="43" spans="1:10" s="154" customFormat="1" ht="20.25" customHeight="1" hidden="1">
      <c r="A43" s="150"/>
      <c r="B43" s="155" t="s">
        <v>688</v>
      </c>
      <c r="C43" s="152"/>
      <c r="D43" s="152">
        <v>1</v>
      </c>
      <c r="E43" s="152">
        <v>424</v>
      </c>
      <c r="F43" s="152">
        <v>350</v>
      </c>
      <c r="G43" s="152">
        <v>99</v>
      </c>
      <c r="H43" s="152">
        <v>78</v>
      </c>
      <c r="I43" s="152">
        <v>55</v>
      </c>
      <c r="J43" s="153">
        <v>47</v>
      </c>
    </row>
    <row r="44" spans="1:10" s="154" customFormat="1" ht="20.25" customHeight="1">
      <c r="A44" s="572" t="s">
        <v>97</v>
      </c>
      <c r="B44" s="573"/>
      <c r="C44" s="136">
        <f>+C45</f>
        <v>1</v>
      </c>
      <c r="D44" s="136">
        <f aca="true" t="shared" si="13" ref="D44:J44">+D45</f>
        <v>0</v>
      </c>
      <c r="E44" s="136">
        <f t="shared" si="13"/>
        <v>718</v>
      </c>
      <c r="F44" s="136">
        <f t="shared" si="13"/>
        <v>555</v>
      </c>
      <c r="G44" s="136">
        <f t="shared" si="13"/>
        <v>77</v>
      </c>
      <c r="H44" s="136">
        <f t="shared" si="13"/>
        <v>60</v>
      </c>
      <c r="I44" s="136">
        <f t="shared" si="13"/>
        <v>36</v>
      </c>
      <c r="J44" s="135">
        <f t="shared" si="13"/>
        <v>26</v>
      </c>
    </row>
    <row r="45" spans="1:10" s="154" customFormat="1" ht="20.25" customHeight="1">
      <c r="A45" s="150">
        <f>+A42+1</f>
        <v>12</v>
      </c>
      <c r="B45" s="151" t="s">
        <v>98</v>
      </c>
      <c r="C45" s="152">
        <f>+C46</f>
        <v>1</v>
      </c>
      <c r="D45" s="152">
        <f aca="true" t="shared" si="14" ref="D45:J45">+D46</f>
        <v>0</v>
      </c>
      <c r="E45" s="152">
        <f t="shared" si="14"/>
        <v>718</v>
      </c>
      <c r="F45" s="152">
        <f t="shared" si="14"/>
        <v>555</v>
      </c>
      <c r="G45" s="152">
        <f t="shared" si="14"/>
        <v>77</v>
      </c>
      <c r="H45" s="152">
        <f t="shared" si="14"/>
        <v>60</v>
      </c>
      <c r="I45" s="152">
        <f t="shared" si="14"/>
        <v>36</v>
      </c>
      <c r="J45" s="153">
        <f t="shared" si="14"/>
        <v>26</v>
      </c>
    </row>
    <row r="46" spans="1:10" s="154" customFormat="1" ht="20.25" customHeight="1" hidden="1">
      <c r="A46" s="150"/>
      <c r="B46" s="167" t="s">
        <v>687</v>
      </c>
      <c r="C46" s="152">
        <v>1</v>
      </c>
      <c r="D46" s="152"/>
      <c r="E46" s="165">
        <v>718</v>
      </c>
      <c r="F46" s="165">
        <v>555</v>
      </c>
      <c r="G46" s="165">
        <v>77</v>
      </c>
      <c r="H46" s="165">
        <v>60</v>
      </c>
      <c r="I46" s="165">
        <v>36</v>
      </c>
      <c r="J46" s="168">
        <v>26</v>
      </c>
    </row>
    <row r="47" spans="1:10" s="154" customFormat="1" ht="20.25" customHeight="1">
      <c r="A47" s="572" t="s">
        <v>99</v>
      </c>
      <c r="B47" s="573"/>
      <c r="C47" s="136">
        <f aca="true" t="shared" si="15" ref="C47:J47">+C48</f>
        <v>86</v>
      </c>
      <c r="D47" s="136">
        <f t="shared" si="15"/>
        <v>1</v>
      </c>
      <c r="E47" s="136">
        <f>+E48</f>
        <v>146024</v>
      </c>
      <c r="F47" s="136">
        <f t="shared" si="15"/>
        <v>85803</v>
      </c>
      <c r="G47" s="136">
        <f t="shared" si="15"/>
        <v>11220</v>
      </c>
      <c r="H47" s="136">
        <f t="shared" si="15"/>
        <v>6935</v>
      </c>
      <c r="I47" s="136">
        <f t="shared" si="15"/>
        <v>5887</v>
      </c>
      <c r="J47" s="135">
        <f t="shared" si="15"/>
        <v>3482</v>
      </c>
    </row>
    <row r="48" spans="1:10" s="154" customFormat="1" ht="20.25" customHeight="1">
      <c r="A48" s="150">
        <f>+A45+1</f>
        <v>13</v>
      </c>
      <c r="B48" s="151" t="s">
        <v>100</v>
      </c>
      <c r="C48" s="152">
        <v>86</v>
      </c>
      <c r="D48" s="152">
        <v>1</v>
      </c>
      <c r="E48" s="152">
        <v>146024</v>
      </c>
      <c r="F48" s="152">
        <v>85803</v>
      </c>
      <c r="G48" s="152">
        <v>11220</v>
      </c>
      <c r="H48" s="152">
        <v>6935</v>
      </c>
      <c r="I48" s="152">
        <v>5887</v>
      </c>
      <c r="J48" s="153">
        <v>3482</v>
      </c>
    </row>
    <row r="49" spans="1:10" s="154" customFormat="1" ht="22.5" customHeight="1">
      <c r="A49" s="572" t="s">
        <v>101</v>
      </c>
      <c r="B49" s="573"/>
      <c r="C49" s="136">
        <f>C7+C19+C33+C44+C48</f>
        <v>94</v>
      </c>
      <c r="D49" s="136">
        <f aca="true" t="shared" si="16" ref="D49:J49">D7+D19+D33+D44+D48</f>
        <v>17</v>
      </c>
      <c r="E49" s="136">
        <f t="shared" si="16"/>
        <v>157625</v>
      </c>
      <c r="F49" s="136">
        <f t="shared" si="16"/>
        <v>93552</v>
      </c>
      <c r="G49" s="136">
        <f t="shared" si="16"/>
        <v>12633</v>
      </c>
      <c r="H49" s="136">
        <f t="shared" si="16"/>
        <v>7912</v>
      </c>
      <c r="I49" s="136">
        <f t="shared" si="16"/>
        <v>6668</v>
      </c>
      <c r="J49" s="135">
        <f t="shared" si="16"/>
        <v>4028</v>
      </c>
    </row>
    <row r="50" spans="1:10" s="154" customFormat="1" ht="22.5" customHeight="1">
      <c r="A50" s="583" t="s">
        <v>331</v>
      </c>
      <c r="B50" s="151" t="s">
        <v>102</v>
      </c>
      <c r="C50" s="152">
        <f aca="true" t="shared" si="17" ref="C50:J50">+C7+C19+C33+C44</f>
        <v>8</v>
      </c>
      <c r="D50" s="152">
        <f t="shared" si="17"/>
        <v>16</v>
      </c>
      <c r="E50" s="152">
        <f t="shared" si="17"/>
        <v>11601</v>
      </c>
      <c r="F50" s="152">
        <f t="shared" si="17"/>
        <v>7749</v>
      </c>
      <c r="G50" s="152">
        <f t="shared" si="17"/>
        <v>1413</v>
      </c>
      <c r="H50" s="152">
        <f t="shared" si="17"/>
        <v>977</v>
      </c>
      <c r="I50" s="152">
        <f t="shared" si="17"/>
        <v>781</v>
      </c>
      <c r="J50" s="153">
        <f t="shared" si="17"/>
        <v>546</v>
      </c>
    </row>
    <row r="51" spans="1:10" s="154" customFormat="1" ht="30.75" customHeight="1">
      <c r="A51" s="584"/>
      <c r="B51" s="169" t="s">
        <v>103</v>
      </c>
      <c r="C51" s="170">
        <f>+C48</f>
        <v>86</v>
      </c>
      <c r="D51" s="170">
        <f>+D48</f>
        <v>1</v>
      </c>
      <c r="E51" s="170">
        <f aca="true" t="shared" si="18" ref="E51:J51">+E49-E50</f>
        <v>146024</v>
      </c>
      <c r="F51" s="170">
        <f t="shared" si="18"/>
        <v>85803</v>
      </c>
      <c r="G51" s="170">
        <f t="shared" si="18"/>
        <v>11220</v>
      </c>
      <c r="H51" s="170">
        <f t="shared" si="18"/>
        <v>6935</v>
      </c>
      <c r="I51" s="170">
        <f t="shared" si="18"/>
        <v>5887</v>
      </c>
      <c r="J51" s="171">
        <f t="shared" si="18"/>
        <v>3482</v>
      </c>
    </row>
    <row r="52" spans="1:10" ht="12.75">
      <c r="A52" s="172"/>
      <c r="B52" s="173"/>
      <c r="C52" s="174"/>
      <c r="D52" s="174"/>
      <c r="E52" s="175"/>
      <c r="F52" s="174"/>
      <c r="G52" s="174"/>
      <c r="H52" s="174"/>
      <c r="I52" s="174"/>
      <c r="J52" s="174"/>
    </row>
    <row r="53" spans="5:6" ht="12.75">
      <c r="E53" s="118"/>
      <c r="F53" s="118"/>
    </row>
    <row r="54" spans="5:6" ht="12.75">
      <c r="E54" s="118"/>
      <c r="F54" s="118"/>
    </row>
  </sheetData>
  <sheetProtection/>
  <mergeCells count="16">
    <mergeCell ref="A2:J2"/>
    <mergeCell ref="A3:J3"/>
    <mergeCell ref="A4:C4"/>
    <mergeCell ref="A5:A6"/>
    <mergeCell ref="B5:B6"/>
    <mergeCell ref="C5:D5"/>
    <mergeCell ref="E5:F5"/>
    <mergeCell ref="G5:H5"/>
    <mergeCell ref="I5:J5"/>
    <mergeCell ref="A50:A51"/>
    <mergeCell ref="A7:B7"/>
    <mergeCell ref="A19:B19"/>
    <mergeCell ref="A33:B33"/>
    <mergeCell ref="A44:B44"/>
    <mergeCell ref="A47:B47"/>
    <mergeCell ref="A49:B49"/>
  </mergeCells>
  <printOptions horizontalCentered="1"/>
  <pageMargins left="0" right="0" top="0.75" bottom="0.75" header="0.3" footer="0.3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2:AQ10"/>
  <sheetViews>
    <sheetView zoomScalePageLayoutView="0" workbookViewId="0" topLeftCell="A1">
      <selection activeCell="W7" sqref="W7"/>
    </sheetView>
  </sheetViews>
  <sheetFormatPr defaultColWidth="9.00390625" defaultRowHeight="12.75"/>
  <cols>
    <col min="1" max="1" width="3.00390625" style="7" customWidth="1"/>
    <col min="2" max="2" width="8.375" style="7" customWidth="1"/>
    <col min="3" max="3" width="5.125" style="7" customWidth="1"/>
    <col min="4" max="4" width="0.2421875" style="7" customWidth="1"/>
    <col min="5" max="5" width="4.375" style="7" hidden="1" customWidth="1"/>
    <col min="6" max="6" width="4.00390625" style="7" hidden="1" customWidth="1"/>
    <col min="7" max="7" width="4.75390625" style="7" hidden="1" customWidth="1"/>
    <col min="8" max="8" width="4.375" style="7" hidden="1" customWidth="1"/>
    <col min="9" max="9" width="4.00390625" style="7" hidden="1" customWidth="1"/>
    <col min="10" max="10" width="4.75390625" style="7" hidden="1" customWidth="1"/>
    <col min="11" max="11" width="4.375" style="7" hidden="1" customWidth="1"/>
    <col min="12" max="12" width="4.00390625" style="7" hidden="1" customWidth="1"/>
    <col min="13" max="13" width="4.75390625" style="7" hidden="1" customWidth="1"/>
    <col min="14" max="14" width="6.25390625" style="7" hidden="1" customWidth="1"/>
    <col min="15" max="15" width="4.00390625" style="7" hidden="1" customWidth="1"/>
    <col min="16" max="16" width="6.625" style="7" hidden="1" customWidth="1"/>
    <col min="17" max="17" width="5.375" style="7" customWidth="1"/>
    <col min="18" max="18" width="4.00390625" style="7" customWidth="1"/>
    <col min="19" max="19" width="6.75390625" style="7" customWidth="1"/>
    <col min="20" max="20" width="6.25390625" style="7" customWidth="1"/>
    <col min="21" max="21" width="4.00390625" style="7" customWidth="1"/>
    <col min="22" max="22" width="7.00390625" style="7" customWidth="1"/>
    <col min="23" max="23" width="5.75390625" style="7" customWidth="1"/>
    <col min="24" max="24" width="4.00390625" style="7" customWidth="1"/>
    <col min="25" max="25" width="5.75390625" style="7" customWidth="1"/>
    <col min="26" max="26" width="5.25390625" style="7" customWidth="1"/>
    <col min="27" max="27" width="4.00390625" style="7" customWidth="1"/>
    <col min="28" max="28" width="6.75390625" style="7" customWidth="1"/>
    <col min="29" max="29" width="5.625" style="7" customWidth="1"/>
    <col min="30" max="30" width="4.00390625" style="7" customWidth="1"/>
    <col min="31" max="31" width="5.875" style="7" customWidth="1"/>
    <col min="32" max="32" width="6.125" style="7" customWidth="1"/>
    <col min="33" max="33" width="4.00390625" style="7" customWidth="1"/>
    <col min="34" max="34" width="6.00390625" style="7" customWidth="1"/>
    <col min="35" max="35" width="5.875" style="7" customWidth="1"/>
    <col min="36" max="36" width="4.375" style="7" customWidth="1"/>
    <col min="37" max="37" width="5.75390625" style="7" customWidth="1"/>
    <col min="38" max="39" width="5.125" style="7" customWidth="1"/>
    <col min="40" max="40" width="6.125" style="7" customWidth="1"/>
    <col min="41" max="42" width="6.625" style="7" customWidth="1"/>
    <col min="43" max="43" width="8.125" style="7" customWidth="1"/>
    <col min="44" max="16384" width="9.125" style="7" customWidth="1"/>
  </cols>
  <sheetData>
    <row r="2" spans="1:43" ht="30.75" customHeight="1">
      <c r="A2" s="590" t="s">
        <v>531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  <c r="U2" s="590"/>
      <c r="V2" s="590"/>
      <c r="W2" s="590"/>
      <c r="X2" s="590"/>
      <c r="Y2" s="590"/>
      <c r="Z2" s="590"/>
      <c r="AA2" s="590"/>
      <c r="AB2" s="590"/>
      <c r="AC2" s="590"/>
      <c r="AD2" s="590"/>
      <c r="AE2" s="590"/>
      <c r="AF2" s="590"/>
      <c r="AG2" s="590"/>
      <c r="AH2" s="590"/>
      <c r="AI2" s="590"/>
      <c r="AJ2" s="590"/>
      <c r="AK2" s="590"/>
      <c r="AL2" s="590"/>
      <c r="AM2" s="590"/>
      <c r="AN2" s="590"/>
      <c r="AO2" s="590"/>
      <c r="AP2" s="590"/>
      <c r="AQ2" s="590"/>
    </row>
    <row r="3" spans="1:43" ht="20.25" customHeight="1">
      <c r="A3" s="567" t="s">
        <v>18</v>
      </c>
      <c r="B3" s="567"/>
      <c r="C3" s="567"/>
      <c r="D3" s="567"/>
      <c r="E3" s="589" t="s">
        <v>42</v>
      </c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  <c r="R3" s="589"/>
      <c r="S3" s="589"/>
      <c r="T3" s="589"/>
      <c r="U3" s="589"/>
      <c r="V3" s="589"/>
      <c r="W3" s="589"/>
      <c r="X3" s="589"/>
      <c r="Y3" s="589"/>
      <c r="Z3" s="589"/>
      <c r="AA3" s="589"/>
      <c r="AB3" s="589"/>
      <c r="AC3" s="589"/>
      <c r="AD3" s="589"/>
      <c r="AE3" s="589"/>
      <c r="AF3" s="589"/>
      <c r="AG3" s="589"/>
      <c r="AH3" s="589"/>
      <c r="AI3" s="589"/>
      <c r="AJ3" s="589"/>
      <c r="AK3" s="589"/>
      <c r="AL3" s="589"/>
      <c r="AM3" s="589"/>
      <c r="AN3" s="589"/>
      <c r="AO3" s="589"/>
      <c r="AP3" s="589"/>
      <c r="AQ3" s="589"/>
    </row>
    <row r="4" spans="1:43" ht="29.25" customHeight="1">
      <c r="A4" s="567"/>
      <c r="B4" s="567"/>
      <c r="C4" s="567"/>
      <c r="D4" s="567"/>
      <c r="E4" s="567" t="s">
        <v>58</v>
      </c>
      <c r="F4" s="567"/>
      <c r="G4" s="567"/>
      <c r="H4" s="567" t="s">
        <v>59</v>
      </c>
      <c r="I4" s="567"/>
      <c r="J4" s="567"/>
      <c r="K4" s="567" t="s">
        <v>60</v>
      </c>
      <c r="L4" s="567"/>
      <c r="M4" s="567"/>
      <c r="N4" s="567" t="s">
        <v>61</v>
      </c>
      <c r="O4" s="567"/>
      <c r="P4" s="567"/>
      <c r="Q4" s="567" t="s">
        <v>62</v>
      </c>
      <c r="R4" s="567"/>
      <c r="S4" s="567"/>
      <c r="T4" s="567" t="s">
        <v>362</v>
      </c>
      <c r="U4" s="567"/>
      <c r="V4" s="567"/>
      <c r="W4" s="567" t="s">
        <v>397</v>
      </c>
      <c r="X4" s="567"/>
      <c r="Y4" s="567"/>
      <c r="Z4" s="567" t="s">
        <v>429</v>
      </c>
      <c r="AA4" s="567"/>
      <c r="AB4" s="567"/>
      <c r="AC4" s="567" t="s">
        <v>449</v>
      </c>
      <c r="AD4" s="567"/>
      <c r="AE4" s="567"/>
      <c r="AF4" s="567" t="s">
        <v>538</v>
      </c>
      <c r="AG4" s="567"/>
      <c r="AH4" s="567"/>
      <c r="AI4" s="567" t="s">
        <v>595</v>
      </c>
      <c r="AJ4" s="567"/>
      <c r="AK4" s="567"/>
      <c r="AL4" s="567" t="s">
        <v>630</v>
      </c>
      <c r="AM4" s="567"/>
      <c r="AN4" s="567"/>
      <c r="AO4" s="567" t="s">
        <v>660</v>
      </c>
      <c r="AP4" s="567"/>
      <c r="AQ4" s="567"/>
    </row>
    <row r="5" spans="1:43" ht="29.25" customHeight="1">
      <c r="A5" s="567"/>
      <c r="B5" s="567"/>
      <c r="C5" s="567"/>
      <c r="D5" s="567"/>
      <c r="E5" s="146" t="s">
        <v>19</v>
      </c>
      <c r="F5" s="567" t="s">
        <v>20</v>
      </c>
      <c r="G5" s="567"/>
      <c r="H5" s="591" t="s">
        <v>19</v>
      </c>
      <c r="I5" s="567" t="s">
        <v>20</v>
      </c>
      <c r="J5" s="567"/>
      <c r="K5" s="591" t="s">
        <v>19</v>
      </c>
      <c r="L5" s="567" t="s">
        <v>20</v>
      </c>
      <c r="M5" s="567"/>
      <c r="N5" s="591" t="s">
        <v>19</v>
      </c>
      <c r="O5" s="567" t="s">
        <v>20</v>
      </c>
      <c r="P5" s="567"/>
      <c r="Q5" s="591" t="s">
        <v>19</v>
      </c>
      <c r="R5" s="567" t="s">
        <v>20</v>
      </c>
      <c r="S5" s="567"/>
      <c r="T5" s="591" t="s">
        <v>19</v>
      </c>
      <c r="U5" s="567" t="s">
        <v>20</v>
      </c>
      <c r="V5" s="567"/>
      <c r="W5" s="591" t="s">
        <v>19</v>
      </c>
      <c r="X5" s="567" t="s">
        <v>20</v>
      </c>
      <c r="Y5" s="567"/>
      <c r="Z5" s="591" t="s">
        <v>19</v>
      </c>
      <c r="AA5" s="567" t="s">
        <v>20</v>
      </c>
      <c r="AB5" s="567"/>
      <c r="AC5" s="567" t="s">
        <v>19</v>
      </c>
      <c r="AD5" s="567" t="s">
        <v>20</v>
      </c>
      <c r="AE5" s="567"/>
      <c r="AF5" s="567" t="s">
        <v>19</v>
      </c>
      <c r="AG5" s="567" t="s">
        <v>20</v>
      </c>
      <c r="AH5" s="567"/>
      <c r="AI5" s="567" t="s">
        <v>19</v>
      </c>
      <c r="AJ5" s="567" t="s">
        <v>20</v>
      </c>
      <c r="AK5" s="567"/>
      <c r="AL5" s="567" t="s">
        <v>19</v>
      </c>
      <c r="AM5" s="567" t="s">
        <v>20</v>
      </c>
      <c r="AN5" s="567"/>
      <c r="AO5" s="567" t="s">
        <v>19</v>
      </c>
      <c r="AP5" s="567" t="s">
        <v>20</v>
      </c>
      <c r="AQ5" s="567"/>
    </row>
    <row r="6" spans="1:43" ht="34.5" customHeight="1">
      <c r="A6" s="567"/>
      <c r="B6" s="567"/>
      <c r="C6" s="567"/>
      <c r="D6" s="567"/>
      <c r="E6" s="146"/>
      <c r="F6" s="146" t="s">
        <v>21</v>
      </c>
      <c r="G6" s="146" t="s">
        <v>22</v>
      </c>
      <c r="H6" s="592"/>
      <c r="I6" s="146" t="s">
        <v>21</v>
      </c>
      <c r="J6" s="146" t="s">
        <v>22</v>
      </c>
      <c r="K6" s="592"/>
      <c r="L6" s="146" t="s">
        <v>21</v>
      </c>
      <c r="M6" s="146" t="s">
        <v>22</v>
      </c>
      <c r="N6" s="592"/>
      <c r="O6" s="146" t="s">
        <v>21</v>
      </c>
      <c r="P6" s="146" t="s">
        <v>22</v>
      </c>
      <c r="Q6" s="592"/>
      <c r="R6" s="146" t="s">
        <v>21</v>
      </c>
      <c r="S6" s="146" t="s">
        <v>22</v>
      </c>
      <c r="T6" s="592"/>
      <c r="U6" s="146" t="s">
        <v>21</v>
      </c>
      <c r="V6" s="146" t="s">
        <v>22</v>
      </c>
      <c r="W6" s="592"/>
      <c r="X6" s="146" t="s">
        <v>21</v>
      </c>
      <c r="Y6" s="146" t="s">
        <v>22</v>
      </c>
      <c r="Z6" s="592"/>
      <c r="AA6" s="146" t="s">
        <v>21</v>
      </c>
      <c r="AB6" s="146" t="s">
        <v>22</v>
      </c>
      <c r="AC6" s="567"/>
      <c r="AD6" s="146" t="s">
        <v>21</v>
      </c>
      <c r="AE6" s="146" t="s">
        <v>22</v>
      </c>
      <c r="AF6" s="567"/>
      <c r="AG6" s="146" t="s">
        <v>21</v>
      </c>
      <c r="AH6" s="146" t="s">
        <v>22</v>
      </c>
      <c r="AI6" s="567"/>
      <c r="AJ6" s="146" t="s">
        <v>21</v>
      </c>
      <c r="AK6" s="146" t="s">
        <v>22</v>
      </c>
      <c r="AL6" s="567"/>
      <c r="AM6" s="146" t="s">
        <v>21</v>
      </c>
      <c r="AN6" s="146" t="s">
        <v>22</v>
      </c>
      <c r="AO6" s="567"/>
      <c r="AP6" s="146" t="s">
        <v>21</v>
      </c>
      <c r="AQ6" s="146" t="s">
        <v>22</v>
      </c>
    </row>
    <row r="7" spans="1:43" ht="48.75" customHeight="1">
      <c r="A7" s="593" t="s">
        <v>23</v>
      </c>
      <c r="B7" s="594"/>
      <c r="C7" s="594"/>
      <c r="D7" s="595"/>
      <c r="E7" s="112">
        <v>170</v>
      </c>
      <c r="F7" s="112">
        <v>132</v>
      </c>
      <c r="G7" s="112">
        <v>38</v>
      </c>
      <c r="H7" s="112">
        <v>162</v>
      </c>
      <c r="I7" s="112">
        <v>127</v>
      </c>
      <c r="J7" s="112">
        <v>35</v>
      </c>
      <c r="K7" s="112">
        <v>154</v>
      </c>
      <c r="L7" s="112">
        <v>121</v>
      </c>
      <c r="M7" s="112">
        <v>33</v>
      </c>
      <c r="N7" s="177">
        <v>146</v>
      </c>
      <c r="O7" s="112">
        <v>115</v>
      </c>
      <c r="P7" s="112">
        <v>31</v>
      </c>
      <c r="Q7" s="177">
        <v>113</v>
      </c>
      <c r="R7" s="112">
        <v>99</v>
      </c>
      <c r="S7" s="112">
        <v>14</v>
      </c>
      <c r="T7" s="177">
        <v>101</v>
      </c>
      <c r="U7" s="112">
        <v>92</v>
      </c>
      <c r="V7" s="112">
        <v>9</v>
      </c>
      <c r="W7" s="177">
        <v>99</v>
      </c>
      <c r="X7" s="112">
        <v>90</v>
      </c>
      <c r="Y7" s="112">
        <v>9</v>
      </c>
      <c r="Z7" s="177">
        <v>100</v>
      </c>
      <c r="AA7" s="112">
        <v>91</v>
      </c>
      <c r="AB7" s="112">
        <v>9</v>
      </c>
      <c r="AC7" s="177">
        <v>101</v>
      </c>
      <c r="AD7" s="112">
        <v>92</v>
      </c>
      <c r="AE7" s="112">
        <v>9</v>
      </c>
      <c r="AF7" s="177">
        <v>100</v>
      </c>
      <c r="AG7" s="112">
        <v>91</v>
      </c>
      <c r="AH7" s="112">
        <v>9</v>
      </c>
      <c r="AI7" s="177">
        <f aca="true" t="shared" si="0" ref="AI7:AN7">SUM(AI8:AI10)</f>
        <v>95</v>
      </c>
      <c r="AJ7" s="112">
        <f t="shared" si="0"/>
        <v>87</v>
      </c>
      <c r="AK7" s="112">
        <f t="shared" si="0"/>
        <v>8</v>
      </c>
      <c r="AL7" s="177">
        <f t="shared" si="0"/>
        <v>96</v>
      </c>
      <c r="AM7" s="112">
        <f t="shared" si="0"/>
        <v>89</v>
      </c>
      <c r="AN7" s="112">
        <f t="shared" si="0"/>
        <v>7</v>
      </c>
      <c r="AO7" s="177">
        <f>SUM(AO8:AO10)</f>
        <v>94</v>
      </c>
      <c r="AP7" s="112">
        <f>SUM(AP8:AP10)</f>
        <v>87</v>
      </c>
      <c r="AQ7" s="112">
        <f>SUM(AQ8:AQ10)</f>
        <v>7</v>
      </c>
    </row>
    <row r="8" spans="1:43" ht="52.5" customHeight="1">
      <c r="A8" s="596" t="s">
        <v>24</v>
      </c>
      <c r="B8" s="599" t="s">
        <v>25</v>
      </c>
      <c r="C8" s="599"/>
      <c r="D8" s="599"/>
      <c r="E8" s="112">
        <v>48</v>
      </c>
      <c r="F8" s="112">
        <v>28</v>
      </c>
      <c r="G8" s="112">
        <v>20</v>
      </c>
      <c r="H8" s="112">
        <v>47</v>
      </c>
      <c r="I8" s="112">
        <v>28</v>
      </c>
      <c r="J8" s="112">
        <v>19</v>
      </c>
      <c r="K8" s="112">
        <v>48</v>
      </c>
      <c r="L8" s="112">
        <v>28</v>
      </c>
      <c r="M8" s="112">
        <v>20</v>
      </c>
      <c r="N8" s="177">
        <v>42</v>
      </c>
      <c r="O8" s="112">
        <v>23</v>
      </c>
      <c r="P8" s="112">
        <v>19</v>
      </c>
      <c r="Q8" s="177">
        <v>16</v>
      </c>
      <c r="R8" s="112">
        <v>13</v>
      </c>
      <c r="S8" s="112">
        <v>3</v>
      </c>
      <c r="T8" s="177">
        <v>15</v>
      </c>
      <c r="U8" s="112">
        <v>12</v>
      </c>
      <c r="V8" s="112">
        <v>3</v>
      </c>
      <c r="W8" s="177">
        <v>15</v>
      </c>
      <c r="X8" s="112">
        <v>12</v>
      </c>
      <c r="Y8" s="112">
        <v>3</v>
      </c>
      <c r="Z8" s="177">
        <v>16</v>
      </c>
      <c r="AA8" s="112">
        <v>13</v>
      </c>
      <c r="AB8" s="112">
        <v>3</v>
      </c>
      <c r="AC8" s="177">
        <v>16</v>
      </c>
      <c r="AD8" s="112">
        <v>13</v>
      </c>
      <c r="AE8" s="112">
        <v>3</v>
      </c>
      <c r="AF8" s="177">
        <v>17</v>
      </c>
      <c r="AG8" s="112">
        <v>14</v>
      </c>
      <c r="AH8" s="112">
        <v>3</v>
      </c>
      <c r="AI8" s="177">
        <f>SUM(AJ8:AK8)</f>
        <v>17</v>
      </c>
      <c r="AJ8" s="112">
        <v>14</v>
      </c>
      <c r="AK8" s="112">
        <v>3</v>
      </c>
      <c r="AL8" s="177">
        <f>SUM(AM8:AN8)</f>
        <v>18</v>
      </c>
      <c r="AM8" s="112">
        <v>15</v>
      </c>
      <c r="AN8" s="112">
        <v>3</v>
      </c>
      <c r="AO8" s="177">
        <f>SUM(AP8:AQ8)</f>
        <v>18</v>
      </c>
      <c r="AP8" s="112">
        <v>15</v>
      </c>
      <c r="AQ8" s="112">
        <v>3</v>
      </c>
    </row>
    <row r="9" spans="1:43" ht="51" customHeight="1">
      <c r="A9" s="597"/>
      <c r="B9" s="599" t="s">
        <v>26</v>
      </c>
      <c r="C9" s="599"/>
      <c r="D9" s="599"/>
      <c r="E9" s="112">
        <v>116</v>
      </c>
      <c r="F9" s="112">
        <v>99</v>
      </c>
      <c r="G9" s="112">
        <v>17</v>
      </c>
      <c r="H9" s="112">
        <v>109</v>
      </c>
      <c r="I9" s="112">
        <v>94</v>
      </c>
      <c r="J9" s="112">
        <v>15</v>
      </c>
      <c r="K9" s="112">
        <v>101</v>
      </c>
      <c r="L9" s="112">
        <v>89</v>
      </c>
      <c r="M9" s="112">
        <v>12</v>
      </c>
      <c r="N9" s="177">
        <v>99</v>
      </c>
      <c r="O9" s="112">
        <v>88</v>
      </c>
      <c r="P9" s="112">
        <v>11</v>
      </c>
      <c r="Q9" s="177">
        <v>92</v>
      </c>
      <c r="R9" s="112">
        <v>82</v>
      </c>
      <c r="S9" s="112">
        <v>10</v>
      </c>
      <c r="T9" s="177">
        <v>81</v>
      </c>
      <c r="U9" s="112">
        <v>76</v>
      </c>
      <c r="V9" s="112">
        <v>5</v>
      </c>
      <c r="W9" s="177">
        <v>79</v>
      </c>
      <c r="X9" s="112">
        <v>74</v>
      </c>
      <c r="Y9" s="112">
        <v>5</v>
      </c>
      <c r="Z9" s="177">
        <v>79</v>
      </c>
      <c r="AA9" s="112">
        <v>74</v>
      </c>
      <c r="AB9" s="112">
        <v>5</v>
      </c>
      <c r="AC9" s="177">
        <v>80</v>
      </c>
      <c r="AD9" s="112">
        <v>75</v>
      </c>
      <c r="AE9" s="112">
        <v>5</v>
      </c>
      <c r="AF9" s="177">
        <v>78</v>
      </c>
      <c r="AG9" s="112">
        <v>73</v>
      </c>
      <c r="AH9" s="112">
        <v>5</v>
      </c>
      <c r="AI9" s="177">
        <f>SUM(AJ9:AK9)</f>
        <v>74</v>
      </c>
      <c r="AJ9" s="112">
        <v>69</v>
      </c>
      <c r="AK9" s="112">
        <v>5</v>
      </c>
      <c r="AL9" s="177">
        <f>SUM(AM9:AN9)</f>
        <v>75</v>
      </c>
      <c r="AM9" s="112">
        <v>71</v>
      </c>
      <c r="AN9" s="112">
        <v>4</v>
      </c>
      <c r="AO9" s="177">
        <f>SUM(AP9:AQ9)</f>
        <v>73</v>
      </c>
      <c r="AP9" s="112">
        <v>69</v>
      </c>
      <c r="AQ9" s="112">
        <v>4</v>
      </c>
    </row>
    <row r="10" spans="1:43" ht="89.25" customHeight="1">
      <c r="A10" s="598"/>
      <c r="B10" s="599" t="s">
        <v>63</v>
      </c>
      <c r="C10" s="599"/>
      <c r="D10" s="599"/>
      <c r="E10" s="112">
        <v>6</v>
      </c>
      <c r="F10" s="112">
        <v>5</v>
      </c>
      <c r="G10" s="112">
        <v>1</v>
      </c>
      <c r="H10" s="112">
        <v>6</v>
      </c>
      <c r="I10" s="112">
        <v>5</v>
      </c>
      <c r="J10" s="112">
        <v>1</v>
      </c>
      <c r="K10" s="112">
        <v>5</v>
      </c>
      <c r="L10" s="112">
        <v>4</v>
      </c>
      <c r="M10" s="112">
        <v>1</v>
      </c>
      <c r="N10" s="177">
        <v>5</v>
      </c>
      <c r="O10" s="112">
        <v>4</v>
      </c>
      <c r="P10" s="112">
        <v>1</v>
      </c>
      <c r="Q10" s="177">
        <v>5</v>
      </c>
      <c r="R10" s="112">
        <v>4</v>
      </c>
      <c r="S10" s="112">
        <v>1</v>
      </c>
      <c r="T10" s="177">
        <v>5</v>
      </c>
      <c r="U10" s="112">
        <v>4</v>
      </c>
      <c r="V10" s="112">
        <v>1</v>
      </c>
      <c r="W10" s="177">
        <v>5</v>
      </c>
      <c r="X10" s="112">
        <v>4</v>
      </c>
      <c r="Y10" s="112">
        <v>1</v>
      </c>
      <c r="Z10" s="177">
        <v>5</v>
      </c>
      <c r="AA10" s="112">
        <v>4</v>
      </c>
      <c r="AB10" s="112">
        <v>1</v>
      </c>
      <c r="AC10" s="177">
        <v>5</v>
      </c>
      <c r="AD10" s="112">
        <v>4</v>
      </c>
      <c r="AE10" s="112">
        <v>1</v>
      </c>
      <c r="AF10" s="177">
        <v>5</v>
      </c>
      <c r="AG10" s="112">
        <v>4</v>
      </c>
      <c r="AH10" s="112">
        <v>1</v>
      </c>
      <c r="AI10" s="177">
        <f>SUM(AJ10:AK10)</f>
        <v>4</v>
      </c>
      <c r="AJ10" s="112">
        <v>4</v>
      </c>
      <c r="AK10" s="112">
        <v>0</v>
      </c>
      <c r="AL10" s="177">
        <f>SUM(AM10:AN10)</f>
        <v>3</v>
      </c>
      <c r="AM10" s="112">
        <v>3</v>
      </c>
      <c r="AN10" s="112">
        <v>0</v>
      </c>
      <c r="AO10" s="177">
        <f>SUM(AP10:AQ10)</f>
        <v>3</v>
      </c>
      <c r="AP10" s="112">
        <v>3</v>
      </c>
      <c r="AQ10" s="112">
        <v>0</v>
      </c>
    </row>
  </sheetData>
  <sheetProtection/>
  <mergeCells count="46">
    <mergeCell ref="A8:A10"/>
    <mergeCell ref="B8:D8"/>
    <mergeCell ref="B9:D9"/>
    <mergeCell ref="B10:D10"/>
    <mergeCell ref="AF4:AH4"/>
    <mergeCell ref="AF5:AF6"/>
    <mergeCell ref="K5:K6"/>
    <mergeCell ref="H5:H6"/>
    <mergeCell ref="H4:J4"/>
    <mergeCell ref="T5:T6"/>
    <mergeCell ref="AI4:AK4"/>
    <mergeCell ref="AI5:AI6"/>
    <mergeCell ref="AJ5:AK5"/>
    <mergeCell ref="AC5:AC6"/>
    <mergeCell ref="AD5:AE5"/>
    <mergeCell ref="W4:Y4"/>
    <mergeCell ref="Z5:Z6"/>
    <mergeCell ref="U5:V5"/>
    <mergeCell ref="A7:D7"/>
    <mergeCell ref="T4:V4"/>
    <mergeCell ref="L5:M5"/>
    <mergeCell ref="Q4:S4"/>
    <mergeCell ref="I5:J5"/>
    <mergeCell ref="E4:G4"/>
    <mergeCell ref="A3:D6"/>
    <mergeCell ref="F5:G5"/>
    <mergeCell ref="AM5:AN5"/>
    <mergeCell ref="AG5:AH5"/>
    <mergeCell ref="N4:P4"/>
    <mergeCell ref="X5:Y5"/>
    <mergeCell ref="AC4:AE4"/>
    <mergeCell ref="Q5:Q6"/>
    <mergeCell ref="N5:N6"/>
    <mergeCell ref="Z4:AB4"/>
    <mergeCell ref="AA5:AB5"/>
    <mergeCell ref="W5:W6"/>
    <mergeCell ref="AO4:AQ4"/>
    <mergeCell ref="AO5:AO6"/>
    <mergeCell ref="AP5:AQ5"/>
    <mergeCell ref="E3:AQ3"/>
    <mergeCell ref="A2:AQ2"/>
    <mergeCell ref="K4:M4"/>
    <mergeCell ref="O5:P5"/>
    <mergeCell ref="R5:S5"/>
    <mergeCell ref="AL4:AN4"/>
    <mergeCell ref="AL5:AL6"/>
  </mergeCells>
  <printOptions horizontalCentered="1"/>
  <pageMargins left="0" right="0" top="1" bottom="1" header="0.5" footer="0.5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2:AB71"/>
  <sheetViews>
    <sheetView zoomScale="95" zoomScaleNormal="95" zoomScalePageLayoutView="0" workbookViewId="0" topLeftCell="A1">
      <pane xSplit="6" ySplit="8" topLeftCell="G48" activePane="bottomRight" state="frozen"/>
      <selection pane="topLeft" activeCell="A1" sqref="A1"/>
      <selection pane="topRight" activeCell="G1" sqref="G1"/>
      <selection pane="bottomLeft" activeCell="A9" sqref="A9"/>
      <selection pane="bottomRight" activeCell="V71" sqref="V71"/>
    </sheetView>
  </sheetViews>
  <sheetFormatPr defaultColWidth="9.00390625" defaultRowHeight="12.75"/>
  <cols>
    <col min="1" max="1" width="2.375" style="349" customWidth="1"/>
    <col min="2" max="3" width="10.00390625" style="349" bestFit="1" customWidth="1"/>
    <col min="4" max="4" width="3.875" style="349" customWidth="1"/>
    <col min="5" max="5" width="8.75390625" style="349" customWidth="1"/>
    <col min="6" max="6" width="8.125" style="349" customWidth="1"/>
    <col min="7" max="8" width="5.375" style="349" customWidth="1"/>
    <col min="9" max="9" width="7.625" style="349" customWidth="1"/>
    <col min="10" max="10" width="8.25390625" style="349" customWidth="1"/>
    <col min="11" max="11" width="7.625" style="349" customWidth="1"/>
    <col min="12" max="12" width="8.00390625" style="349" customWidth="1"/>
    <col min="13" max="13" width="7.75390625" style="349" customWidth="1"/>
    <col min="14" max="14" width="8.00390625" style="349" customWidth="1"/>
    <col min="15" max="15" width="7.75390625" style="349" customWidth="1"/>
    <col min="16" max="16" width="8.25390625" style="349" customWidth="1"/>
    <col min="17" max="18" width="6.875" style="349" customWidth="1"/>
    <col min="19" max="19" width="7.25390625" style="349" customWidth="1"/>
    <col min="20" max="20" width="7.00390625" style="349" customWidth="1"/>
    <col min="21" max="22" width="7.75390625" style="349" customWidth="1"/>
    <col min="23" max="23" width="8.75390625" style="349" customWidth="1"/>
    <col min="24" max="26" width="7.00390625" style="349" customWidth="1"/>
    <col min="27" max="27" width="8.125" style="349" customWidth="1"/>
    <col min="28" max="28" width="7.875" style="349" customWidth="1"/>
    <col min="29" max="29" width="5.125" style="349" customWidth="1"/>
    <col min="30" max="16384" width="9.125" style="349" customWidth="1"/>
  </cols>
  <sheetData>
    <row r="2" spans="1:28" ht="15.75" customHeight="1">
      <c r="A2" s="614" t="s">
        <v>416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614"/>
      <c r="V2" s="614"/>
      <c r="W2" s="614"/>
      <c r="X2" s="614"/>
      <c r="Y2" s="614"/>
      <c r="Z2" s="614"/>
      <c r="AA2" s="614"/>
      <c r="AB2" s="614"/>
    </row>
    <row r="3" spans="1:28" ht="8.25" customHeight="1">
      <c r="A3" s="615"/>
      <c r="B3" s="615"/>
      <c r="C3" s="615"/>
      <c r="D3" s="615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614"/>
      <c r="X3" s="614"/>
      <c r="Y3" s="614"/>
      <c r="Z3" s="614"/>
      <c r="AA3" s="614"/>
      <c r="AB3" s="614"/>
    </row>
    <row r="4" spans="1:28" ht="14.25" customHeight="1">
      <c r="A4" s="613" t="s">
        <v>18</v>
      </c>
      <c r="B4" s="613"/>
      <c r="C4" s="613"/>
      <c r="D4" s="613"/>
      <c r="E4" s="613" t="s">
        <v>39</v>
      </c>
      <c r="F4" s="613"/>
      <c r="G4" s="613" t="s">
        <v>75</v>
      </c>
      <c r="H4" s="613"/>
      <c r="I4" s="613"/>
      <c r="J4" s="613"/>
      <c r="K4" s="613"/>
      <c r="L4" s="613"/>
      <c r="M4" s="613"/>
      <c r="N4" s="613"/>
      <c r="O4" s="613"/>
      <c r="P4" s="613"/>
      <c r="Q4" s="613"/>
      <c r="R4" s="613"/>
      <c r="S4" s="613"/>
      <c r="T4" s="613"/>
      <c r="U4" s="613" t="s">
        <v>76</v>
      </c>
      <c r="V4" s="613"/>
      <c r="W4" s="613"/>
      <c r="X4" s="613"/>
      <c r="Y4" s="613"/>
      <c r="Z4" s="613"/>
      <c r="AA4" s="613"/>
      <c r="AB4" s="613"/>
    </row>
    <row r="5" spans="1:28" ht="14.25" customHeight="1">
      <c r="A5" s="613"/>
      <c r="B5" s="613"/>
      <c r="C5" s="613"/>
      <c r="D5" s="613"/>
      <c r="E5" s="613"/>
      <c r="F5" s="613"/>
      <c r="G5" s="613" t="s">
        <v>77</v>
      </c>
      <c r="H5" s="613"/>
      <c r="I5" s="613" t="s">
        <v>10</v>
      </c>
      <c r="J5" s="613"/>
      <c r="K5" s="613" t="s">
        <v>11</v>
      </c>
      <c r="L5" s="613"/>
      <c r="M5" s="613" t="s">
        <v>12</v>
      </c>
      <c r="N5" s="613"/>
      <c r="O5" s="613" t="s">
        <v>13</v>
      </c>
      <c r="P5" s="613"/>
      <c r="Q5" s="613" t="s">
        <v>14</v>
      </c>
      <c r="R5" s="613"/>
      <c r="S5" s="613" t="s">
        <v>15</v>
      </c>
      <c r="T5" s="613"/>
      <c r="U5" s="613" t="s">
        <v>78</v>
      </c>
      <c r="V5" s="613"/>
      <c r="W5" s="613"/>
      <c r="X5" s="613"/>
      <c r="Y5" s="613"/>
      <c r="Z5" s="613"/>
      <c r="AA5" s="613" t="s">
        <v>79</v>
      </c>
      <c r="AB5" s="613"/>
    </row>
    <row r="6" spans="1:28" ht="12">
      <c r="A6" s="613"/>
      <c r="B6" s="613"/>
      <c r="C6" s="613"/>
      <c r="D6" s="613"/>
      <c r="E6" s="613" t="s">
        <v>80</v>
      </c>
      <c r="F6" s="613" t="s">
        <v>5</v>
      </c>
      <c r="G6" s="613" t="s">
        <v>80</v>
      </c>
      <c r="H6" s="613" t="s">
        <v>5</v>
      </c>
      <c r="I6" s="613" t="s">
        <v>80</v>
      </c>
      <c r="J6" s="613" t="s">
        <v>5</v>
      </c>
      <c r="K6" s="613" t="s">
        <v>80</v>
      </c>
      <c r="L6" s="613" t="s">
        <v>5</v>
      </c>
      <c r="M6" s="613" t="s">
        <v>80</v>
      </c>
      <c r="N6" s="613" t="s">
        <v>5</v>
      </c>
      <c r="O6" s="613" t="s">
        <v>80</v>
      </c>
      <c r="P6" s="613" t="s">
        <v>5</v>
      </c>
      <c r="Q6" s="613" t="s">
        <v>80</v>
      </c>
      <c r="R6" s="613" t="s">
        <v>5</v>
      </c>
      <c r="S6" s="613" t="s">
        <v>80</v>
      </c>
      <c r="T6" s="613" t="s">
        <v>5</v>
      </c>
      <c r="U6" s="613" t="s">
        <v>80</v>
      </c>
      <c r="V6" s="613" t="s">
        <v>5</v>
      </c>
      <c r="W6" s="613" t="s">
        <v>81</v>
      </c>
      <c r="X6" s="613"/>
      <c r="Y6" s="613"/>
      <c r="Z6" s="613"/>
      <c r="AA6" s="613"/>
      <c r="AB6" s="613"/>
    </row>
    <row r="7" spans="1:28" ht="77.25" customHeight="1">
      <c r="A7" s="613"/>
      <c r="B7" s="613"/>
      <c r="C7" s="613"/>
      <c r="D7" s="613"/>
      <c r="E7" s="613"/>
      <c r="F7" s="613"/>
      <c r="G7" s="613"/>
      <c r="H7" s="613"/>
      <c r="I7" s="613"/>
      <c r="J7" s="613"/>
      <c r="K7" s="613"/>
      <c r="L7" s="613"/>
      <c r="M7" s="613"/>
      <c r="N7" s="613"/>
      <c r="O7" s="613"/>
      <c r="P7" s="613"/>
      <c r="Q7" s="613"/>
      <c r="R7" s="613"/>
      <c r="S7" s="613"/>
      <c r="T7" s="613"/>
      <c r="U7" s="613"/>
      <c r="V7" s="613"/>
      <c r="W7" s="191" t="s">
        <v>551</v>
      </c>
      <c r="X7" s="191" t="s">
        <v>82</v>
      </c>
      <c r="Y7" s="191" t="s">
        <v>726</v>
      </c>
      <c r="Z7" s="191" t="s">
        <v>727</v>
      </c>
      <c r="AA7" s="192" t="s">
        <v>80</v>
      </c>
      <c r="AB7" s="192" t="s">
        <v>5</v>
      </c>
    </row>
    <row r="8" spans="1:28" ht="15" customHeight="1">
      <c r="A8" s="608" t="s">
        <v>336</v>
      </c>
      <c r="B8" s="609"/>
      <c r="C8" s="609"/>
      <c r="D8" s="609"/>
      <c r="E8" s="609"/>
      <c r="F8" s="609"/>
      <c r="G8" s="609"/>
      <c r="H8" s="609"/>
      <c r="I8" s="609"/>
      <c r="J8" s="609"/>
      <c r="K8" s="609"/>
      <c r="L8" s="609"/>
      <c r="M8" s="609"/>
      <c r="N8" s="609"/>
      <c r="O8" s="609"/>
      <c r="P8" s="609"/>
      <c r="Q8" s="609"/>
      <c r="R8" s="609"/>
      <c r="S8" s="609"/>
      <c r="T8" s="609"/>
      <c r="U8" s="609"/>
      <c r="V8" s="609"/>
      <c r="W8" s="609"/>
      <c r="X8" s="609"/>
      <c r="Y8" s="609"/>
      <c r="Z8" s="609"/>
      <c r="AA8" s="609"/>
      <c r="AB8" s="610"/>
    </row>
    <row r="9" spans="1:28" ht="31.5" customHeight="1">
      <c r="A9" s="611" t="s">
        <v>363</v>
      </c>
      <c r="B9" s="612"/>
      <c r="C9" s="612"/>
      <c r="D9" s="612"/>
      <c r="E9" s="351">
        <f>+G9+I9+K9+M9+O9+Q9+S9</f>
        <v>71178</v>
      </c>
      <c r="F9" s="351">
        <f>+H9+J9+L9+N9+P9+R9+T9</f>
        <v>39486</v>
      </c>
      <c r="G9" s="351">
        <f>SUM(G10:G12)</f>
        <v>42</v>
      </c>
      <c r="H9" s="351">
        <f aca="true" t="shared" si="0" ref="H9:AB9">SUM(H10:H12)</f>
        <v>14</v>
      </c>
      <c r="I9" s="351">
        <f t="shared" si="0"/>
        <v>22580</v>
      </c>
      <c r="J9" s="351">
        <f t="shared" si="0"/>
        <v>12570</v>
      </c>
      <c r="K9" s="351">
        <f t="shared" si="0"/>
        <v>17496</v>
      </c>
      <c r="L9" s="351">
        <f t="shared" si="0"/>
        <v>9685</v>
      </c>
      <c r="M9" s="351">
        <f t="shared" si="0"/>
        <v>14358</v>
      </c>
      <c r="N9" s="351">
        <f t="shared" si="0"/>
        <v>8202</v>
      </c>
      <c r="O9" s="351">
        <f t="shared" si="0"/>
        <v>11035</v>
      </c>
      <c r="P9" s="351">
        <f t="shared" si="0"/>
        <v>6261</v>
      </c>
      <c r="Q9" s="351">
        <f t="shared" si="0"/>
        <v>4873</v>
      </c>
      <c r="R9" s="351">
        <f t="shared" si="0"/>
        <v>2133</v>
      </c>
      <c r="S9" s="351">
        <f t="shared" si="0"/>
        <v>794</v>
      </c>
      <c r="T9" s="351">
        <f t="shared" si="0"/>
        <v>621</v>
      </c>
      <c r="U9" s="351">
        <f t="shared" si="0"/>
        <v>18711</v>
      </c>
      <c r="V9" s="351">
        <f t="shared" si="0"/>
        <v>10439</v>
      </c>
      <c r="W9" s="351">
        <f t="shared" si="0"/>
        <v>17387</v>
      </c>
      <c r="X9" s="351">
        <f t="shared" si="0"/>
        <v>339</v>
      </c>
      <c r="Y9" s="351">
        <f t="shared" si="0"/>
        <v>817</v>
      </c>
      <c r="Z9" s="351">
        <f t="shared" si="0"/>
        <v>168</v>
      </c>
      <c r="AA9" s="351">
        <f t="shared" si="0"/>
        <v>13929</v>
      </c>
      <c r="AB9" s="352">
        <f t="shared" si="0"/>
        <v>7758</v>
      </c>
    </row>
    <row r="10" spans="1:28" ht="15" customHeight="1">
      <c r="A10" s="603" t="s">
        <v>24</v>
      </c>
      <c r="B10" s="600" t="s">
        <v>364</v>
      </c>
      <c r="C10" s="600"/>
      <c r="D10" s="600"/>
      <c r="E10" s="351">
        <f aca="true" t="shared" si="1" ref="E10:E20">+G10+I10+K10+M10+O10+Q10+S10</f>
        <v>68002</v>
      </c>
      <c r="F10" s="351">
        <f aca="true" t="shared" si="2" ref="F10:F21">+H10+J10+L10+N10+P10+R10+T10</f>
        <v>37961</v>
      </c>
      <c r="G10" s="354">
        <v>42</v>
      </c>
      <c r="H10" s="355">
        <v>14</v>
      </c>
      <c r="I10" s="354">
        <v>21669</v>
      </c>
      <c r="J10" s="355">
        <v>12058</v>
      </c>
      <c r="K10" s="354">
        <v>16451</v>
      </c>
      <c r="L10" s="355">
        <v>9205</v>
      </c>
      <c r="M10" s="354">
        <v>13714</v>
      </c>
      <c r="N10" s="355">
        <v>7903</v>
      </c>
      <c r="O10" s="354">
        <v>10748</v>
      </c>
      <c r="P10" s="355">
        <v>6158</v>
      </c>
      <c r="Q10" s="354">
        <v>4584</v>
      </c>
      <c r="R10" s="355">
        <v>2002</v>
      </c>
      <c r="S10" s="354">
        <v>794</v>
      </c>
      <c r="T10" s="355">
        <v>621</v>
      </c>
      <c r="U10" s="354">
        <v>18062</v>
      </c>
      <c r="V10" s="355">
        <v>10082</v>
      </c>
      <c r="W10" s="354">
        <v>17366</v>
      </c>
      <c r="X10" s="354">
        <v>208</v>
      </c>
      <c r="Y10" s="354">
        <v>326</v>
      </c>
      <c r="Z10" s="354">
        <v>162</v>
      </c>
      <c r="AA10" s="354">
        <v>12976</v>
      </c>
      <c r="AB10" s="356">
        <v>7202</v>
      </c>
    </row>
    <row r="11" spans="1:28" ht="15" customHeight="1">
      <c r="A11" s="603"/>
      <c r="B11" s="600" t="s">
        <v>365</v>
      </c>
      <c r="C11" s="600"/>
      <c r="D11" s="600"/>
      <c r="E11" s="351">
        <f t="shared" si="1"/>
        <v>354</v>
      </c>
      <c r="F11" s="351">
        <f t="shared" si="2"/>
        <v>214</v>
      </c>
      <c r="G11" s="354">
        <v>0</v>
      </c>
      <c r="H11" s="355">
        <v>0</v>
      </c>
      <c r="I11" s="354">
        <v>202</v>
      </c>
      <c r="J11" s="355">
        <v>114</v>
      </c>
      <c r="K11" s="354">
        <v>75</v>
      </c>
      <c r="L11" s="355">
        <v>49</v>
      </c>
      <c r="M11" s="354">
        <v>73</v>
      </c>
      <c r="N11" s="355">
        <v>51</v>
      </c>
      <c r="O11" s="354">
        <v>4</v>
      </c>
      <c r="P11" s="355">
        <v>0</v>
      </c>
      <c r="Q11" s="354">
        <v>0</v>
      </c>
      <c r="R11" s="355">
        <v>0</v>
      </c>
      <c r="S11" s="354">
        <v>0</v>
      </c>
      <c r="T11" s="355">
        <v>0</v>
      </c>
      <c r="U11" s="354">
        <v>81</v>
      </c>
      <c r="V11" s="355">
        <v>40</v>
      </c>
      <c r="W11" s="354">
        <v>0</v>
      </c>
      <c r="X11" s="354">
        <v>68</v>
      </c>
      <c r="Y11" s="354">
        <v>11</v>
      </c>
      <c r="Z11" s="354">
        <v>2</v>
      </c>
      <c r="AA11" s="354">
        <v>79</v>
      </c>
      <c r="AB11" s="356">
        <v>53</v>
      </c>
    </row>
    <row r="12" spans="1:28" ht="15" customHeight="1">
      <c r="A12" s="603"/>
      <c r="B12" s="600" t="s">
        <v>366</v>
      </c>
      <c r="C12" s="600"/>
      <c r="D12" s="600"/>
      <c r="E12" s="351">
        <f t="shared" si="1"/>
        <v>2822</v>
      </c>
      <c r="F12" s="351">
        <f t="shared" si="2"/>
        <v>1311</v>
      </c>
      <c r="G12" s="354">
        <v>0</v>
      </c>
      <c r="H12" s="355">
        <v>0</v>
      </c>
      <c r="I12" s="354">
        <v>709</v>
      </c>
      <c r="J12" s="355">
        <v>398</v>
      </c>
      <c r="K12" s="354">
        <v>970</v>
      </c>
      <c r="L12" s="355">
        <v>431</v>
      </c>
      <c r="M12" s="354">
        <v>571</v>
      </c>
      <c r="N12" s="355">
        <v>248</v>
      </c>
      <c r="O12" s="354">
        <v>283</v>
      </c>
      <c r="P12" s="355">
        <v>103</v>
      </c>
      <c r="Q12" s="354">
        <v>289</v>
      </c>
      <c r="R12" s="355">
        <v>131</v>
      </c>
      <c r="S12" s="354">
        <v>0</v>
      </c>
      <c r="T12" s="355">
        <v>0</v>
      </c>
      <c r="U12" s="354">
        <v>568</v>
      </c>
      <c r="V12" s="355">
        <v>317</v>
      </c>
      <c r="W12" s="354">
        <v>21</v>
      </c>
      <c r="X12" s="354">
        <v>63</v>
      </c>
      <c r="Y12" s="354">
        <v>480</v>
      </c>
      <c r="Z12" s="354">
        <v>4</v>
      </c>
      <c r="AA12" s="354">
        <v>874</v>
      </c>
      <c r="AB12" s="356">
        <v>503</v>
      </c>
    </row>
    <row r="13" spans="1:28" ht="15" customHeight="1">
      <c r="A13" s="601" t="s">
        <v>367</v>
      </c>
      <c r="B13" s="602"/>
      <c r="C13" s="602"/>
      <c r="D13" s="602"/>
      <c r="E13" s="351">
        <f t="shared" si="1"/>
        <v>13304</v>
      </c>
      <c r="F13" s="351">
        <f t="shared" si="2"/>
        <v>8315</v>
      </c>
      <c r="G13" s="357">
        <f>SUM(G14:G16)</f>
        <v>230</v>
      </c>
      <c r="H13" s="357">
        <f aca="true" t="shared" si="3" ref="H13:AB13">SUM(H14:H16)</f>
        <v>147</v>
      </c>
      <c r="I13" s="357">
        <f t="shared" si="3"/>
        <v>5524</v>
      </c>
      <c r="J13" s="357">
        <f t="shared" si="3"/>
        <v>3480</v>
      </c>
      <c r="K13" s="357">
        <f t="shared" si="3"/>
        <v>4395</v>
      </c>
      <c r="L13" s="357">
        <f t="shared" si="3"/>
        <v>2816</v>
      </c>
      <c r="M13" s="357">
        <f t="shared" si="3"/>
        <v>2773</v>
      </c>
      <c r="N13" s="357">
        <f t="shared" si="3"/>
        <v>1701</v>
      </c>
      <c r="O13" s="357">
        <f t="shared" si="3"/>
        <v>160</v>
      </c>
      <c r="P13" s="357">
        <f t="shared" si="3"/>
        <v>77</v>
      </c>
      <c r="Q13" s="357">
        <f t="shared" si="3"/>
        <v>220</v>
      </c>
      <c r="R13" s="357">
        <f t="shared" si="3"/>
        <v>93</v>
      </c>
      <c r="S13" s="357">
        <f t="shared" si="3"/>
        <v>2</v>
      </c>
      <c r="T13" s="357">
        <f t="shared" si="3"/>
        <v>1</v>
      </c>
      <c r="U13" s="357">
        <f t="shared" si="3"/>
        <v>3260</v>
      </c>
      <c r="V13" s="357">
        <f t="shared" si="3"/>
        <v>2162</v>
      </c>
      <c r="W13" s="357">
        <f t="shared" si="3"/>
        <v>0</v>
      </c>
      <c r="X13" s="357">
        <f t="shared" si="3"/>
        <v>334</v>
      </c>
      <c r="Y13" s="357">
        <f t="shared" si="3"/>
        <v>2482</v>
      </c>
      <c r="Z13" s="357">
        <f t="shared" si="3"/>
        <v>444</v>
      </c>
      <c r="AA13" s="357">
        <f t="shared" si="3"/>
        <v>6987</v>
      </c>
      <c r="AB13" s="358">
        <f t="shared" si="3"/>
        <v>4368</v>
      </c>
    </row>
    <row r="14" spans="1:28" ht="15" customHeight="1">
      <c r="A14" s="603" t="s">
        <v>24</v>
      </c>
      <c r="B14" s="600" t="s">
        <v>368</v>
      </c>
      <c r="C14" s="600"/>
      <c r="D14" s="600"/>
      <c r="E14" s="351">
        <f t="shared" si="1"/>
        <v>11951</v>
      </c>
      <c r="F14" s="351">
        <f t="shared" si="2"/>
        <v>7344</v>
      </c>
      <c r="G14" s="354">
        <v>230</v>
      </c>
      <c r="H14" s="355">
        <v>147</v>
      </c>
      <c r="I14" s="354">
        <v>5390</v>
      </c>
      <c r="J14" s="355">
        <v>3371</v>
      </c>
      <c r="K14" s="354">
        <v>3244</v>
      </c>
      <c r="L14" s="355">
        <v>2011</v>
      </c>
      <c r="M14" s="354">
        <v>2706</v>
      </c>
      <c r="N14" s="355">
        <v>1644</v>
      </c>
      <c r="O14" s="354">
        <v>159</v>
      </c>
      <c r="P14" s="355">
        <v>77</v>
      </c>
      <c r="Q14" s="354">
        <v>220</v>
      </c>
      <c r="R14" s="355">
        <v>93</v>
      </c>
      <c r="S14" s="354">
        <v>2</v>
      </c>
      <c r="T14" s="355">
        <v>1</v>
      </c>
      <c r="U14" s="354">
        <v>3127</v>
      </c>
      <c r="V14" s="355">
        <v>2054</v>
      </c>
      <c r="W14" s="354">
        <v>0</v>
      </c>
      <c r="X14" s="354">
        <v>334</v>
      </c>
      <c r="Y14" s="354">
        <v>2365</v>
      </c>
      <c r="Z14" s="354">
        <v>428</v>
      </c>
      <c r="AA14" s="354">
        <v>5832</v>
      </c>
      <c r="AB14" s="356">
        <v>3580</v>
      </c>
    </row>
    <row r="15" spans="1:28" ht="15" customHeight="1">
      <c r="A15" s="603"/>
      <c r="B15" s="600" t="s">
        <v>369</v>
      </c>
      <c r="C15" s="600"/>
      <c r="D15" s="600"/>
      <c r="E15" s="351">
        <f t="shared" si="1"/>
        <v>18</v>
      </c>
      <c r="F15" s="351">
        <f t="shared" si="2"/>
        <v>11</v>
      </c>
      <c r="G15" s="354">
        <v>0</v>
      </c>
      <c r="H15" s="355">
        <v>0</v>
      </c>
      <c r="I15" s="354">
        <v>18</v>
      </c>
      <c r="J15" s="355">
        <v>11</v>
      </c>
      <c r="K15" s="354">
        <v>0</v>
      </c>
      <c r="L15" s="355">
        <v>0</v>
      </c>
      <c r="M15" s="354">
        <v>0</v>
      </c>
      <c r="N15" s="355">
        <v>0</v>
      </c>
      <c r="O15" s="354">
        <v>0</v>
      </c>
      <c r="P15" s="355">
        <v>0</v>
      </c>
      <c r="Q15" s="354">
        <v>0</v>
      </c>
      <c r="R15" s="355">
        <v>0</v>
      </c>
      <c r="S15" s="354">
        <v>0</v>
      </c>
      <c r="T15" s="355">
        <v>0</v>
      </c>
      <c r="U15" s="354">
        <v>18</v>
      </c>
      <c r="V15" s="355">
        <v>11</v>
      </c>
      <c r="W15" s="354">
        <v>0</v>
      </c>
      <c r="X15" s="354">
        <v>0</v>
      </c>
      <c r="Y15" s="354">
        <v>18</v>
      </c>
      <c r="Z15" s="354">
        <v>0</v>
      </c>
      <c r="AA15" s="354">
        <v>0</v>
      </c>
      <c r="AB15" s="356">
        <v>0</v>
      </c>
    </row>
    <row r="16" spans="1:28" ht="15" customHeight="1">
      <c r="A16" s="603"/>
      <c r="B16" s="600" t="s">
        <v>370</v>
      </c>
      <c r="C16" s="600"/>
      <c r="D16" s="600"/>
      <c r="E16" s="351">
        <f t="shared" si="1"/>
        <v>1335</v>
      </c>
      <c r="F16" s="351">
        <f t="shared" si="2"/>
        <v>960</v>
      </c>
      <c r="G16" s="354">
        <v>0</v>
      </c>
      <c r="H16" s="355">
        <v>0</v>
      </c>
      <c r="I16" s="354">
        <v>116</v>
      </c>
      <c r="J16" s="355">
        <v>98</v>
      </c>
      <c r="K16" s="354">
        <v>1151</v>
      </c>
      <c r="L16" s="355">
        <v>805</v>
      </c>
      <c r="M16" s="354">
        <v>67</v>
      </c>
      <c r="N16" s="355">
        <v>57</v>
      </c>
      <c r="O16" s="354">
        <v>1</v>
      </c>
      <c r="P16" s="355">
        <v>0</v>
      </c>
      <c r="Q16" s="354">
        <v>0</v>
      </c>
      <c r="R16" s="355">
        <v>0</v>
      </c>
      <c r="S16" s="354">
        <v>0</v>
      </c>
      <c r="T16" s="355">
        <v>0</v>
      </c>
      <c r="U16" s="354">
        <v>115</v>
      </c>
      <c r="V16" s="355">
        <v>97</v>
      </c>
      <c r="W16" s="354">
        <v>0</v>
      </c>
      <c r="X16" s="354">
        <v>0</v>
      </c>
      <c r="Y16" s="354">
        <v>99</v>
      </c>
      <c r="Z16" s="354">
        <v>16</v>
      </c>
      <c r="AA16" s="354">
        <v>1155</v>
      </c>
      <c r="AB16" s="356">
        <v>788</v>
      </c>
    </row>
    <row r="17" spans="1:28" ht="15" customHeight="1">
      <c r="A17" s="601" t="s">
        <v>371</v>
      </c>
      <c r="B17" s="602"/>
      <c r="C17" s="602"/>
      <c r="D17" s="602"/>
      <c r="E17" s="351">
        <f t="shared" si="1"/>
        <v>3510</v>
      </c>
      <c r="F17" s="351">
        <f t="shared" si="2"/>
        <v>1974</v>
      </c>
      <c r="G17" s="357">
        <f>SUM(G18:G20)</f>
        <v>9</v>
      </c>
      <c r="H17" s="357">
        <f aca="true" t="shared" si="4" ref="H17:AB17">SUM(H18:H20)</f>
        <v>5</v>
      </c>
      <c r="I17" s="357">
        <f t="shared" si="4"/>
        <v>1192</v>
      </c>
      <c r="J17" s="357">
        <f t="shared" si="4"/>
        <v>637</v>
      </c>
      <c r="K17" s="357">
        <f t="shared" si="4"/>
        <v>526</v>
      </c>
      <c r="L17" s="357">
        <f t="shared" si="4"/>
        <v>300</v>
      </c>
      <c r="M17" s="357">
        <f t="shared" si="4"/>
        <v>630</v>
      </c>
      <c r="N17" s="357">
        <f t="shared" si="4"/>
        <v>290</v>
      </c>
      <c r="O17" s="357">
        <f t="shared" si="4"/>
        <v>993</v>
      </c>
      <c r="P17" s="357">
        <f t="shared" si="4"/>
        <v>657</v>
      </c>
      <c r="Q17" s="357">
        <f t="shared" si="4"/>
        <v>126</v>
      </c>
      <c r="R17" s="357">
        <f t="shared" si="4"/>
        <v>81</v>
      </c>
      <c r="S17" s="357">
        <f t="shared" si="4"/>
        <v>34</v>
      </c>
      <c r="T17" s="357">
        <f t="shared" si="4"/>
        <v>4</v>
      </c>
      <c r="U17" s="357">
        <f t="shared" si="4"/>
        <v>480</v>
      </c>
      <c r="V17" s="357">
        <f t="shared" si="4"/>
        <v>247</v>
      </c>
      <c r="W17" s="357">
        <f t="shared" si="4"/>
        <v>0</v>
      </c>
      <c r="X17" s="357">
        <f t="shared" si="4"/>
        <v>22</v>
      </c>
      <c r="Y17" s="357">
        <f t="shared" si="4"/>
        <v>451</v>
      </c>
      <c r="Z17" s="357">
        <f t="shared" si="4"/>
        <v>7</v>
      </c>
      <c r="AA17" s="357">
        <f t="shared" si="4"/>
        <v>1506</v>
      </c>
      <c r="AB17" s="358">
        <f t="shared" si="4"/>
        <v>894</v>
      </c>
    </row>
    <row r="18" spans="1:28" ht="15" customHeight="1">
      <c r="A18" s="603" t="s">
        <v>24</v>
      </c>
      <c r="B18" s="600" t="s">
        <v>372</v>
      </c>
      <c r="C18" s="600"/>
      <c r="D18" s="600"/>
      <c r="E18" s="351">
        <f t="shared" si="1"/>
        <v>2758</v>
      </c>
      <c r="F18" s="351">
        <f t="shared" si="2"/>
        <v>1430</v>
      </c>
      <c r="G18" s="357">
        <v>9</v>
      </c>
      <c r="H18" s="359">
        <v>5</v>
      </c>
      <c r="I18" s="357">
        <v>1116</v>
      </c>
      <c r="J18" s="359">
        <v>590</v>
      </c>
      <c r="K18" s="357">
        <v>340</v>
      </c>
      <c r="L18" s="359">
        <v>183</v>
      </c>
      <c r="M18" s="357">
        <v>498</v>
      </c>
      <c r="N18" s="359">
        <v>212</v>
      </c>
      <c r="O18" s="357">
        <v>635</v>
      </c>
      <c r="P18" s="359">
        <v>355</v>
      </c>
      <c r="Q18" s="357">
        <v>126</v>
      </c>
      <c r="R18" s="359">
        <v>81</v>
      </c>
      <c r="S18" s="357">
        <v>34</v>
      </c>
      <c r="T18" s="359">
        <v>4</v>
      </c>
      <c r="U18" s="357">
        <v>443</v>
      </c>
      <c r="V18" s="359">
        <v>219</v>
      </c>
      <c r="W18" s="357">
        <v>0</v>
      </c>
      <c r="X18" s="357">
        <v>20</v>
      </c>
      <c r="Y18" s="357">
        <v>416</v>
      </c>
      <c r="Z18" s="354">
        <v>7</v>
      </c>
      <c r="AA18" s="357">
        <v>1138</v>
      </c>
      <c r="AB18" s="360">
        <v>588</v>
      </c>
    </row>
    <row r="19" spans="1:28" ht="15" customHeight="1">
      <c r="A19" s="603"/>
      <c r="B19" s="600" t="s">
        <v>373</v>
      </c>
      <c r="C19" s="600"/>
      <c r="D19" s="600"/>
      <c r="E19" s="351">
        <f t="shared" si="1"/>
        <v>0</v>
      </c>
      <c r="F19" s="351">
        <f t="shared" si="2"/>
        <v>0</v>
      </c>
      <c r="G19" s="357">
        <v>0</v>
      </c>
      <c r="H19" s="359">
        <v>0</v>
      </c>
      <c r="I19" s="357">
        <v>0</v>
      </c>
      <c r="J19" s="359">
        <v>0</v>
      </c>
      <c r="K19" s="357">
        <v>0</v>
      </c>
      <c r="L19" s="359">
        <v>0</v>
      </c>
      <c r="M19" s="357">
        <v>0</v>
      </c>
      <c r="N19" s="359">
        <v>0</v>
      </c>
      <c r="O19" s="357">
        <v>0</v>
      </c>
      <c r="P19" s="359">
        <v>0</v>
      </c>
      <c r="Q19" s="357">
        <v>0</v>
      </c>
      <c r="R19" s="359">
        <v>0</v>
      </c>
      <c r="S19" s="357">
        <v>0</v>
      </c>
      <c r="T19" s="359">
        <v>0</v>
      </c>
      <c r="U19" s="357">
        <v>0</v>
      </c>
      <c r="V19" s="359">
        <v>0</v>
      </c>
      <c r="W19" s="357">
        <v>0</v>
      </c>
      <c r="X19" s="357">
        <v>0</v>
      </c>
      <c r="Y19" s="357">
        <v>0</v>
      </c>
      <c r="Z19" s="354">
        <v>0</v>
      </c>
      <c r="AA19" s="357">
        <v>0</v>
      </c>
      <c r="AB19" s="360">
        <v>0</v>
      </c>
    </row>
    <row r="20" spans="1:28" ht="15" customHeight="1">
      <c r="A20" s="603"/>
      <c r="B20" s="600" t="s">
        <v>374</v>
      </c>
      <c r="C20" s="600"/>
      <c r="D20" s="600"/>
      <c r="E20" s="351">
        <f t="shared" si="1"/>
        <v>752</v>
      </c>
      <c r="F20" s="351">
        <f t="shared" si="2"/>
        <v>544</v>
      </c>
      <c r="G20" s="357">
        <v>0</v>
      </c>
      <c r="H20" s="359">
        <v>0</v>
      </c>
      <c r="I20" s="357">
        <v>76</v>
      </c>
      <c r="J20" s="359">
        <v>47</v>
      </c>
      <c r="K20" s="357">
        <v>186</v>
      </c>
      <c r="L20" s="359">
        <v>117</v>
      </c>
      <c r="M20" s="357">
        <v>132</v>
      </c>
      <c r="N20" s="359">
        <v>78</v>
      </c>
      <c r="O20" s="357">
        <v>358</v>
      </c>
      <c r="P20" s="359">
        <v>302</v>
      </c>
      <c r="Q20" s="357">
        <v>0</v>
      </c>
      <c r="R20" s="359">
        <v>0</v>
      </c>
      <c r="S20" s="357">
        <v>0</v>
      </c>
      <c r="T20" s="359">
        <v>0</v>
      </c>
      <c r="U20" s="357">
        <v>37</v>
      </c>
      <c r="V20" s="359">
        <v>28</v>
      </c>
      <c r="W20" s="357">
        <v>0</v>
      </c>
      <c r="X20" s="357">
        <v>2</v>
      </c>
      <c r="Y20" s="357">
        <v>35</v>
      </c>
      <c r="Z20" s="354">
        <v>0</v>
      </c>
      <c r="AA20" s="357">
        <v>368</v>
      </c>
      <c r="AB20" s="360">
        <v>306</v>
      </c>
    </row>
    <row r="21" spans="1:28" ht="28.5" customHeight="1">
      <c r="A21" s="606" t="s">
        <v>28</v>
      </c>
      <c r="B21" s="607"/>
      <c r="C21" s="607"/>
      <c r="D21" s="607"/>
      <c r="E21" s="351">
        <f>+G21+I21+K21+M21+O21+Q21+S21</f>
        <v>87992</v>
      </c>
      <c r="F21" s="351">
        <f t="shared" si="2"/>
        <v>49775</v>
      </c>
      <c r="G21" s="361">
        <f>+G9+G13+G17</f>
        <v>281</v>
      </c>
      <c r="H21" s="361">
        <f aca="true" t="shared" si="5" ref="H21:AB21">+H9+H13+H17</f>
        <v>166</v>
      </c>
      <c r="I21" s="361">
        <f t="shared" si="5"/>
        <v>29296</v>
      </c>
      <c r="J21" s="361">
        <f t="shared" si="5"/>
        <v>16687</v>
      </c>
      <c r="K21" s="361">
        <f t="shared" si="5"/>
        <v>22417</v>
      </c>
      <c r="L21" s="361">
        <f t="shared" si="5"/>
        <v>12801</v>
      </c>
      <c r="M21" s="361">
        <f t="shared" si="5"/>
        <v>17761</v>
      </c>
      <c r="N21" s="361">
        <f t="shared" si="5"/>
        <v>10193</v>
      </c>
      <c r="O21" s="361">
        <f t="shared" si="5"/>
        <v>12188</v>
      </c>
      <c r="P21" s="361">
        <f t="shared" si="5"/>
        <v>6995</v>
      </c>
      <c r="Q21" s="361">
        <f t="shared" si="5"/>
        <v>5219</v>
      </c>
      <c r="R21" s="361">
        <f t="shared" si="5"/>
        <v>2307</v>
      </c>
      <c r="S21" s="361">
        <f t="shared" si="5"/>
        <v>830</v>
      </c>
      <c r="T21" s="361">
        <f t="shared" si="5"/>
        <v>626</v>
      </c>
      <c r="U21" s="361">
        <f t="shared" si="5"/>
        <v>22451</v>
      </c>
      <c r="V21" s="361">
        <f t="shared" si="5"/>
        <v>12848</v>
      </c>
      <c r="W21" s="361">
        <f t="shared" si="5"/>
        <v>17387</v>
      </c>
      <c r="X21" s="361">
        <f t="shared" si="5"/>
        <v>695</v>
      </c>
      <c r="Y21" s="361">
        <f t="shared" si="5"/>
        <v>3750</v>
      </c>
      <c r="Z21" s="361">
        <f t="shared" si="5"/>
        <v>619</v>
      </c>
      <c r="AA21" s="361">
        <f t="shared" si="5"/>
        <v>22422</v>
      </c>
      <c r="AB21" s="362">
        <f t="shared" si="5"/>
        <v>13020</v>
      </c>
    </row>
    <row r="22" spans="1:28" ht="15" customHeight="1">
      <c r="A22" s="608" t="s">
        <v>350</v>
      </c>
      <c r="B22" s="609"/>
      <c r="C22" s="609"/>
      <c r="D22" s="609"/>
      <c r="E22" s="609"/>
      <c r="F22" s="609"/>
      <c r="G22" s="609"/>
      <c r="H22" s="609"/>
      <c r="I22" s="609"/>
      <c r="J22" s="609"/>
      <c r="K22" s="609"/>
      <c r="L22" s="609"/>
      <c r="M22" s="609"/>
      <c r="N22" s="609"/>
      <c r="O22" s="609"/>
      <c r="P22" s="609"/>
      <c r="Q22" s="609"/>
      <c r="R22" s="609"/>
      <c r="S22" s="609"/>
      <c r="T22" s="609"/>
      <c r="U22" s="609"/>
      <c r="V22" s="609"/>
      <c r="W22" s="609"/>
      <c r="X22" s="609"/>
      <c r="Y22" s="609"/>
      <c r="Z22" s="609"/>
      <c r="AA22" s="609"/>
      <c r="AB22" s="610"/>
    </row>
    <row r="23" spans="1:28" ht="27" customHeight="1">
      <c r="A23" s="601" t="s">
        <v>631</v>
      </c>
      <c r="B23" s="602"/>
      <c r="C23" s="602"/>
      <c r="D23" s="602"/>
      <c r="E23" s="351">
        <f>+G23+I23+K23+M23+O23+Q23+S23</f>
        <v>362</v>
      </c>
      <c r="F23" s="351">
        <f>+H23+J23+L23+N23+P23+R23+T23</f>
        <v>191</v>
      </c>
      <c r="G23" s="351">
        <f aca="true" t="shared" si="6" ref="G23:AB23">SUM(G24:G26)</f>
        <v>0</v>
      </c>
      <c r="H23" s="351">
        <f t="shared" si="6"/>
        <v>0</v>
      </c>
      <c r="I23" s="351">
        <f t="shared" si="6"/>
        <v>244</v>
      </c>
      <c r="J23" s="351">
        <f t="shared" si="6"/>
        <v>172</v>
      </c>
      <c r="K23" s="351">
        <f t="shared" si="6"/>
        <v>118</v>
      </c>
      <c r="L23" s="351">
        <f t="shared" si="6"/>
        <v>19</v>
      </c>
      <c r="M23" s="351">
        <f t="shared" si="6"/>
        <v>0</v>
      </c>
      <c r="N23" s="351">
        <f t="shared" si="6"/>
        <v>0</v>
      </c>
      <c r="O23" s="351">
        <f t="shared" si="6"/>
        <v>0</v>
      </c>
      <c r="P23" s="351">
        <f t="shared" si="6"/>
        <v>0</v>
      </c>
      <c r="Q23" s="351">
        <f t="shared" si="6"/>
        <v>0</v>
      </c>
      <c r="R23" s="351">
        <f t="shared" si="6"/>
        <v>0</v>
      </c>
      <c r="S23" s="351">
        <f t="shared" si="6"/>
        <v>0</v>
      </c>
      <c r="T23" s="351">
        <f t="shared" si="6"/>
        <v>0</v>
      </c>
      <c r="U23" s="351">
        <f t="shared" si="6"/>
        <v>244</v>
      </c>
      <c r="V23" s="351">
        <f t="shared" si="6"/>
        <v>172</v>
      </c>
      <c r="W23" s="351">
        <f t="shared" si="6"/>
        <v>84</v>
      </c>
      <c r="X23" s="351">
        <f t="shared" si="6"/>
        <v>0</v>
      </c>
      <c r="Y23" s="351">
        <f t="shared" si="6"/>
        <v>155</v>
      </c>
      <c r="Z23" s="351">
        <f t="shared" si="6"/>
        <v>5</v>
      </c>
      <c r="AA23" s="351">
        <f t="shared" si="6"/>
        <v>118</v>
      </c>
      <c r="AB23" s="352">
        <f t="shared" si="6"/>
        <v>19</v>
      </c>
    </row>
    <row r="24" spans="1:28" ht="15" customHeight="1">
      <c r="A24" s="603" t="s">
        <v>24</v>
      </c>
      <c r="B24" s="604" t="s">
        <v>634</v>
      </c>
      <c r="C24" s="605"/>
      <c r="D24" s="605"/>
      <c r="E24" s="351">
        <f aca="true" t="shared" si="7" ref="E24:E38">+G24+I24+K24+M24+O24+Q24+S24</f>
        <v>362</v>
      </c>
      <c r="F24" s="351">
        <f aca="true" t="shared" si="8" ref="F24:F39">+H24+J24+L24+N24+P24+R24+T24</f>
        <v>191</v>
      </c>
      <c r="G24" s="354">
        <v>0</v>
      </c>
      <c r="H24" s="354">
        <v>0</v>
      </c>
      <c r="I24" s="354">
        <v>244</v>
      </c>
      <c r="J24" s="354">
        <v>172</v>
      </c>
      <c r="K24" s="354">
        <v>118</v>
      </c>
      <c r="L24" s="354">
        <v>19</v>
      </c>
      <c r="M24" s="354">
        <v>0</v>
      </c>
      <c r="N24" s="354">
        <v>0</v>
      </c>
      <c r="O24" s="354">
        <v>0</v>
      </c>
      <c r="P24" s="354">
        <v>0</v>
      </c>
      <c r="Q24" s="354">
        <v>0</v>
      </c>
      <c r="R24" s="354">
        <v>0</v>
      </c>
      <c r="S24" s="354">
        <v>0</v>
      </c>
      <c r="T24" s="354">
        <v>0</v>
      </c>
      <c r="U24" s="354">
        <v>244</v>
      </c>
      <c r="V24" s="354">
        <v>172</v>
      </c>
      <c r="W24" s="354">
        <v>84</v>
      </c>
      <c r="X24" s="354">
        <v>0</v>
      </c>
      <c r="Y24" s="354">
        <v>155</v>
      </c>
      <c r="Z24" s="354">
        <v>5</v>
      </c>
      <c r="AA24" s="354">
        <v>118</v>
      </c>
      <c r="AB24" s="364">
        <v>19</v>
      </c>
    </row>
    <row r="25" spans="1:28" ht="15" customHeight="1">
      <c r="A25" s="603"/>
      <c r="B25" s="604" t="s">
        <v>635</v>
      </c>
      <c r="C25" s="605"/>
      <c r="D25" s="605"/>
      <c r="E25" s="351">
        <f t="shared" si="7"/>
        <v>0</v>
      </c>
      <c r="F25" s="351">
        <f t="shared" si="8"/>
        <v>0</v>
      </c>
      <c r="G25" s="354">
        <v>0</v>
      </c>
      <c r="H25" s="354">
        <v>0</v>
      </c>
      <c r="I25" s="354">
        <v>0</v>
      </c>
      <c r="J25" s="354">
        <v>0</v>
      </c>
      <c r="K25" s="354">
        <v>0</v>
      </c>
      <c r="L25" s="354">
        <v>0</v>
      </c>
      <c r="M25" s="354">
        <v>0</v>
      </c>
      <c r="N25" s="354">
        <v>0</v>
      </c>
      <c r="O25" s="354">
        <v>0</v>
      </c>
      <c r="P25" s="354">
        <v>0</v>
      </c>
      <c r="Q25" s="354">
        <v>0</v>
      </c>
      <c r="R25" s="354">
        <v>0</v>
      </c>
      <c r="S25" s="354">
        <v>0</v>
      </c>
      <c r="T25" s="354">
        <v>0</v>
      </c>
      <c r="U25" s="354">
        <v>0</v>
      </c>
      <c r="V25" s="354">
        <v>0</v>
      </c>
      <c r="W25" s="354">
        <v>0</v>
      </c>
      <c r="X25" s="354">
        <v>0</v>
      </c>
      <c r="Y25" s="354">
        <v>0</v>
      </c>
      <c r="Z25" s="354">
        <v>0</v>
      </c>
      <c r="AA25" s="354">
        <v>0</v>
      </c>
      <c r="AB25" s="364">
        <v>0</v>
      </c>
    </row>
    <row r="26" spans="1:28" ht="15" customHeight="1">
      <c r="A26" s="603"/>
      <c r="B26" s="604" t="s">
        <v>636</v>
      </c>
      <c r="C26" s="605"/>
      <c r="D26" s="605"/>
      <c r="E26" s="351">
        <f t="shared" si="7"/>
        <v>0</v>
      </c>
      <c r="F26" s="351">
        <f t="shared" si="8"/>
        <v>0</v>
      </c>
      <c r="G26" s="354">
        <v>0</v>
      </c>
      <c r="H26" s="354">
        <v>0</v>
      </c>
      <c r="I26" s="354">
        <v>0</v>
      </c>
      <c r="J26" s="354">
        <v>0</v>
      </c>
      <c r="K26" s="354">
        <v>0</v>
      </c>
      <c r="L26" s="354">
        <v>0</v>
      </c>
      <c r="M26" s="354">
        <v>0</v>
      </c>
      <c r="N26" s="354">
        <v>0</v>
      </c>
      <c r="O26" s="354">
        <v>0</v>
      </c>
      <c r="P26" s="354">
        <v>0</v>
      </c>
      <c r="Q26" s="354">
        <v>0</v>
      </c>
      <c r="R26" s="354">
        <v>0</v>
      </c>
      <c r="S26" s="354">
        <v>0</v>
      </c>
      <c r="T26" s="354">
        <v>0</v>
      </c>
      <c r="U26" s="354">
        <v>0</v>
      </c>
      <c r="V26" s="354">
        <v>0</v>
      </c>
      <c r="W26" s="354">
        <v>0</v>
      </c>
      <c r="X26" s="354">
        <v>0</v>
      </c>
      <c r="Y26" s="354">
        <v>0</v>
      </c>
      <c r="Z26" s="354">
        <v>0</v>
      </c>
      <c r="AA26" s="354">
        <v>0</v>
      </c>
      <c r="AB26" s="364">
        <v>0</v>
      </c>
    </row>
    <row r="27" spans="1:28" ht="28.5" customHeight="1">
      <c r="A27" s="601" t="s">
        <v>363</v>
      </c>
      <c r="B27" s="602"/>
      <c r="C27" s="602"/>
      <c r="D27" s="602"/>
      <c r="E27" s="351">
        <f aca="true" t="shared" si="9" ref="E27:F30">+G27+I27+K27+M27+O27+Q27+S27</f>
        <v>59104</v>
      </c>
      <c r="F27" s="351">
        <f t="shared" si="9"/>
        <v>36750</v>
      </c>
      <c r="G27" s="351">
        <f aca="true" t="shared" si="10" ref="G27:AB27">SUM(G28:G30)</f>
        <v>35</v>
      </c>
      <c r="H27" s="351">
        <f t="shared" si="10"/>
        <v>21</v>
      </c>
      <c r="I27" s="351">
        <f t="shared" si="10"/>
        <v>17951</v>
      </c>
      <c r="J27" s="351">
        <f t="shared" si="10"/>
        <v>11036</v>
      </c>
      <c r="K27" s="351">
        <f t="shared" si="10"/>
        <v>15766</v>
      </c>
      <c r="L27" s="351">
        <f t="shared" si="10"/>
        <v>9880</v>
      </c>
      <c r="M27" s="351">
        <f t="shared" si="10"/>
        <v>13734</v>
      </c>
      <c r="N27" s="351">
        <f t="shared" si="10"/>
        <v>8288</v>
      </c>
      <c r="O27" s="351">
        <f t="shared" si="10"/>
        <v>8374</v>
      </c>
      <c r="P27" s="351">
        <f t="shared" si="10"/>
        <v>5139</v>
      </c>
      <c r="Q27" s="351">
        <f t="shared" si="10"/>
        <v>1960</v>
      </c>
      <c r="R27" s="351">
        <f t="shared" si="10"/>
        <v>1435</v>
      </c>
      <c r="S27" s="351">
        <f t="shared" si="10"/>
        <v>1284</v>
      </c>
      <c r="T27" s="351">
        <f t="shared" si="10"/>
        <v>951</v>
      </c>
      <c r="U27" s="351">
        <f t="shared" si="10"/>
        <v>17865</v>
      </c>
      <c r="V27" s="351">
        <f t="shared" si="10"/>
        <v>10987</v>
      </c>
      <c r="W27" s="351">
        <f t="shared" si="10"/>
        <v>13948</v>
      </c>
      <c r="X27" s="351">
        <f t="shared" si="10"/>
        <v>743</v>
      </c>
      <c r="Y27" s="351">
        <f t="shared" si="10"/>
        <v>2648</v>
      </c>
      <c r="Z27" s="351">
        <f t="shared" si="10"/>
        <v>526</v>
      </c>
      <c r="AA27" s="351">
        <f t="shared" si="10"/>
        <v>11999</v>
      </c>
      <c r="AB27" s="352">
        <f t="shared" si="10"/>
        <v>7451</v>
      </c>
    </row>
    <row r="28" spans="1:28" ht="15" customHeight="1">
      <c r="A28" s="603" t="s">
        <v>24</v>
      </c>
      <c r="B28" s="600" t="s">
        <v>364</v>
      </c>
      <c r="C28" s="600"/>
      <c r="D28" s="600"/>
      <c r="E28" s="351">
        <f t="shared" si="9"/>
        <v>49706</v>
      </c>
      <c r="F28" s="351">
        <f t="shared" si="9"/>
        <v>30990</v>
      </c>
      <c r="G28" s="354">
        <v>35</v>
      </c>
      <c r="H28" s="354">
        <v>21</v>
      </c>
      <c r="I28" s="354">
        <v>15127</v>
      </c>
      <c r="J28" s="354">
        <v>9349</v>
      </c>
      <c r="K28" s="354">
        <v>12832</v>
      </c>
      <c r="L28" s="354">
        <v>7975</v>
      </c>
      <c r="M28" s="354">
        <v>11196</v>
      </c>
      <c r="N28" s="354">
        <v>6897</v>
      </c>
      <c r="O28" s="354">
        <v>7445</v>
      </c>
      <c r="P28" s="354">
        <v>4478</v>
      </c>
      <c r="Q28" s="354">
        <v>1883</v>
      </c>
      <c r="R28" s="354">
        <v>1384</v>
      </c>
      <c r="S28" s="354">
        <v>1188</v>
      </c>
      <c r="T28" s="354">
        <v>886</v>
      </c>
      <c r="U28" s="354">
        <v>15035</v>
      </c>
      <c r="V28" s="354">
        <v>9285</v>
      </c>
      <c r="W28" s="354">
        <v>13853</v>
      </c>
      <c r="X28" s="354">
        <v>573</v>
      </c>
      <c r="Y28" s="354">
        <v>411</v>
      </c>
      <c r="Z28" s="354">
        <v>198</v>
      </c>
      <c r="AA28" s="354">
        <v>8789</v>
      </c>
      <c r="AB28" s="364">
        <v>5416</v>
      </c>
    </row>
    <row r="29" spans="1:28" ht="15" customHeight="1">
      <c r="A29" s="603"/>
      <c r="B29" s="600" t="s">
        <v>365</v>
      </c>
      <c r="C29" s="600"/>
      <c r="D29" s="600"/>
      <c r="E29" s="351">
        <f t="shared" si="9"/>
        <v>3408</v>
      </c>
      <c r="F29" s="351">
        <f t="shared" si="9"/>
        <v>1706</v>
      </c>
      <c r="G29" s="354">
        <v>0</v>
      </c>
      <c r="H29" s="354">
        <v>0</v>
      </c>
      <c r="I29" s="354">
        <v>983</v>
      </c>
      <c r="J29" s="354">
        <v>525</v>
      </c>
      <c r="K29" s="354">
        <v>1095</v>
      </c>
      <c r="L29" s="354">
        <v>621</v>
      </c>
      <c r="M29" s="354">
        <v>1170</v>
      </c>
      <c r="N29" s="354">
        <v>487</v>
      </c>
      <c r="O29" s="354">
        <v>144</v>
      </c>
      <c r="P29" s="354">
        <v>67</v>
      </c>
      <c r="Q29" s="354">
        <v>2</v>
      </c>
      <c r="R29" s="354">
        <v>2</v>
      </c>
      <c r="S29" s="354">
        <v>14</v>
      </c>
      <c r="T29" s="354">
        <v>4</v>
      </c>
      <c r="U29" s="354">
        <v>961</v>
      </c>
      <c r="V29" s="354">
        <v>511</v>
      </c>
      <c r="W29" s="354">
        <v>3</v>
      </c>
      <c r="X29" s="354">
        <v>118</v>
      </c>
      <c r="Y29" s="354">
        <v>767</v>
      </c>
      <c r="Z29" s="354">
        <v>73</v>
      </c>
      <c r="AA29" s="354">
        <v>1161</v>
      </c>
      <c r="AB29" s="364">
        <v>509</v>
      </c>
    </row>
    <row r="30" spans="1:28" ht="15" customHeight="1">
      <c r="A30" s="603"/>
      <c r="B30" s="600" t="s">
        <v>366</v>
      </c>
      <c r="C30" s="600"/>
      <c r="D30" s="600"/>
      <c r="E30" s="351">
        <f t="shared" si="9"/>
        <v>5990</v>
      </c>
      <c r="F30" s="351">
        <f t="shared" si="9"/>
        <v>4054</v>
      </c>
      <c r="G30" s="354">
        <v>0</v>
      </c>
      <c r="H30" s="354">
        <v>0</v>
      </c>
      <c r="I30" s="354">
        <v>1841</v>
      </c>
      <c r="J30" s="354">
        <v>1162</v>
      </c>
      <c r="K30" s="354">
        <v>1839</v>
      </c>
      <c r="L30" s="354">
        <v>1284</v>
      </c>
      <c r="M30" s="354">
        <v>1368</v>
      </c>
      <c r="N30" s="354">
        <v>904</v>
      </c>
      <c r="O30" s="354">
        <v>785</v>
      </c>
      <c r="P30" s="354">
        <v>594</v>
      </c>
      <c r="Q30" s="354">
        <v>75</v>
      </c>
      <c r="R30" s="354">
        <v>49</v>
      </c>
      <c r="S30" s="354">
        <v>82</v>
      </c>
      <c r="T30" s="354">
        <v>61</v>
      </c>
      <c r="U30" s="354">
        <v>1869</v>
      </c>
      <c r="V30" s="354">
        <v>1191</v>
      </c>
      <c r="W30" s="354">
        <v>92</v>
      </c>
      <c r="X30" s="354">
        <v>52</v>
      </c>
      <c r="Y30" s="354">
        <v>1470</v>
      </c>
      <c r="Z30" s="354">
        <v>255</v>
      </c>
      <c r="AA30" s="354">
        <v>2049</v>
      </c>
      <c r="AB30" s="364">
        <v>1526</v>
      </c>
    </row>
    <row r="31" spans="1:28" ht="15" customHeight="1">
      <c r="A31" s="601" t="s">
        <v>367</v>
      </c>
      <c r="B31" s="602"/>
      <c r="C31" s="602"/>
      <c r="D31" s="602"/>
      <c r="E31" s="351">
        <f t="shared" si="7"/>
        <v>9195</v>
      </c>
      <c r="F31" s="351">
        <f t="shared" si="8"/>
        <v>6239</v>
      </c>
      <c r="G31" s="357">
        <f aca="true" t="shared" si="11" ref="G31:AB31">SUM(G32:G34)</f>
        <v>86</v>
      </c>
      <c r="H31" s="357">
        <f t="shared" si="11"/>
        <v>60</v>
      </c>
      <c r="I31" s="357">
        <f t="shared" si="11"/>
        <v>3138</v>
      </c>
      <c r="J31" s="357">
        <f t="shared" si="11"/>
        <v>2134</v>
      </c>
      <c r="K31" s="357">
        <f t="shared" si="11"/>
        <v>3250</v>
      </c>
      <c r="L31" s="357">
        <f t="shared" si="11"/>
        <v>2119</v>
      </c>
      <c r="M31" s="357">
        <f t="shared" si="11"/>
        <v>656</v>
      </c>
      <c r="N31" s="357">
        <f t="shared" si="11"/>
        <v>436</v>
      </c>
      <c r="O31" s="357">
        <f t="shared" si="11"/>
        <v>1304</v>
      </c>
      <c r="P31" s="357">
        <f t="shared" si="11"/>
        <v>1027</v>
      </c>
      <c r="Q31" s="357">
        <f t="shared" si="11"/>
        <v>25</v>
      </c>
      <c r="R31" s="357">
        <f t="shared" si="11"/>
        <v>11</v>
      </c>
      <c r="S31" s="357">
        <f t="shared" si="11"/>
        <v>736</v>
      </c>
      <c r="T31" s="357">
        <f t="shared" si="11"/>
        <v>452</v>
      </c>
      <c r="U31" s="357">
        <f t="shared" si="11"/>
        <v>3197</v>
      </c>
      <c r="V31" s="357">
        <f t="shared" si="11"/>
        <v>2181</v>
      </c>
      <c r="W31" s="357">
        <f t="shared" si="11"/>
        <v>0</v>
      </c>
      <c r="X31" s="357">
        <f t="shared" si="11"/>
        <v>62</v>
      </c>
      <c r="Y31" s="357">
        <f t="shared" si="11"/>
        <v>2893</v>
      </c>
      <c r="Z31" s="357">
        <f t="shared" si="11"/>
        <v>242</v>
      </c>
      <c r="AA31" s="357">
        <f t="shared" si="11"/>
        <v>5561</v>
      </c>
      <c r="AB31" s="358">
        <f t="shared" si="11"/>
        <v>3766</v>
      </c>
    </row>
    <row r="32" spans="1:28" ht="15" customHeight="1">
      <c r="A32" s="603" t="s">
        <v>24</v>
      </c>
      <c r="B32" s="600" t="s">
        <v>368</v>
      </c>
      <c r="C32" s="600"/>
      <c r="D32" s="600"/>
      <c r="E32" s="351">
        <f t="shared" si="7"/>
        <v>7758</v>
      </c>
      <c r="F32" s="351">
        <f t="shared" si="8"/>
        <v>5318</v>
      </c>
      <c r="G32" s="354">
        <v>61</v>
      </c>
      <c r="H32" s="354">
        <v>43</v>
      </c>
      <c r="I32" s="354">
        <v>2894</v>
      </c>
      <c r="J32" s="354">
        <v>1976</v>
      </c>
      <c r="K32" s="354">
        <v>2898</v>
      </c>
      <c r="L32" s="354">
        <v>1899</v>
      </c>
      <c r="M32" s="354">
        <v>439</v>
      </c>
      <c r="N32" s="354">
        <v>301</v>
      </c>
      <c r="O32" s="354">
        <v>1124</v>
      </c>
      <c r="P32" s="354">
        <v>898</v>
      </c>
      <c r="Q32" s="354">
        <v>19</v>
      </c>
      <c r="R32" s="354">
        <v>8</v>
      </c>
      <c r="S32" s="354">
        <v>323</v>
      </c>
      <c r="T32" s="354">
        <v>193</v>
      </c>
      <c r="U32" s="354">
        <v>2928</v>
      </c>
      <c r="V32" s="354">
        <v>2006</v>
      </c>
      <c r="W32" s="354">
        <v>0</v>
      </c>
      <c r="X32" s="354">
        <v>62</v>
      </c>
      <c r="Y32" s="354">
        <v>2640</v>
      </c>
      <c r="Z32" s="354">
        <v>226</v>
      </c>
      <c r="AA32" s="354">
        <v>4402</v>
      </c>
      <c r="AB32" s="364">
        <v>3023</v>
      </c>
    </row>
    <row r="33" spans="1:28" ht="15" customHeight="1">
      <c r="A33" s="603"/>
      <c r="B33" s="600" t="s">
        <v>369</v>
      </c>
      <c r="C33" s="600"/>
      <c r="D33" s="600"/>
      <c r="E33" s="351">
        <f t="shared" si="7"/>
        <v>23</v>
      </c>
      <c r="F33" s="351">
        <f t="shared" si="8"/>
        <v>7</v>
      </c>
      <c r="G33" s="354">
        <v>0</v>
      </c>
      <c r="H33" s="354">
        <v>0</v>
      </c>
      <c r="I33" s="354">
        <v>6</v>
      </c>
      <c r="J33" s="354">
        <v>2</v>
      </c>
      <c r="K33" s="354">
        <v>6</v>
      </c>
      <c r="L33" s="354">
        <v>0</v>
      </c>
      <c r="M33" s="354">
        <v>7</v>
      </c>
      <c r="N33" s="354">
        <v>3</v>
      </c>
      <c r="O33" s="354">
        <v>4</v>
      </c>
      <c r="P33" s="354">
        <v>2</v>
      </c>
      <c r="Q33" s="354">
        <v>0</v>
      </c>
      <c r="R33" s="354">
        <v>0</v>
      </c>
      <c r="S33" s="354">
        <v>0</v>
      </c>
      <c r="T33" s="354">
        <v>0</v>
      </c>
      <c r="U33" s="354">
        <v>6</v>
      </c>
      <c r="V33" s="354">
        <v>2</v>
      </c>
      <c r="W33" s="354">
        <v>0</v>
      </c>
      <c r="X33" s="354">
        <v>0</v>
      </c>
      <c r="Y33" s="354">
        <v>6</v>
      </c>
      <c r="Z33" s="354">
        <v>0</v>
      </c>
      <c r="AA33" s="354">
        <v>13</v>
      </c>
      <c r="AB33" s="364">
        <v>5</v>
      </c>
    </row>
    <row r="34" spans="1:28" ht="15" customHeight="1">
      <c r="A34" s="603"/>
      <c r="B34" s="600" t="s">
        <v>370</v>
      </c>
      <c r="C34" s="600"/>
      <c r="D34" s="600"/>
      <c r="E34" s="351">
        <f t="shared" si="7"/>
        <v>1414</v>
      </c>
      <c r="F34" s="351">
        <f t="shared" si="8"/>
        <v>914</v>
      </c>
      <c r="G34" s="354">
        <v>25</v>
      </c>
      <c r="H34" s="354">
        <v>17</v>
      </c>
      <c r="I34" s="354">
        <v>238</v>
      </c>
      <c r="J34" s="354">
        <v>156</v>
      </c>
      <c r="K34" s="354">
        <v>346</v>
      </c>
      <c r="L34" s="354">
        <v>220</v>
      </c>
      <c r="M34" s="354">
        <v>210</v>
      </c>
      <c r="N34" s="354">
        <v>132</v>
      </c>
      <c r="O34" s="354">
        <v>176</v>
      </c>
      <c r="P34" s="354">
        <v>127</v>
      </c>
      <c r="Q34" s="354">
        <v>6</v>
      </c>
      <c r="R34" s="354">
        <v>3</v>
      </c>
      <c r="S34" s="354">
        <v>413</v>
      </c>
      <c r="T34" s="354">
        <v>259</v>
      </c>
      <c r="U34" s="354">
        <v>263</v>
      </c>
      <c r="V34" s="354">
        <v>173</v>
      </c>
      <c r="W34" s="354">
        <v>0</v>
      </c>
      <c r="X34" s="354">
        <v>0</v>
      </c>
      <c r="Y34" s="354">
        <v>247</v>
      </c>
      <c r="Z34" s="354">
        <v>16</v>
      </c>
      <c r="AA34" s="354">
        <v>1146</v>
      </c>
      <c r="AB34" s="364">
        <v>738</v>
      </c>
    </row>
    <row r="35" spans="1:28" ht="15" customHeight="1">
      <c r="A35" s="601" t="s">
        <v>371</v>
      </c>
      <c r="B35" s="602"/>
      <c r="C35" s="602"/>
      <c r="D35" s="602"/>
      <c r="E35" s="351">
        <f t="shared" si="7"/>
        <v>709</v>
      </c>
      <c r="F35" s="351">
        <f t="shared" si="8"/>
        <v>439</v>
      </c>
      <c r="G35" s="357">
        <f aca="true" t="shared" si="12" ref="G35:AB35">SUM(G36:G38)</f>
        <v>2</v>
      </c>
      <c r="H35" s="357">
        <f t="shared" si="12"/>
        <v>0</v>
      </c>
      <c r="I35" s="357">
        <f t="shared" si="12"/>
        <v>195</v>
      </c>
      <c r="J35" s="357">
        <f t="shared" si="12"/>
        <v>101</v>
      </c>
      <c r="K35" s="357">
        <f t="shared" si="12"/>
        <v>181</v>
      </c>
      <c r="L35" s="357">
        <f t="shared" si="12"/>
        <v>129</v>
      </c>
      <c r="M35" s="357">
        <f t="shared" si="12"/>
        <v>281</v>
      </c>
      <c r="N35" s="357">
        <f t="shared" si="12"/>
        <v>178</v>
      </c>
      <c r="O35" s="357">
        <f t="shared" si="12"/>
        <v>9</v>
      </c>
      <c r="P35" s="357">
        <f t="shared" si="12"/>
        <v>6</v>
      </c>
      <c r="Q35" s="357">
        <f t="shared" si="12"/>
        <v>33</v>
      </c>
      <c r="R35" s="357">
        <f t="shared" si="12"/>
        <v>20</v>
      </c>
      <c r="S35" s="357">
        <f t="shared" si="12"/>
        <v>8</v>
      </c>
      <c r="T35" s="357">
        <f t="shared" si="12"/>
        <v>5</v>
      </c>
      <c r="U35" s="357">
        <f t="shared" si="12"/>
        <v>187</v>
      </c>
      <c r="V35" s="357">
        <f t="shared" si="12"/>
        <v>94</v>
      </c>
      <c r="W35" s="357">
        <f t="shared" si="12"/>
        <v>0</v>
      </c>
      <c r="X35" s="357">
        <f t="shared" si="12"/>
        <v>9</v>
      </c>
      <c r="Y35" s="357">
        <f t="shared" si="12"/>
        <v>170</v>
      </c>
      <c r="Z35" s="357">
        <f t="shared" si="12"/>
        <v>8</v>
      </c>
      <c r="AA35" s="357">
        <f t="shared" si="12"/>
        <v>295</v>
      </c>
      <c r="AB35" s="358">
        <f t="shared" si="12"/>
        <v>187</v>
      </c>
    </row>
    <row r="36" spans="1:28" ht="15" customHeight="1">
      <c r="A36" s="603" t="s">
        <v>24</v>
      </c>
      <c r="B36" s="600" t="s">
        <v>372</v>
      </c>
      <c r="C36" s="600"/>
      <c r="D36" s="600"/>
      <c r="E36" s="351">
        <f>+G36+I36+K36+M36+O36+Q36+S36</f>
        <v>709</v>
      </c>
      <c r="F36" s="351">
        <f>+H36+J36+L36+N36+P36+R36+T36</f>
        <v>439</v>
      </c>
      <c r="G36" s="357">
        <v>2</v>
      </c>
      <c r="H36" s="357">
        <v>0</v>
      </c>
      <c r="I36" s="357">
        <v>195</v>
      </c>
      <c r="J36" s="357">
        <v>101</v>
      </c>
      <c r="K36" s="357">
        <v>181</v>
      </c>
      <c r="L36" s="357">
        <v>129</v>
      </c>
      <c r="M36" s="357">
        <v>281</v>
      </c>
      <c r="N36" s="357">
        <v>178</v>
      </c>
      <c r="O36" s="357">
        <v>9</v>
      </c>
      <c r="P36" s="357">
        <v>6</v>
      </c>
      <c r="Q36" s="357">
        <v>33</v>
      </c>
      <c r="R36" s="357">
        <v>20</v>
      </c>
      <c r="S36" s="357">
        <v>8</v>
      </c>
      <c r="T36" s="357">
        <v>5</v>
      </c>
      <c r="U36" s="357">
        <v>187</v>
      </c>
      <c r="V36" s="357">
        <v>94</v>
      </c>
      <c r="W36" s="357">
        <v>0</v>
      </c>
      <c r="X36" s="357">
        <v>9</v>
      </c>
      <c r="Y36" s="357">
        <v>170</v>
      </c>
      <c r="Z36" s="354">
        <v>8</v>
      </c>
      <c r="AA36" s="357">
        <v>295</v>
      </c>
      <c r="AB36" s="358">
        <v>187</v>
      </c>
    </row>
    <row r="37" spans="1:28" ht="15" customHeight="1">
      <c r="A37" s="603"/>
      <c r="B37" s="600" t="s">
        <v>373</v>
      </c>
      <c r="C37" s="600"/>
      <c r="D37" s="600"/>
      <c r="E37" s="351">
        <f t="shared" si="7"/>
        <v>0</v>
      </c>
      <c r="F37" s="351">
        <f t="shared" si="8"/>
        <v>0</v>
      </c>
      <c r="G37" s="357">
        <v>0</v>
      </c>
      <c r="H37" s="357">
        <v>0</v>
      </c>
      <c r="I37" s="357">
        <v>0</v>
      </c>
      <c r="J37" s="357">
        <v>0</v>
      </c>
      <c r="K37" s="357">
        <v>0</v>
      </c>
      <c r="L37" s="357">
        <v>0</v>
      </c>
      <c r="M37" s="357">
        <v>0</v>
      </c>
      <c r="N37" s="357">
        <v>0</v>
      </c>
      <c r="O37" s="357">
        <v>0</v>
      </c>
      <c r="P37" s="357">
        <v>0</v>
      </c>
      <c r="Q37" s="357">
        <v>0</v>
      </c>
      <c r="R37" s="357">
        <v>0</v>
      </c>
      <c r="S37" s="357">
        <v>0</v>
      </c>
      <c r="T37" s="357">
        <v>0</v>
      </c>
      <c r="U37" s="357">
        <v>0</v>
      </c>
      <c r="V37" s="357">
        <v>0</v>
      </c>
      <c r="W37" s="357">
        <v>0</v>
      </c>
      <c r="X37" s="357">
        <v>0</v>
      </c>
      <c r="Y37" s="357">
        <v>0</v>
      </c>
      <c r="Z37" s="354">
        <v>0</v>
      </c>
      <c r="AA37" s="357">
        <v>0</v>
      </c>
      <c r="AB37" s="358">
        <v>0</v>
      </c>
    </row>
    <row r="38" spans="1:28" ht="15" customHeight="1">
      <c r="A38" s="603"/>
      <c r="B38" s="600" t="s">
        <v>374</v>
      </c>
      <c r="C38" s="600"/>
      <c r="D38" s="600"/>
      <c r="E38" s="351">
        <f t="shared" si="7"/>
        <v>0</v>
      </c>
      <c r="F38" s="351">
        <f t="shared" si="8"/>
        <v>0</v>
      </c>
      <c r="G38" s="357">
        <v>0</v>
      </c>
      <c r="H38" s="357">
        <v>0</v>
      </c>
      <c r="I38" s="357">
        <v>0</v>
      </c>
      <c r="J38" s="357">
        <v>0</v>
      </c>
      <c r="K38" s="357">
        <v>0</v>
      </c>
      <c r="L38" s="357">
        <v>0</v>
      </c>
      <c r="M38" s="357">
        <v>0</v>
      </c>
      <c r="N38" s="357">
        <v>0</v>
      </c>
      <c r="O38" s="357">
        <v>0</v>
      </c>
      <c r="P38" s="357">
        <v>0</v>
      </c>
      <c r="Q38" s="357">
        <v>0</v>
      </c>
      <c r="R38" s="357">
        <v>0</v>
      </c>
      <c r="S38" s="357">
        <v>0</v>
      </c>
      <c r="T38" s="357">
        <v>0</v>
      </c>
      <c r="U38" s="357">
        <v>0</v>
      </c>
      <c r="V38" s="357">
        <v>0</v>
      </c>
      <c r="W38" s="357">
        <v>0</v>
      </c>
      <c r="X38" s="357">
        <v>0</v>
      </c>
      <c r="Y38" s="357">
        <v>0</v>
      </c>
      <c r="Z38" s="354">
        <v>0</v>
      </c>
      <c r="AA38" s="357">
        <v>0</v>
      </c>
      <c r="AB38" s="358">
        <v>0</v>
      </c>
    </row>
    <row r="39" spans="1:28" ht="24" customHeight="1">
      <c r="A39" s="606" t="s">
        <v>29</v>
      </c>
      <c r="B39" s="607"/>
      <c r="C39" s="607"/>
      <c r="D39" s="607"/>
      <c r="E39" s="351">
        <f>+G39+I39+K39+M39+O39+Q39+S39</f>
        <v>69370</v>
      </c>
      <c r="F39" s="351">
        <f t="shared" si="8"/>
        <v>43619</v>
      </c>
      <c r="G39" s="361">
        <f>+G23+G27+G31+G35</f>
        <v>123</v>
      </c>
      <c r="H39" s="361">
        <f aca="true" t="shared" si="13" ref="H39:AB39">+H23+H27+H31+H35</f>
        <v>81</v>
      </c>
      <c r="I39" s="361">
        <f t="shared" si="13"/>
        <v>21528</v>
      </c>
      <c r="J39" s="361">
        <f t="shared" si="13"/>
        <v>13443</v>
      </c>
      <c r="K39" s="361">
        <f t="shared" si="13"/>
        <v>19315</v>
      </c>
      <c r="L39" s="361">
        <f t="shared" si="13"/>
        <v>12147</v>
      </c>
      <c r="M39" s="361">
        <f t="shared" si="13"/>
        <v>14671</v>
      </c>
      <c r="N39" s="361">
        <f t="shared" si="13"/>
        <v>8902</v>
      </c>
      <c r="O39" s="361">
        <f t="shared" si="13"/>
        <v>9687</v>
      </c>
      <c r="P39" s="361">
        <f t="shared" si="13"/>
        <v>6172</v>
      </c>
      <c r="Q39" s="361">
        <f t="shared" si="13"/>
        <v>2018</v>
      </c>
      <c r="R39" s="361">
        <f t="shared" si="13"/>
        <v>1466</v>
      </c>
      <c r="S39" s="361">
        <f t="shared" si="13"/>
        <v>2028</v>
      </c>
      <c r="T39" s="361">
        <f t="shared" si="13"/>
        <v>1408</v>
      </c>
      <c r="U39" s="361">
        <f t="shared" si="13"/>
        <v>21493</v>
      </c>
      <c r="V39" s="361">
        <f t="shared" si="13"/>
        <v>13434</v>
      </c>
      <c r="W39" s="361">
        <f t="shared" si="13"/>
        <v>14032</v>
      </c>
      <c r="X39" s="361">
        <f t="shared" si="13"/>
        <v>814</v>
      </c>
      <c r="Y39" s="361">
        <f t="shared" si="13"/>
        <v>5866</v>
      </c>
      <c r="Z39" s="361">
        <f t="shared" si="13"/>
        <v>781</v>
      </c>
      <c r="AA39" s="361">
        <f t="shared" si="13"/>
        <v>17973</v>
      </c>
      <c r="AB39" s="361">
        <f t="shared" si="13"/>
        <v>11423</v>
      </c>
    </row>
    <row r="40" spans="1:28" ht="15" customHeight="1">
      <c r="A40" s="608" t="s">
        <v>375</v>
      </c>
      <c r="B40" s="609"/>
      <c r="C40" s="609"/>
      <c r="D40" s="609"/>
      <c r="E40" s="609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609"/>
      <c r="X40" s="609"/>
      <c r="Y40" s="609"/>
      <c r="Z40" s="609"/>
      <c r="AA40" s="609"/>
      <c r="AB40" s="610"/>
    </row>
    <row r="41" spans="1:28" ht="27" customHeight="1">
      <c r="A41" s="611" t="s">
        <v>363</v>
      </c>
      <c r="B41" s="612"/>
      <c r="C41" s="612"/>
      <c r="D41" s="612"/>
      <c r="E41" s="351">
        <f>+G41+I41+K41+M41+O41+Q41+S41</f>
        <v>263</v>
      </c>
      <c r="F41" s="351">
        <f>+H41+J41+L41+N41+P41+R41+T41</f>
        <v>158</v>
      </c>
      <c r="G41" s="351">
        <f aca="true" t="shared" si="14" ref="G41:AB41">SUM(G42:G44)</f>
        <v>78</v>
      </c>
      <c r="H41" s="351">
        <f t="shared" si="14"/>
        <v>48</v>
      </c>
      <c r="I41" s="351">
        <f t="shared" si="14"/>
        <v>93</v>
      </c>
      <c r="J41" s="351">
        <f t="shared" si="14"/>
        <v>63</v>
      </c>
      <c r="K41" s="351">
        <f t="shared" si="14"/>
        <v>34</v>
      </c>
      <c r="L41" s="351">
        <f t="shared" si="14"/>
        <v>21</v>
      </c>
      <c r="M41" s="351">
        <f t="shared" si="14"/>
        <v>28</v>
      </c>
      <c r="N41" s="351">
        <f t="shared" si="14"/>
        <v>12</v>
      </c>
      <c r="O41" s="351">
        <f t="shared" si="14"/>
        <v>30</v>
      </c>
      <c r="P41" s="351">
        <f t="shared" si="14"/>
        <v>14</v>
      </c>
      <c r="Q41" s="351">
        <f t="shared" si="14"/>
        <v>0</v>
      </c>
      <c r="R41" s="351">
        <f t="shared" si="14"/>
        <v>0</v>
      </c>
      <c r="S41" s="351">
        <f t="shared" si="14"/>
        <v>0</v>
      </c>
      <c r="T41" s="351">
        <f t="shared" si="14"/>
        <v>0</v>
      </c>
      <c r="U41" s="351">
        <f t="shared" si="14"/>
        <v>150</v>
      </c>
      <c r="V41" s="351">
        <f t="shared" si="14"/>
        <v>91</v>
      </c>
      <c r="W41" s="351">
        <f t="shared" si="14"/>
        <v>139</v>
      </c>
      <c r="X41" s="351">
        <f t="shared" si="14"/>
        <v>11</v>
      </c>
      <c r="Y41" s="351">
        <f t="shared" si="14"/>
        <v>0</v>
      </c>
      <c r="Z41" s="351">
        <f t="shared" si="14"/>
        <v>0</v>
      </c>
      <c r="AA41" s="351">
        <f t="shared" si="14"/>
        <v>43</v>
      </c>
      <c r="AB41" s="352">
        <f t="shared" si="14"/>
        <v>22</v>
      </c>
    </row>
    <row r="42" spans="1:28" ht="15" customHeight="1">
      <c r="A42" s="603" t="s">
        <v>24</v>
      </c>
      <c r="B42" s="600" t="s">
        <v>364</v>
      </c>
      <c r="C42" s="600"/>
      <c r="D42" s="600"/>
      <c r="E42" s="351">
        <f aca="true" t="shared" si="15" ref="E42:E53">+G42+I42+K42+M42+O42+Q42+S42</f>
        <v>263</v>
      </c>
      <c r="F42" s="351">
        <f aca="true" t="shared" si="16" ref="F42:F53">+H42+J42+L42+N42+P42+R42+T42</f>
        <v>158</v>
      </c>
      <c r="G42" s="354">
        <v>78</v>
      </c>
      <c r="H42" s="355">
        <v>48</v>
      </c>
      <c r="I42" s="354">
        <v>93</v>
      </c>
      <c r="J42" s="355">
        <v>63</v>
      </c>
      <c r="K42" s="354">
        <v>34</v>
      </c>
      <c r="L42" s="355">
        <v>21</v>
      </c>
      <c r="M42" s="354">
        <v>28</v>
      </c>
      <c r="N42" s="355">
        <v>12</v>
      </c>
      <c r="O42" s="354">
        <v>30</v>
      </c>
      <c r="P42" s="355">
        <v>14</v>
      </c>
      <c r="Q42" s="354">
        <v>0</v>
      </c>
      <c r="R42" s="355">
        <v>0</v>
      </c>
      <c r="S42" s="354">
        <v>0</v>
      </c>
      <c r="T42" s="355">
        <v>0</v>
      </c>
      <c r="U42" s="354">
        <v>150</v>
      </c>
      <c r="V42" s="355">
        <v>91</v>
      </c>
      <c r="W42" s="354">
        <v>139</v>
      </c>
      <c r="X42" s="354">
        <v>11</v>
      </c>
      <c r="Y42" s="354">
        <v>0</v>
      </c>
      <c r="Z42" s="354">
        <v>0</v>
      </c>
      <c r="AA42" s="354">
        <v>43</v>
      </c>
      <c r="AB42" s="356">
        <v>22</v>
      </c>
    </row>
    <row r="43" spans="1:28" ht="15" customHeight="1">
      <c r="A43" s="603"/>
      <c r="B43" s="600" t="s">
        <v>365</v>
      </c>
      <c r="C43" s="600"/>
      <c r="D43" s="600"/>
      <c r="E43" s="351">
        <f t="shared" si="15"/>
        <v>0</v>
      </c>
      <c r="F43" s="351">
        <f t="shared" si="16"/>
        <v>0</v>
      </c>
      <c r="G43" s="354"/>
      <c r="H43" s="355"/>
      <c r="I43" s="354"/>
      <c r="J43" s="355"/>
      <c r="K43" s="354"/>
      <c r="L43" s="355"/>
      <c r="M43" s="354"/>
      <c r="N43" s="355"/>
      <c r="O43" s="354"/>
      <c r="P43" s="355"/>
      <c r="Q43" s="354"/>
      <c r="R43" s="355"/>
      <c r="S43" s="354"/>
      <c r="T43" s="355"/>
      <c r="U43" s="354"/>
      <c r="V43" s="355"/>
      <c r="W43" s="354"/>
      <c r="X43" s="354"/>
      <c r="Y43" s="354"/>
      <c r="Z43" s="354"/>
      <c r="AA43" s="354"/>
      <c r="AB43" s="356"/>
    </row>
    <row r="44" spans="1:28" ht="15" customHeight="1">
      <c r="A44" s="603"/>
      <c r="B44" s="600" t="s">
        <v>366</v>
      </c>
      <c r="C44" s="600"/>
      <c r="D44" s="600"/>
      <c r="E44" s="351">
        <f t="shared" si="15"/>
        <v>0</v>
      </c>
      <c r="F44" s="351">
        <f t="shared" si="16"/>
        <v>0</v>
      </c>
      <c r="G44" s="354"/>
      <c r="H44" s="355"/>
      <c r="I44" s="354"/>
      <c r="J44" s="355"/>
      <c r="K44" s="354"/>
      <c r="L44" s="355"/>
      <c r="M44" s="354"/>
      <c r="N44" s="355"/>
      <c r="O44" s="354"/>
      <c r="P44" s="355"/>
      <c r="Q44" s="354"/>
      <c r="R44" s="355"/>
      <c r="S44" s="354"/>
      <c r="T44" s="355"/>
      <c r="U44" s="354"/>
      <c r="V44" s="355"/>
      <c r="W44" s="354"/>
      <c r="X44" s="354"/>
      <c r="Y44" s="354"/>
      <c r="Z44" s="354"/>
      <c r="AA44" s="354"/>
      <c r="AB44" s="356"/>
    </row>
    <row r="45" spans="1:28" ht="15" customHeight="1">
      <c r="A45" s="601" t="s">
        <v>367</v>
      </c>
      <c r="B45" s="602"/>
      <c r="C45" s="602"/>
      <c r="D45" s="602"/>
      <c r="E45" s="351">
        <f t="shared" si="15"/>
        <v>0</v>
      </c>
      <c r="F45" s="351">
        <f t="shared" si="16"/>
        <v>0</v>
      </c>
      <c r="G45" s="357">
        <f aca="true" t="shared" si="17" ref="G45:AB45">SUM(G46:G48)</f>
        <v>0</v>
      </c>
      <c r="H45" s="357">
        <f t="shared" si="17"/>
        <v>0</v>
      </c>
      <c r="I45" s="357">
        <f t="shared" si="17"/>
        <v>0</v>
      </c>
      <c r="J45" s="357">
        <f t="shared" si="17"/>
        <v>0</v>
      </c>
      <c r="K45" s="357">
        <f t="shared" si="17"/>
        <v>0</v>
      </c>
      <c r="L45" s="357">
        <f t="shared" si="17"/>
        <v>0</v>
      </c>
      <c r="M45" s="357">
        <f t="shared" si="17"/>
        <v>0</v>
      </c>
      <c r="N45" s="357">
        <f t="shared" si="17"/>
        <v>0</v>
      </c>
      <c r="O45" s="357">
        <f t="shared" si="17"/>
        <v>0</v>
      </c>
      <c r="P45" s="357">
        <f t="shared" si="17"/>
        <v>0</v>
      </c>
      <c r="Q45" s="357">
        <f t="shared" si="17"/>
        <v>0</v>
      </c>
      <c r="R45" s="357">
        <f t="shared" si="17"/>
        <v>0</v>
      </c>
      <c r="S45" s="357">
        <f t="shared" si="17"/>
        <v>0</v>
      </c>
      <c r="T45" s="357">
        <f t="shared" si="17"/>
        <v>0</v>
      </c>
      <c r="U45" s="357">
        <f t="shared" si="17"/>
        <v>0</v>
      </c>
      <c r="V45" s="357">
        <f t="shared" si="17"/>
        <v>0</v>
      </c>
      <c r="W45" s="357">
        <f t="shared" si="17"/>
        <v>0</v>
      </c>
      <c r="X45" s="357">
        <f t="shared" si="17"/>
        <v>0</v>
      </c>
      <c r="Y45" s="357">
        <f t="shared" si="17"/>
        <v>0</v>
      </c>
      <c r="Z45" s="357">
        <f t="shared" si="17"/>
        <v>0</v>
      </c>
      <c r="AA45" s="357">
        <f t="shared" si="17"/>
        <v>0</v>
      </c>
      <c r="AB45" s="358">
        <f t="shared" si="17"/>
        <v>0</v>
      </c>
    </row>
    <row r="46" spans="1:28" ht="15" customHeight="1">
      <c r="A46" s="603" t="s">
        <v>24</v>
      </c>
      <c r="B46" s="600" t="s">
        <v>368</v>
      </c>
      <c r="C46" s="600"/>
      <c r="D46" s="600"/>
      <c r="E46" s="351">
        <f t="shared" si="15"/>
        <v>0</v>
      </c>
      <c r="F46" s="351">
        <f t="shared" si="16"/>
        <v>0</v>
      </c>
      <c r="G46" s="354"/>
      <c r="H46" s="355"/>
      <c r="I46" s="354"/>
      <c r="J46" s="355"/>
      <c r="K46" s="354"/>
      <c r="L46" s="355"/>
      <c r="M46" s="354"/>
      <c r="N46" s="355"/>
      <c r="O46" s="354"/>
      <c r="P46" s="355"/>
      <c r="Q46" s="354"/>
      <c r="R46" s="355"/>
      <c r="S46" s="354"/>
      <c r="T46" s="355"/>
      <c r="U46" s="354"/>
      <c r="V46" s="355"/>
      <c r="W46" s="354"/>
      <c r="X46" s="354"/>
      <c r="Y46" s="354"/>
      <c r="Z46" s="354"/>
      <c r="AA46" s="354"/>
      <c r="AB46" s="356"/>
    </row>
    <row r="47" spans="1:28" ht="15" customHeight="1">
      <c r="A47" s="603"/>
      <c r="B47" s="600" t="s">
        <v>369</v>
      </c>
      <c r="C47" s="600"/>
      <c r="D47" s="600"/>
      <c r="E47" s="351">
        <f t="shared" si="15"/>
        <v>0</v>
      </c>
      <c r="F47" s="351">
        <f t="shared" si="16"/>
        <v>0</v>
      </c>
      <c r="G47" s="354"/>
      <c r="H47" s="355"/>
      <c r="I47" s="354"/>
      <c r="J47" s="355"/>
      <c r="K47" s="354"/>
      <c r="L47" s="355"/>
      <c r="M47" s="354"/>
      <c r="N47" s="355"/>
      <c r="O47" s="354"/>
      <c r="P47" s="355"/>
      <c r="Q47" s="354"/>
      <c r="R47" s="355"/>
      <c r="S47" s="354"/>
      <c r="T47" s="355"/>
      <c r="U47" s="354"/>
      <c r="V47" s="355"/>
      <c r="W47" s="354"/>
      <c r="X47" s="354"/>
      <c r="Y47" s="354"/>
      <c r="Z47" s="354"/>
      <c r="AA47" s="354"/>
      <c r="AB47" s="356"/>
    </row>
    <row r="48" spans="1:28" ht="15" customHeight="1">
      <c r="A48" s="603"/>
      <c r="B48" s="600" t="s">
        <v>370</v>
      </c>
      <c r="C48" s="600"/>
      <c r="D48" s="600"/>
      <c r="E48" s="351">
        <f t="shared" si="15"/>
        <v>0</v>
      </c>
      <c r="F48" s="351">
        <f t="shared" si="16"/>
        <v>0</v>
      </c>
      <c r="G48" s="354"/>
      <c r="H48" s="355"/>
      <c r="I48" s="354"/>
      <c r="J48" s="355"/>
      <c r="K48" s="354"/>
      <c r="L48" s="355"/>
      <c r="M48" s="354"/>
      <c r="N48" s="355"/>
      <c r="O48" s="354"/>
      <c r="P48" s="355"/>
      <c r="Q48" s="354"/>
      <c r="R48" s="355"/>
      <c r="S48" s="354"/>
      <c r="T48" s="355"/>
      <c r="U48" s="354"/>
      <c r="V48" s="355"/>
      <c r="W48" s="354"/>
      <c r="X48" s="354"/>
      <c r="Y48" s="354"/>
      <c r="Z48" s="354"/>
      <c r="AA48" s="354"/>
      <c r="AB48" s="356"/>
    </row>
    <row r="49" spans="1:28" ht="15" customHeight="1">
      <c r="A49" s="601" t="s">
        <v>371</v>
      </c>
      <c r="B49" s="602"/>
      <c r="C49" s="602"/>
      <c r="D49" s="602"/>
      <c r="E49" s="351">
        <f t="shared" si="15"/>
        <v>0</v>
      </c>
      <c r="F49" s="351">
        <f t="shared" si="16"/>
        <v>0</v>
      </c>
      <c r="G49" s="357">
        <f aca="true" t="shared" si="18" ref="G49:AB49">SUM(G50:G52)</f>
        <v>0</v>
      </c>
      <c r="H49" s="357">
        <f t="shared" si="18"/>
        <v>0</v>
      </c>
      <c r="I49" s="357">
        <f t="shared" si="18"/>
        <v>0</v>
      </c>
      <c r="J49" s="357">
        <f t="shared" si="18"/>
        <v>0</v>
      </c>
      <c r="K49" s="357">
        <f t="shared" si="18"/>
        <v>0</v>
      </c>
      <c r="L49" s="357">
        <f t="shared" si="18"/>
        <v>0</v>
      </c>
      <c r="M49" s="357">
        <f t="shared" si="18"/>
        <v>0</v>
      </c>
      <c r="N49" s="357">
        <f t="shared" si="18"/>
        <v>0</v>
      </c>
      <c r="O49" s="357">
        <f t="shared" si="18"/>
        <v>0</v>
      </c>
      <c r="P49" s="357">
        <f t="shared" si="18"/>
        <v>0</v>
      </c>
      <c r="Q49" s="357">
        <f t="shared" si="18"/>
        <v>0</v>
      </c>
      <c r="R49" s="357">
        <f t="shared" si="18"/>
        <v>0</v>
      </c>
      <c r="S49" s="357">
        <f t="shared" si="18"/>
        <v>0</v>
      </c>
      <c r="T49" s="357">
        <f t="shared" si="18"/>
        <v>0</v>
      </c>
      <c r="U49" s="357">
        <f t="shared" si="18"/>
        <v>0</v>
      </c>
      <c r="V49" s="357">
        <f t="shared" si="18"/>
        <v>0</v>
      </c>
      <c r="W49" s="357">
        <f t="shared" si="18"/>
        <v>0</v>
      </c>
      <c r="X49" s="357">
        <f t="shared" si="18"/>
        <v>0</v>
      </c>
      <c r="Y49" s="357">
        <f t="shared" si="18"/>
        <v>0</v>
      </c>
      <c r="Z49" s="357">
        <f t="shared" si="18"/>
        <v>0</v>
      </c>
      <c r="AA49" s="357">
        <f t="shared" si="18"/>
        <v>0</v>
      </c>
      <c r="AB49" s="358">
        <f t="shared" si="18"/>
        <v>0</v>
      </c>
    </row>
    <row r="50" spans="1:28" ht="15" customHeight="1">
      <c r="A50" s="603" t="s">
        <v>24</v>
      </c>
      <c r="B50" s="600" t="s">
        <v>372</v>
      </c>
      <c r="C50" s="600"/>
      <c r="D50" s="600"/>
      <c r="E50" s="351">
        <f t="shared" si="15"/>
        <v>0</v>
      </c>
      <c r="F50" s="351">
        <f t="shared" si="16"/>
        <v>0</v>
      </c>
      <c r="G50" s="357"/>
      <c r="H50" s="359"/>
      <c r="I50" s="357"/>
      <c r="J50" s="359"/>
      <c r="K50" s="357"/>
      <c r="L50" s="359"/>
      <c r="M50" s="357"/>
      <c r="N50" s="359"/>
      <c r="O50" s="357"/>
      <c r="P50" s="359"/>
      <c r="Q50" s="357"/>
      <c r="R50" s="359"/>
      <c r="S50" s="357"/>
      <c r="T50" s="359"/>
      <c r="U50" s="357"/>
      <c r="V50" s="359"/>
      <c r="W50" s="357"/>
      <c r="X50" s="357"/>
      <c r="Y50" s="357"/>
      <c r="Z50" s="354"/>
      <c r="AA50" s="357"/>
      <c r="AB50" s="360"/>
    </row>
    <row r="51" spans="1:28" ht="15" customHeight="1">
      <c r="A51" s="603"/>
      <c r="B51" s="600" t="s">
        <v>373</v>
      </c>
      <c r="C51" s="600"/>
      <c r="D51" s="600"/>
      <c r="E51" s="351">
        <f t="shared" si="15"/>
        <v>0</v>
      </c>
      <c r="F51" s="351">
        <f t="shared" si="16"/>
        <v>0</v>
      </c>
      <c r="G51" s="357"/>
      <c r="H51" s="359"/>
      <c r="I51" s="357"/>
      <c r="J51" s="359"/>
      <c r="K51" s="357"/>
      <c r="L51" s="359"/>
      <c r="M51" s="357"/>
      <c r="N51" s="359"/>
      <c r="O51" s="357"/>
      <c r="P51" s="359"/>
      <c r="Q51" s="357"/>
      <c r="R51" s="359"/>
      <c r="S51" s="357"/>
      <c r="T51" s="359"/>
      <c r="U51" s="357"/>
      <c r="V51" s="359"/>
      <c r="W51" s="357"/>
      <c r="X51" s="357"/>
      <c r="Y51" s="357"/>
      <c r="Z51" s="354"/>
      <c r="AA51" s="357"/>
      <c r="AB51" s="360"/>
    </row>
    <row r="52" spans="1:28" ht="15" customHeight="1">
      <c r="A52" s="603"/>
      <c r="B52" s="600" t="s">
        <v>374</v>
      </c>
      <c r="C52" s="600"/>
      <c r="D52" s="600"/>
      <c r="E52" s="351">
        <f t="shared" si="15"/>
        <v>0</v>
      </c>
      <c r="F52" s="351">
        <f t="shared" si="16"/>
        <v>0</v>
      </c>
      <c r="G52" s="357"/>
      <c r="H52" s="359"/>
      <c r="I52" s="357"/>
      <c r="J52" s="359"/>
      <c r="K52" s="357"/>
      <c r="L52" s="359"/>
      <c r="M52" s="357"/>
      <c r="N52" s="359"/>
      <c r="O52" s="357"/>
      <c r="P52" s="359"/>
      <c r="Q52" s="357"/>
      <c r="R52" s="359"/>
      <c r="S52" s="357"/>
      <c r="T52" s="359"/>
      <c r="U52" s="357"/>
      <c r="V52" s="359"/>
      <c r="W52" s="357"/>
      <c r="X52" s="357"/>
      <c r="Y52" s="357"/>
      <c r="Z52" s="354"/>
      <c r="AA52" s="357"/>
      <c r="AB52" s="360"/>
    </row>
    <row r="53" spans="1:28" ht="33.75" customHeight="1">
      <c r="A53" s="606" t="s">
        <v>73</v>
      </c>
      <c r="B53" s="607"/>
      <c r="C53" s="607"/>
      <c r="D53" s="607"/>
      <c r="E53" s="351">
        <f t="shared" si="15"/>
        <v>263</v>
      </c>
      <c r="F53" s="351">
        <f t="shared" si="16"/>
        <v>158</v>
      </c>
      <c r="G53" s="361">
        <f>+G41+G45+G49</f>
        <v>78</v>
      </c>
      <c r="H53" s="361">
        <f aca="true" t="shared" si="19" ref="H53:AB53">+H41+H45+H49</f>
        <v>48</v>
      </c>
      <c r="I53" s="361">
        <f t="shared" si="19"/>
        <v>93</v>
      </c>
      <c r="J53" s="361">
        <f t="shared" si="19"/>
        <v>63</v>
      </c>
      <c r="K53" s="361">
        <f t="shared" si="19"/>
        <v>34</v>
      </c>
      <c r="L53" s="361">
        <f t="shared" si="19"/>
        <v>21</v>
      </c>
      <c r="M53" s="361">
        <f t="shared" si="19"/>
        <v>28</v>
      </c>
      <c r="N53" s="361">
        <f t="shared" si="19"/>
        <v>12</v>
      </c>
      <c r="O53" s="361">
        <f t="shared" si="19"/>
        <v>30</v>
      </c>
      <c r="P53" s="361">
        <f t="shared" si="19"/>
        <v>14</v>
      </c>
      <c r="Q53" s="361">
        <f t="shared" si="19"/>
        <v>0</v>
      </c>
      <c r="R53" s="361">
        <f t="shared" si="19"/>
        <v>0</v>
      </c>
      <c r="S53" s="361">
        <f t="shared" si="19"/>
        <v>0</v>
      </c>
      <c r="T53" s="361">
        <f t="shared" si="19"/>
        <v>0</v>
      </c>
      <c r="U53" s="361">
        <f t="shared" si="19"/>
        <v>150</v>
      </c>
      <c r="V53" s="361">
        <f t="shared" si="19"/>
        <v>91</v>
      </c>
      <c r="W53" s="361">
        <f t="shared" si="19"/>
        <v>139</v>
      </c>
      <c r="X53" s="361">
        <f t="shared" si="19"/>
        <v>11</v>
      </c>
      <c r="Y53" s="361">
        <f t="shared" si="19"/>
        <v>0</v>
      </c>
      <c r="Z53" s="361">
        <f t="shared" si="19"/>
        <v>0</v>
      </c>
      <c r="AA53" s="361">
        <f t="shared" si="19"/>
        <v>43</v>
      </c>
      <c r="AB53" s="362">
        <f t="shared" si="19"/>
        <v>22</v>
      </c>
    </row>
    <row r="54" spans="1:28" ht="15" customHeight="1">
      <c r="A54" s="608" t="s">
        <v>376</v>
      </c>
      <c r="B54" s="609"/>
      <c r="C54" s="609"/>
      <c r="D54" s="609"/>
      <c r="E54" s="609"/>
      <c r="F54" s="609"/>
      <c r="G54" s="609"/>
      <c r="H54" s="609"/>
      <c r="I54" s="609"/>
      <c r="J54" s="609"/>
      <c r="K54" s="609"/>
      <c r="L54" s="609"/>
      <c r="M54" s="609"/>
      <c r="N54" s="609"/>
      <c r="O54" s="609"/>
      <c r="P54" s="609"/>
      <c r="Q54" s="609"/>
      <c r="R54" s="609"/>
      <c r="S54" s="609"/>
      <c r="T54" s="609"/>
      <c r="U54" s="609"/>
      <c r="V54" s="609"/>
      <c r="W54" s="609"/>
      <c r="X54" s="609"/>
      <c r="Y54" s="609"/>
      <c r="Z54" s="609"/>
      <c r="AA54" s="609"/>
      <c r="AB54" s="610"/>
    </row>
    <row r="55" spans="1:28" ht="33.75" customHeight="1">
      <c r="A55" s="601" t="s">
        <v>631</v>
      </c>
      <c r="B55" s="602"/>
      <c r="C55" s="602"/>
      <c r="D55" s="602"/>
      <c r="E55" s="351">
        <f>+G55+I55+K55+M55+O55+Q55+S55</f>
        <v>362</v>
      </c>
      <c r="F55" s="351">
        <f>+H55+J55+L55+N55+P55+R55+T55</f>
        <v>191</v>
      </c>
      <c r="G55" s="351">
        <f aca="true" t="shared" si="20" ref="G55:AB55">SUM(G56:G58)</f>
        <v>0</v>
      </c>
      <c r="H55" s="351">
        <f t="shared" si="20"/>
        <v>0</v>
      </c>
      <c r="I55" s="351">
        <f t="shared" si="20"/>
        <v>244</v>
      </c>
      <c r="J55" s="351">
        <f t="shared" si="20"/>
        <v>172</v>
      </c>
      <c r="K55" s="351">
        <f t="shared" si="20"/>
        <v>118</v>
      </c>
      <c r="L55" s="351">
        <f t="shared" si="20"/>
        <v>19</v>
      </c>
      <c r="M55" s="351">
        <f t="shared" si="20"/>
        <v>0</v>
      </c>
      <c r="N55" s="351">
        <f t="shared" si="20"/>
        <v>0</v>
      </c>
      <c r="O55" s="351">
        <f t="shared" si="20"/>
        <v>0</v>
      </c>
      <c r="P55" s="351">
        <f t="shared" si="20"/>
        <v>0</v>
      </c>
      <c r="Q55" s="351">
        <f t="shared" si="20"/>
        <v>0</v>
      </c>
      <c r="R55" s="351">
        <f t="shared" si="20"/>
        <v>0</v>
      </c>
      <c r="S55" s="351">
        <f t="shared" si="20"/>
        <v>0</v>
      </c>
      <c r="T55" s="351">
        <f t="shared" si="20"/>
        <v>0</v>
      </c>
      <c r="U55" s="351">
        <f t="shared" si="20"/>
        <v>244</v>
      </c>
      <c r="V55" s="351">
        <f t="shared" si="20"/>
        <v>172</v>
      </c>
      <c r="W55" s="351">
        <f t="shared" si="20"/>
        <v>84</v>
      </c>
      <c r="X55" s="351">
        <f t="shared" si="20"/>
        <v>0</v>
      </c>
      <c r="Y55" s="351">
        <f t="shared" si="20"/>
        <v>155</v>
      </c>
      <c r="Z55" s="351">
        <f t="shared" si="20"/>
        <v>5</v>
      </c>
      <c r="AA55" s="351">
        <f t="shared" si="20"/>
        <v>118</v>
      </c>
      <c r="AB55" s="352">
        <f t="shared" si="20"/>
        <v>19</v>
      </c>
    </row>
    <row r="56" spans="1:28" ht="15" customHeight="1">
      <c r="A56" s="603" t="s">
        <v>24</v>
      </c>
      <c r="B56" s="604" t="s">
        <v>634</v>
      </c>
      <c r="C56" s="605"/>
      <c r="D56" s="605"/>
      <c r="E56" s="351">
        <f aca="true" t="shared" si="21" ref="E56:E71">+G56+I56+K56+M56+O56+Q56+S56</f>
        <v>362</v>
      </c>
      <c r="F56" s="351">
        <f aca="true" t="shared" si="22" ref="F56:F71">+H56+J56+L56+N56+P56+R56+T56</f>
        <v>191</v>
      </c>
      <c r="G56" s="354">
        <f>+G24</f>
        <v>0</v>
      </c>
      <c r="H56" s="354">
        <f aca="true" t="shared" si="23" ref="H56:AB58">+H24</f>
        <v>0</v>
      </c>
      <c r="I56" s="354">
        <f t="shared" si="23"/>
        <v>244</v>
      </c>
      <c r="J56" s="354">
        <f t="shared" si="23"/>
        <v>172</v>
      </c>
      <c r="K56" s="354">
        <f t="shared" si="23"/>
        <v>118</v>
      </c>
      <c r="L56" s="354">
        <f t="shared" si="23"/>
        <v>19</v>
      </c>
      <c r="M56" s="354">
        <f t="shared" si="23"/>
        <v>0</v>
      </c>
      <c r="N56" s="354">
        <f t="shared" si="23"/>
        <v>0</v>
      </c>
      <c r="O56" s="354">
        <f t="shared" si="23"/>
        <v>0</v>
      </c>
      <c r="P56" s="354">
        <f t="shared" si="23"/>
        <v>0</v>
      </c>
      <c r="Q56" s="354">
        <f t="shared" si="23"/>
        <v>0</v>
      </c>
      <c r="R56" s="354">
        <f t="shared" si="23"/>
        <v>0</v>
      </c>
      <c r="S56" s="354">
        <f t="shared" si="23"/>
        <v>0</v>
      </c>
      <c r="T56" s="354">
        <f t="shared" si="23"/>
        <v>0</v>
      </c>
      <c r="U56" s="354">
        <f t="shared" si="23"/>
        <v>244</v>
      </c>
      <c r="V56" s="354">
        <f t="shared" si="23"/>
        <v>172</v>
      </c>
      <c r="W56" s="354">
        <f t="shared" si="23"/>
        <v>84</v>
      </c>
      <c r="X56" s="354">
        <f t="shared" si="23"/>
        <v>0</v>
      </c>
      <c r="Y56" s="354">
        <f t="shared" si="23"/>
        <v>155</v>
      </c>
      <c r="Z56" s="354">
        <f t="shared" si="23"/>
        <v>5</v>
      </c>
      <c r="AA56" s="354">
        <f t="shared" si="23"/>
        <v>118</v>
      </c>
      <c r="AB56" s="354">
        <f t="shared" si="23"/>
        <v>19</v>
      </c>
    </row>
    <row r="57" spans="1:28" ht="15" customHeight="1">
      <c r="A57" s="603"/>
      <c r="B57" s="604" t="s">
        <v>632</v>
      </c>
      <c r="C57" s="605"/>
      <c r="D57" s="605"/>
      <c r="E57" s="351">
        <f t="shared" si="21"/>
        <v>0</v>
      </c>
      <c r="F57" s="351">
        <f t="shared" si="22"/>
        <v>0</v>
      </c>
      <c r="G57" s="354">
        <f aca="true" t="shared" si="24" ref="G57:V58">+G25</f>
        <v>0</v>
      </c>
      <c r="H57" s="354">
        <f t="shared" si="24"/>
        <v>0</v>
      </c>
      <c r="I57" s="354">
        <f t="shared" si="24"/>
        <v>0</v>
      </c>
      <c r="J57" s="354">
        <f t="shared" si="24"/>
        <v>0</v>
      </c>
      <c r="K57" s="354">
        <f t="shared" si="24"/>
        <v>0</v>
      </c>
      <c r="L57" s="354">
        <f t="shared" si="24"/>
        <v>0</v>
      </c>
      <c r="M57" s="354">
        <f t="shared" si="24"/>
        <v>0</v>
      </c>
      <c r="N57" s="354">
        <f t="shared" si="24"/>
        <v>0</v>
      </c>
      <c r="O57" s="354">
        <f t="shared" si="24"/>
        <v>0</v>
      </c>
      <c r="P57" s="354">
        <f t="shared" si="24"/>
        <v>0</v>
      </c>
      <c r="Q57" s="354">
        <f t="shared" si="24"/>
        <v>0</v>
      </c>
      <c r="R57" s="354">
        <f t="shared" si="24"/>
        <v>0</v>
      </c>
      <c r="S57" s="354">
        <f t="shared" si="24"/>
        <v>0</v>
      </c>
      <c r="T57" s="354">
        <f t="shared" si="24"/>
        <v>0</v>
      </c>
      <c r="U57" s="354">
        <f t="shared" si="24"/>
        <v>0</v>
      </c>
      <c r="V57" s="354">
        <f t="shared" si="24"/>
        <v>0</v>
      </c>
      <c r="W57" s="354">
        <f t="shared" si="23"/>
        <v>0</v>
      </c>
      <c r="X57" s="354">
        <f t="shared" si="23"/>
        <v>0</v>
      </c>
      <c r="Y57" s="354">
        <f t="shared" si="23"/>
        <v>0</v>
      </c>
      <c r="Z57" s="354">
        <f t="shared" si="23"/>
        <v>0</v>
      </c>
      <c r="AA57" s="354">
        <f t="shared" si="23"/>
        <v>0</v>
      </c>
      <c r="AB57" s="354">
        <f t="shared" si="23"/>
        <v>0</v>
      </c>
    </row>
    <row r="58" spans="1:28" ht="15" customHeight="1">
      <c r="A58" s="603"/>
      <c r="B58" s="604" t="s">
        <v>633</v>
      </c>
      <c r="C58" s="605"/>
      <c r="D58" s="605"/>
      <c r="E58" s="351">
        <f t="shared" si="21"/>
        <v>0</v>
      </c>
      <c r="F58" s="351">
        <f t="shared" si="22"/>
        <v>0</v>
      </c>
      <c r="G58" s="354">
        <f t="shared" si="24"/>
        <v>0</v>
      </c>
      <c r="H58" s="354">
        <f t="shared" si="23"/>
        <v>0</v>
      </c>
      <c r="I58" s="354">
        <f t="shared" si="23"/>
        <v>0</v>
      </c>
      <c r="J58" s="354">
        <f t="shared" si="23"/>
        <v>0</v>
      </c>
      <c r="K58" s="354">
        <f t="shared" si="23"/>
        <v>0</v>
      </c>
      <c r="L58" s="354">
        <f t="shared" si="23"/>
        <v>0</v>
      </c>
      <c r="M58" s="354">
        <f t="shared" si="23"/>
        <v>0</v>
      </c>
      <c r="N58" s="354">
        <f t="shared" si="23"/>
        <v>0</v>
      </c>
      <c r="O58" s="354">
        <f t="shared" si="23"/>
        <v>0</v>
      </c>
      <c r="P58" s="354">
        <f t="shared" si="23"/>
        <v>0</v>
      </c>
      <c r="Q58" s="354">
        <f t="shared" si="23"/>
        <v>0</v>
      </c>
      <c r="R58" s="354">
        <f t="shared" si="23"/>
        <v>0</v>
      </c>
      <c r="S58" s="354">
        <f t="shared" si="23"/>
        <v>0</v>
      </c>
      <c r="T58" s="354">
        <f t="shared" si="23"/>
        <v>0</v>
      </c>
      <c r="U58" s="354">
        <f t="shared" si="23"/>
        <v>0</v>
      </c>
      <c r="V58" s="354">
        <f t="shared" si="23"/>
        <v>0</v>
      </c>
      <c r="W58" s="354">
        <f t="shared" si="23"/>
        <v>0</v>
      </c>
      <c r="X58" s="354">
        <f t="shared" si="23"/>
        <v>0</v>
      </c>
      <c r="Y58" s="354">
        <f t="shared" si="23"/>
        <v>0</v>
      </c>
      <c r="Z58" s="354">
        <f t="shared" si="23"/>
        <v>0</v>
      </c>
      <c r="AA58" s="354">
        <f t="shared" si="23"/>
        <v>0</v>
      </c>
      <c r="AB58" s="354">
        <f t="shared" si="23"/>
        <v>0</v>
      </c>
    </row>
    <row r="59" spans="1:28" ht="33.75" customHeight="1">
      <c r="A59" s="601" t="s">
        <v>363</v>
      </c>
      <c r="B59" s="602"/>
      <c r="C59" s="602"/>
      <c r="D59" s="602"/>
      <c r="E59" s="351">
        <f aca="true" t="shared" si="25" ref="E59:F62">+G59+I59+K59+M59+O59+Q59+S59</f>
        <v>130545</v>
      </c>
      <c r="F59" s="351">
        <f t="shared" si="25"/>
        <v>76394</v>
      </c>
      <c r="G59" s="351">
        <f aca="true" t="shared" si="26" ref="G59:AB59">SUM(G60:G62)</f>
        <v>155</v>
      </c>
      <c r="H59" s="351">
        <f t="shared" si="26"/>
        <v>83</v>
      </c>
      <c r="I59" s="351">
        <f t="shared" si="26"/>
        <v>40624</v>
      </c>
      <c r="J59" s="351">
        <f t="shared" si="26"/>
        <v>23669</v>
      </c>
      <c r="K59" s="351">
        <f t="shared" si="26"/>
        <v>33296</v>
      </c>
      <c r="L59" s="351">
        <f t="shared" si="26"/>
        <v>19586</v>
      </c>
      <c r="M59" s="351">
        <f t="shared" si="26"/>
        <v>28120</v>
      </c>
      <c r="N59" s="351">
        <f t="shared" si="26"/>
        <v>16502</v>
      </c>
      <c r="O59" s="351">
        <f t="shared" si="26"/>
        <v>19439</v>
      </c>
      <c r="P59" s="351">
        <f t="shared" si="26"/>
        <v>11414</v>
      </c>
      <c r="Q59" s="351">
        <f t="shared" si="26"/>
        <v>6833</v>
      </c>
      <c r="R59" s="351">
        <f t="shared" si="26"/>
        <v>3568</v>
      </c>
      <c r="S59" s="351">
        <f t="shared" si="26"/>
        <v>2078</v>
      </c>
      <c r="T59" s="351">
        <f t="shared" si="26"/>
        <v>1572</v>
      </c>
      <c r="U59" s="351">
        <f t="shared" si="26"/>
        <v>36726</v>
      </c>
      <c r="V59" s="351">
        <f t="shared" si="26"/>
        <v>21517</v>
      </c>
      <c r="W59" s="351">
        <f t="shared" si="26"/>
        <v>31474</v>
      </c>
      <c r="X59" s="351">
        <f t="shared" si="26"/>
        <v>1093</v>
      </c>
      <c r="Y59" s="351">
        <f t="shared" si="26"/>
        <v>3465</v>
      </c>
      <c r="Z59" s="351">
        <f t="shared" si="26"/>
        <v>694</v>
      </c>
      <c r="AA59" s="351">
        <f t="shared" si="26"/>
        <v>25971</v>
      </c>
      <c r="AB59" s="352">
        <f t="shared" si="26"/>
        <v>15231</v>
      </c>
    </row>
    <row r="60" spans="1:28" ht="15" customHeight="1">
      <c r="A60" s="603" t="s">
        <v>24</v>
      </c>
      <c r="B60" s="600" t="s">
        <v>364</v>
      </c>
      <c r="C60" s="600"/>
      <c r="D60" s="600"/>
      <c r="E60" s="351">
        <f t="shared" si="25"/>
        <v>117971</v>
      </c>
      <c r="F60" s="351">
        <f t="shared" si="25"/>
        <v>69109</v>
      </c>
      <c r="G60" s="354">
        <f>+G10+G28+G42</f>
        <v>155</v>
      </c>
      <c r="H60" s="354">
        <f aca="true" t="shared" si="27" ref="H60:AB62">+H10+H28+H42</f>
        <v>83</v>
      </c>
      <c r="I60" s="354">
        <f t="shared" si="27"/>
        <v>36889</v>
      </c>
      <c r="J60" s="354">
        <f t="shared" si="27"/>
        <v>21470</v>
      </c>
      <c r="K60" s="354">
        <f t="shared" si="27"/>
        <v>29317</v>
      </c>
      <c r="L60" s="354">
        <f t="shared" si="27"/>
        <v>17201</v>
      </c>
      <c r="M60" s="354">
        <f t="shared" si="27"/>
        <v>24938</v>
      </c>
      <c r="N60" s="354">
        <f t="shared" si="27"/>
        <v>14812</v>
      </c>
      <c r="O60" s="354">
        <f t="shared" si="27"/>
        <v>18223</v>
      </c>
      <c r="P60" s="354">
        <f t="shared" si="27"/>
        <v>10650</v>
      </c>
      <c r="Q60" s="354">
        <f t="shared" si="27"/>
        <v>6467</v>
      </c>
      <c r="R60" s="354">
        <f t="shared" si="27"/>
        <v>3386</v>
      </c>
      <c r="S60" s="354">
        <f t="shared" si="27"/>
        <v>1982</v>
      </c>
      <c r="T60" s="354">
        <f t="shared" si="27"/>
        <v>1507</v>
      </c>
      <c r="U60" s="354">
        <f t="shared" si="27"/>
        <v>33247</v>
      </c>
      <c r="V60" s="354">
        <f t="shared" si="27"/>
        <v>19458</v>
      </c>
      <c r="W60" s="354">
        <f t="shared" si="27"/>
        <v>31358</v>
      </c>
      <c r="X60" s="354">
        <f t="shared" si="27"/>
        <v>792</v>
      </c>
      <c r="Y60" s="354">
        <f t="shared" si="27"/>
        <v>737</v>
      </c>
      <c r="Z60" s="354">
        <f t="shared" si="27"/>
        <v>360</v>
      </c>
      <c r="AA60" s="354">
        <f t="shared" si="27"/>
        <v>21808</v>
      </c>
      <c r="AB60" s="354">
        <f t="shared" si="27"/>
        <v>12640</v>
      </c>
    </row>
    <row r="61" spans="1:28" ht="15" customHeight="1">
      <c r="A61" s="603"/>
      <c r="B61" s="600" t="s">
        <v>365</v>
      </c>
      <c r="C61" s="600"/>
      <c r="D61" s="600"/>
      <c r="E61" s="351">
        <f t="shared" si="25"/>
        <v>3762</v>
      </c>
      <c r="F61" s="351">
        <f t="shared" si="25"/>
        <v>1920</v>
      </c>
      <c r="G61" s="354">
        <f aca="true" t="shared" si="28" ref="G61:V62">+G11+G29+G43</f>
        <v>0</v>
      </c>
      <c r="H61" s="354">
        <f t="shared" si="28"/>
        <v>0</v>
      </c>
      <c r="I61" s="354">
        <f t="shared" si="28"/>
        <v>1185</v>
      </c>
      <c r="J61" s="354">
        <f t="shared" si="28"/>
        <v>639</v>
      </c>
      <c r="K61" s="354">
        <f t="shared" si="28"/>
        <v>1170</v>
      </c>
      <c r="L61" s="354">
        <f t="shared" si="28"/>
        <v>670</v>
      </c>
      <c r="M61" s="354">
        <f t="shared" si="28"/>
        <v>1243</v>
      </c>
      <c r="N61" s="354">
        <f t="shared" si="28"/>
        <v>538</v>
      </c>
      <c r="O61" s="354">
        <f t="shared" si="28"/>
        <v>148</v>
      </c>
      <c r="P61" s="354">
        <f t="shared" si="28"/>
        <v>67</v>
      </c>
      <c r="Q61" s="354">
        <f t="shared" si="28"/>
        <v>2</v>
      </c>
      <c r="R61" s="354">
        <f t="shared" si="28"/>
        <v>2</v>
      </c>
      <c r="S61" s="354">
        <f t="shared" si="28"/>
        <v>14</v>
      </c>
      <c r="T61" s="354">
        <f t="shared" si="28"/>
        <v>4</v>
      </c>
      <c r="U61" s="354">
        <f t="shared" si="28"/>
        <v>1042</v>
      </c>
      <c r="V61" s="354">
        <f t="shared" si="28"/>
        <v>551</v>
      </c>
      <c r="W61" s="354">
        <f t="shared" si="27"/>
        <v>3</v>
      </c>
      <c r="X61" s="354">
        <f t="shared" si="27"/>
        <v>186</v>
      </c>
      <c r="Y61" s="354">
        <f t="shared" si="27"/>
        <v>778</v>
      </c>
      <c r="Z61" s="354">
        <f t="shared" si="27"/>
        <v>75</v>
      </c>
      <c r="AA61" s="354">
        <f t="shared" si="27"/>
        <v>1240</v>
      </c>
      <c r="AB61" s="354">
        <f t="shared" si="27"/>
        <v>562</v>
      </c>
    </row>
    <row r="62" spans="1:28" ht="15" customHeight="1">
      <c r="A62" s="603"/>
      <c r="B62" s="600" t="s">
        <v>366</v>
      </c>
      <c r="C62" s="600"/>
      <c r="D62" s="600"/>
      <c r="E62" s="351">
        <f t="shared" si="25"/>
        <v>8812</v>
      </c>
      <c r="F62" s="351">
        <f t="shared" si="25"/>
        <v>5365</v>
      </c>
      <c r="G62" s="354">
        <f t="shared" si="28"/>
        <v>0</v>
      </c>
      <c r="H62" s="354">
        <f t="shared" si="27"/>
        <v>0</v>
      </c>
      <c r="I62" s="354">
        <f t="shared" si="27"/>
        <v>2550</v>
      </c>
      <c r="J62" s="354">
        <f t="shared" si="27"/>
        <v>1560</v>
      </c>
      <c r="K62" s="354">
        <f t="shared" si="27"/>
        <v>2809</v>
      </c>
      <c r="L62" s="354">
        <f t="shared" si="27"/>
        <v>1715</v>
      </c>
      <c r="M62" s="354">
        <f t="shared" si="27"/>
        <v>1939</v>
      </c>
      <c r="N62" s="354">
        <f t="shared" si="27"/>
        <v>1152</v>
      </c>
      <c r="O62" s="354">
        <f t="shared" si="27"/>
        <v>1068</v>
      </c>
      <c r="P62" s="354">
        <f t="shared" si="27"/>
        <v>697</v>
      </c>
      <c r="Q62" s="354">
        <f t="shared" si="27"/>
        <v>364</v>
      </c>
      <c r="R62" s="354">
        <f t="shared" si="27"/>
        <v>180</v>
      </c>
      <c r="S62" s="354">
        <f t="shared" si="27"/>
        <v>82</v>
      </c>
      <c r="T62" s="354">
        <f t="shared" si="27"/>
        <v>61</v>
      </c>
      <c r="U62" s="354">
        <f t="shared" si="27"/>
        <v>2437</v>
      </c>
      <c r="V62" s="354">
        <f t="shared" si="27"/>
        <v>1508</v>
      </c>
      <c r="W62" s="354">
        <f t="shared" si="27"/>
        <v>113</v>
      </c>
      <c r="X62" s="354">
        <f t="shared" si="27"/>
        <v>115</v>
      </c>
      <c r="Y62" s="354">
        <f t="shared" si="27"/>
        <v>1950</v>
      </c>
      <c r="Z62" s="354">
        <f t="shared" si="27"/>
        <v>259</v>
      </c>
      <c r="AA62" s="354">
        <f t="shared" si="27"/>
        <v>2923</v>
      </c>
      <c r="AB62" s="354">
        <f t="shared" si="27"/>
        <v>2029</v>
      </c>
    </row>
    <row r="63" spans="1:28" ht="15" customHeight="1">
      <c r="A63" s="601" t="s">
        <v>367</v>
      </c>
      <c r="B63" s="602"/>
      <c r="C63" s="602"/>
      <c r="D63" s="602"/>
      <c r="E63" s="351">
        <f t="shared" si="21"/>
        <v>22499</v>
      </c>
      <c r="F63" s="351">
        <f t="shared" si="22"/>
        <v>14554</v>
      </c>
      <c r="G63" s="357">
        <f aca="true" t="shared" si="29" ref="G63:AB63">SUM(G64:G66)</f>
        <v>316</v>
      </c>
      <c r="H63" s="357">
        <f t="shared" si="29"/>
        <v>207</v>
      </c>
      <c r="I63" s="357">
        <f t="shared" si="29"/>
        <v>8662</v>
      </c>
      <c r="J63" s="357">
        <f t="shared" si="29"/>
        <v>5614</v>
      </c>
      <c r="K63" s="357">
        <f t="shared" si="29"/>
        <v>7645</v>
      </c>
      <c r="L63" s="357">
        <f t="shared" si="29"/>
        <v>4935</v>
      </c>
      <c r="M63" s="357">
        <f t="shared" si="29"/>
        <v>3429</v>
      </c>
      <c r="N63" s="357">
        <f t="shared" si="29"/>
        <v>2137</v>
      </c>
      <c r="O63" s="357">
        <f t="shared" si="29"/>
        <v>1464</v>
      </c>
      <c r="P63" s="357">
        <f t="shared" si="29"/>
        <v>1104</v>
      </c>
      <c r="Q63" s="357">
        <f t="shared" si="29"/>
        <v>245</v>
      </c>
      <c r="R63" s="357">
        <f t="shared" si="29"/>
        <v>104</v>
      </c>
      <c r="S63" s="357">
        <f t="shared" si="29"/>
        <v>738</v>
      </c>
      <c r="T63" s="357">
        <f t="shared" si="29"/>
        <v>453</v>
      </c>
      <c r="U63" s="357">
        <f t="shared" si="29"/>
        <v>6457</v>
      </c>
      <c r="V63" s="357">
        <f t="shared" si="29"/>
        <v>4343</v>
      </c>
      <c r="W63" s="357">
        <f t="shared" si="29"/>
        <v>0</v>
      </c>
      <c r="X63" s="357">
        <f t="shared" si="29"/>
        <v>396</v>
      </c>
      <c r="Y63" s="357">
        <f t="shared" si="29"/>
        <v>5375</v>
      </c>
      <c r="Z63" s="357">
        <f t="shared" si="29"/>
        <v>686</v>
      </c>
      <c r="AA63" s="357">
        <f t="shared" si="29"/>
        <v>12548</v>
      </c>
      <c r="AB63" s="358">
        <f t="shared" si="29"/>
        <v>8134</v>
      </c>
    </row>
    <row r="64" spans="1:28" ht="15" customHeight="1">
      <c r="A64" s="603" t="s">
        <v>24</v>
      </c>
      <c r="B64" s="600" t="s">
        <v>368</v>
      </c>
      <c r="C64" s="600"/>
      <c r="D64" s="600"/>
      <c r="E64" s="351">
        <f t="shared" si="21"/>
        <v>19709</v>
      </c>
      <c r="F64" s="351">
        <f t="shared" si="22"/>
        <v>12662</v>
      </c>
      <c r="G64" s="354">
        <f>+G14+G32+G46</f>
        <v>291</v>
      </c>
      <c r="H64" s="354">
        <f aca="true" t="shared" si="30" ref="H64:AB66">+H14+H32+H46</f>
        <v>190</v>
      </c>
      <c r="I64" s="354">
        <f t="shared" si="30"/>
        <v>8284</v>
      </c>
      <c r="J64" s="354">
        <f t="shared" si="30"/>
        <v>5347</v>
      </c>
      <c r="K64" s="354">
        <f t="shared" si="30"/>
        <v>6142</v>
      </c>
      <c r="L64" s="354">
        <f t="shared" si="30"/>
        <v>3910</v>
      </c>
      <c r="M64" s="354">
        <f t="shared" si="30"/>
        <v>3145</v>
      </c>
      <c r="N64" s="354">
        <f t="shared" si="30"/>
        <v>1945</v>
      </c>
      <c r="O64" s="354">
        <f t="shared" si="30"/>
        <v>1283</v>
      </c>
      <c r="P64" s="354">
        <f t="shared" si="30"/>
        <v>975</v>
      </c>
      <c r="Q64" s="354">
        <f t="shared" si="30"/>
        <v>239</v>
      </c>
      <c r="R64" s="354">
        <f t="shared" si="30"/>
        <v>101</v>
      </c>
      <c r="S64" s="354">
        <f t="shared" si="30"/>
        <v>325</v>
      </c>
      <c r="T64" s="354">
        <f t="shared" si="30"/>
        <v>194</v>
      </c>
      <c r="U64" s="354">
        <f t="shared" si="30"/>
        <v>6055</v>
      </c>
      <c r="V64" s="354">
        <f t="shared" si="30"/>
        <v>4060</v>
      </c>
      <c r="W64" s="354">
        <f t="shared" si="30"/>
        <v>0</v>
      </c>
      <c r="X64" s="354">
        <f t="shared" si="30"/>
        <v>396</v>
      </c>
      <c r="Y64" s="354">
        <f t="shared" si="30"/>
        <v>5005</v>
      </c>
      <c r="Z64" s="354">
        <f t="shared" si="30"/>
        <v>654</v>
      </c>
      <c r="AA64" s="354">
        <f t="shared" si="30"/>
        <v>10234</v>
      </c>
      <c r="AB64" s="354">
        <f t="shared" si="30"/>
        <v>6603</v>
      </c>
    </row>
    <row r="65" spans="1:28" ht="15" customHeight="1">
      <c r="A65" s="603"/>
      <c r="B65" s="600" t="s">
        <v>369</v>
      </c>
      <c r="C65" s="600"/>
      <c r="D65" s="600"/>
      <c r="E65" s="351">
        <f t="shared" si="21"/>
        <v>41</v>
      </c>
      <c r="F65" s="351">
        <f t="shared" si="22"/>
        <v>18</v>
      </c>
      <c r="G65" s="354">
        <f aca="true" t="shared" si="31" ref="G65:V66">+G15+G33+G47</f>
        <v>0</v>
      </c>
      <c r="H65" s="354">
        <f t="shared" si="31"/>
        <v>0</v>
      </c>
      <c r="I65" s="354">
        <f t="shared" si="31"/>
        <v>24</v>
      </c>
      <c r="J65" s="354">
        <f t="shared" si="31"/>
        <v>13</v>
      </c>
      <c r="K65" s="354">
        <f t="shared" si="31"/>
        <v>6</v>
      </c>
      <c r="L65" s="354">
        <f t="shared" si="31"/>
        <v>0</v>
      </c>
      <c r="M65" s="354">
        <f t="shared" si="31"/>
        <v>7</v>
      </c>
      <c r="N65" s="354">
        <f t="shared" si="31"/>
        <v>3</v>
      </c>
      <c r="O65" s="354">
        <f t="shared" si="31"/>
        <v>4</v>
      </c>
      <c r="P65" s="354">
        <f t="shared" si="31"/>
        <v>2</v>
      </c>
      <c r="Q65" s="354">
        <f t="shared" si="31"/>
        <v>0</v>
      </c>
      <c r="R65" s="354">
        <f t="shared" si="31"/>
        <v>0</v>
      </c>
      <c r="S65" s="354">
        <f t="shared" si="31"/>
        <v>0</v>
      </c>
      <c r="T65" s="354">
        <f t="shared" si="31"/>
        <v>0</v>
      </c>
      <c r="U65" s="354">
        <f t="shared" si="31"/>
        <v>24</v>
      </c>
      <c r="V65" s="354">
        <f t="shared" si="31"/>
        <v>13</v>
      </c>
      <c r="W65" s="354">
        <f t="shared" si="30"/>
        <v>0</v>
      </c>
      <c r="X65" s="354">
        <f t="shared" si="30"/>
        <v>0</v>
      </c>
      <c r="Y65" s="354">
        <f t="shared" si="30"/>
        <v>24</v>
      </c>
      <c r="Z65" s="354">
        <f t="shared" si="30"/>
        <v>0</v>
      </c>
      <c r="AA65" s="354">
        <f t="shared" si="30"/>
        <v>13</v>
      </c>
      <c r="AB65" s="354">
        <f t="shared" si="30"/>
        <v>5</v>
      </c>
    </row>
    <row r="66" spans="1:28" ht="15" customHeight="1">
      <c r="A66" s="603"/>
      <c r="B66" s="600" t="s">
        <v>370</v>
      </c>
      <c r="C66" s="600"/>
      <c r="D66" s="600"/>
      <c r="E66" s="351">
        <f t="shared" si="21"/>
        <v>2749</v>
      </c>
      <c r="F66" s="351">
        <f t="shared" si="22"/>
        <v>1874</v>
      </c>
      <c r="G66" s="354">
        <f t="shared" si="31"/>
        <v>25</v>
      </c>
      <c r="H66" s="354">
        <f t="shared" si="30"/>
        <v>17</v>
      </c>
      <c r="I66" s="354">
        <f t="shared" si="30"/>
        <v>354</v>
      </c>
      <c r="J66" s="354">
        <f t="shared" si="30"/>
        <v>254</v>
      </c>
      <c r="K66" s="354">
        <f t="shared" si="30"/>
        <v>1497</v>
      </c>
      <c r="L66" s="354">
        <f t="shared" si="30"/>
        <v>1025</v>
      </c>
      <c r="M66" s="354">
        <f t="shared" si="30"/>
        <v>277</v>
      </c>
      <c r="N66" s="354">
        <f t="shared" si="30"/>
        <v>189</v>
      </c>
      <c r="O66" s="354">
        <f t="shared" si="30"/>
        <v>177</v>
      </c>
      <c r="P66" s="354">
        <f t="shared" si="30"/>
        <v>127</v>
      </c>
      <c r="Q66" s="354">
        <f t="shared" si="30"/>
        <v>6</v>
      </c>
      <c r="R66" s="354">
        <f t="shared" si="30"/>
        <v>3</v>
      </c>
      <c r="S66" s="354">
        <f t="shared" si="30"/>
        <v>413</v>
      </c>
      <c r="T66" s="354">
        <f t="shared" si="30"/>
        <v>259</v>
      </c>
      <c r="U66" s="354">
        <f t="shared" si="30"/>
        <v>378</v>
      </c>
      <c r="V66" s="354">
        <f t="shared" si="30"/>
        <v>270</v>
      </c>
      <c r="W66" s="354">
        <f t="shared" si="30"/>
        <v>0</v>
      </c>
      <c r="X66" s="354">
        <f t="shared" si="30"/>
        <v>0</v>
      </c>
      <c r="Y66" s="354">
        <f t="shared" si="30"/>
        <v>346</v>
      </c>
      <c r="Z66" s="354">
        <f t="shared" si="30"/>
        <v>32</v>
      </c>
      <c r="AA66" s="354">
        <f t="shared" si="30"/>
        <v>2301</v>
      </c>
      <c r="AB66" s="354">
        <f t="shared" si="30"/>
        <v>1526</v>
      </c>
    </row>
    <row r="67" spans="1:28" ht="15" customHeight="1">
      <c r="A67" s="601" t="s">
        <v>371</v>
      </c>
      <c r="B67" s="602"/>
      <c r="C67" s="602"/>
      <c r="D67" s="602"/>
      <c r="E67" s="351">
        <f t="shared" si="21"/>
        <v>4219</v>
      </c>
      <c r="F67" s="351">
        <f t="shared" si="22"/>
        <v>2413</v>
      </c>
      <c r="G67" s="357">
        <f aca="true" t="shared" si="32" ref="G67:AB67">SUM(G68:G70)</f>
        <v>11</v>
      </c>
      <c r="H67" s="357">
        <f t="shared" si="32"/>
        <v>5</v>
      </c>
      <c r="I67" s="357">
        <f t="shared" si="32"/>
        <v>1387</v>
      </c>
      <c r="J67" s="357">
        <f t="shared" si="32"/>
        <v>738</v>
      </c>
      <c r="K67" s="357">
        <f t="shared" si="32"/>
        <v>707</v>
      </c>
      <c r="L67" s="357">
        <f t="shared" si="32"/>
        <v>429</v>
      </c>
      <c r="M67" s="357">
        <f t="shared" si="32"/>
        <v>911</v>
      </c>
      <c r="N67" s="357">
        <f t="shared" si="32"/>
        <v>468</v>
      </c>
      <c r="O67" s="357">
        <f t="shared" si="32"/>
        <v>1002</v>
      </c>
      <c r="P67" s="357">
        <f t="shared" si="32"/>
        <v>663</v>
      </c>
      <c r="Q67" s="357">
        <f t="shared" si="32"/>
        <v>159</v>
      </c>
      <c r="R67" s="357">
        <f t="shared" si="32"/>
        <v>101</v>
      </c>
      <c r="S67" s="357">
        <f t="shared" si="32"/>
        <v>42</v>
      </c>
      <c r="T67" s="357">
        <f t="shared" si="32"/>
        <v>9</v>
      </c>
      <c r="U67" s="357">
        <f t="shared" si="32"/>
        <v>667</v>
      </c>
      <c r="V67" s="357">
        <f t="shared" si="32"/>
        <v>341</v>
      </c>
      <c r="W67" s="357">
        <f t="shared" si="32"/>
        <v>0</v>
      </c>
      <c r="X67" s="357">
        <f t="shared" si="32"/>
        <v>31</v>
      </c>
      <c r="Y67" s="357">
        <f t="shared" si="32"/>
        <v>621</v>
      </c>
      <c r="Z67" s="357">
        <f t="shared" si="32"/>
        <v>15</v>
      </c>
      <c r="AA67" s="357">
        <f t="shared" si="32"/>
        <v>1801</v>
      </c>
      <c r="AB67" s="358">
        <f t="shared" si="32"/>
        <v>1081</v>
      </c>
    </row>
    <row r="68" spans="1:28" ht="15" customHeight="1">
      <c r="A68" s="603" t="s">
        <v>24</v>
      </c>
      <c r="B68" s="600" t="s">
        <v>372</v>
      </c>
      <c r="C68" s="600"/>
      <c r="D68" s="600"/>
      <c r="E68" s="351">
        <f t="shared" si="21"/>
        <v>3467</v>
      </c>
      <c r="F68" s="351">
        <f t="shared" si="22"/>
        <v>1869</v>
      </c>
      <c r="G68" s="354">
        <f>+G18+G36+G50</f>
        <v>11</v>
      </c>
      <c r="H68" s="354">
        <f aca="true" t="shared" si="33" ref="H68:AB68">+H18+H36+H50</f>
        <v>5</v>
      </c>
      <c r="I68" s="354">
        <f t="shared" si="33"/>
        <v>1311</v>
      </c>
      <c r="J68" s="354">
        <f t="shared" si="33"/>
        <v>691</v>
      </c>
      <c r="K68" s="354">
        <f t="shared" si="33"/>
        <v>521</v>
      </c>
      <c r="L68" s="354">
        <f t="shared" si="33"/>
        <v>312</v>
      </c>
      <c r="M68" s="354">
        <f t="shared" si="33"/>
        <v>779</v>
      </c>
      <c r="N68" s="354">
        <f t="shared" si="33"/>
        <v>390</v>
      </c>
      <c r="O68" s="354">
        <f t="shared" si="33"/>
        <v>644</v>
      </c>
      <c r="P68" s="354">
        <f t="shared" si="33"/>
        <v>361</v>
      </c>
      <c r="Q68" s="354">
        <f t="shared" si="33"/>
        <v>159</v>
      </c>
      <c r="R68" s="354">
        <f t="shared" si="33"/>
        <v>101</v>
      </c>
      <c r="S68" s="354">
        <f t="shared" si="33"/>
        <v>42</v>
      </c>
      <c r="T68" s="354">
        <f t="shared" si="33"/>
        <v>9</v>
      </c>
      <c r="U68" s="354">
        <f t="shared" si="33"/>
        <v>630</v>
      </c>
      <c r="V68" s="354">
        <f t="shared" si="33"/>
        <v>313</v>
      </c>
      <c r="W68" s="354">
        <f t="shared" si="33"/>
        <v>0</v>
      </c>
      <c r="X68" s="354">
        <f t="shared" si="33"/>
        <v>29</v>
      </c>
      <c r="Y68" s="354">
        <f t="shared" si="33"/>
        <v>586</v>
      </c>
      <c r="Z68" s="354">
        <f t="shared" si="33"/>
        <v>15</v>
      </c>
      <c r="AA68" s="354">
        <f t="shared" si="33"/>
        <v>1433</v>
      </c>
      <c r="AB68" s="354">
        <f t="shared" si="33"/>
        <v>775</v>
      </c>
    </row>
    <row r="69" spans="1:28" ht="15" customHeight="1">
      <c r="A69" s="603"/>
      <c r="B69" s="600" t="s">
        <v>373</v>
      </c>
      <c r="C69" s="600"/>
      <c r="D69" s="600"/>
      <c r="E69" s="351">
        <f t="shared" si="21"/>
        <v>0</v>
      </c>
      <c r="F69" s="351">
        <f t="shared" si="22"/>
        <v>0</v>
      </c>
      <c r="G69" s="354">
        <f>+G19+G37+G51</f>
        <v>0</v>
      </c>
      <c r="H69" s="354">
        <f aca="true" t="shared" si="34" ref="H69:AB69">+H19+H37+H51</f>
        <v>0</v>
      </c>
      <c r="I69" s="354">
        <f t="shared" si="34"/>
        <v>0</v>
      </c>
      <c r="J69" s="354">
        <f t="shared" si="34"/>
        <v>0</v>
      </c>
      <c r="K69" s="354">
        <f t="shared" si="34"/>
        <v>0</v>
      </c>
      <c r="L69" s="354">
        <f t="shared" si="34"/>
        <v>0</v>
      </c>
      <c r="M69" s="354">
        <f t="shared" si="34"/>
        <v>0</v>
      </c>
      <c r="N69" s="354">
        <f t="shared" si="34"/>
        <v>0</v>
      </c>
      <c r="O69" s="354">
        <f t="shared" si="34"/>
        <v>0</v>
      </c>
      <c r="P69" s="354">
        <f t="shared" si="34"/>
        <v>0</v>
      </c>
      <c r="Q69" s="354">
        <f t="shared" si="34"/>
        <v>0</v>
      </c>
      <c r="R69" s="354">
        <f t="shared" si="34"/>
        <v>0</v>
      </c>
      <c r="S69" s="354">
        <f t="shared" si="34"/>
        <v>0</v>
      </c>
      <c r="T69" s="354">
        <f t="shared" si="34"/>
        <v>0</v>
      </c>
      <c r="U69" s="354">
        <f t="shared" si="34"/>
        <v>0</v>
      </c>
      <c r="V69" s="354">
        <f t="shared" si="34"/>
        <v>0</v>
      </c>
      <c r="W69" s="354">
        <f t="shared" si="34"/>
        <v>0</v>
      </c>
      <c r="X69" s="354">
        <f t="shared" si="34"/>
        <v>0</v>
      </c>
      <c r="Y69" s="354">
        <f t="shared" si="34"/>
        <v>0</v>
      </c>
      <c r="Z69" s="354">
        <f t="shared" si="34"/>
        <v>0</v>
      </c>
      <c r="AA69" s="354">
        <f t="shared" si="34"/>
        <v>0</v>
      </c>
      <c r="AB69" s="354">
        <f t="shared" si="34"/>
        <v>0</v>
      </c>
    </row>
    <row r="70" spans="1:28" ht="15" customHeight="1">
      <c r="A70" s="603"/>
      <c r="B70" s="600" t="s">
        <v>374</v>
      </c>
      <c r="C70" s="600"/>
      <c r="D70" s="600"/>
      <c r="E70" s="351">
        <f t="shared" si="21"/>
        <v>752</v>
      </c>
      <c r="F70" s="351">
        <f t="shared" si="22"/>
        <v>544</v>
      </c>
      <c r="G70" s="354">
        <f>+G20+G38+G52</f>
        <v>0</v>
      </c>
      <c r="H70" s="354">
        <f aca="true" t="shared" si="35" ref="H70:AB70">+H20+H38+H52</f>
        <v>0</v>
      </c>
      <c r="I70" s="354">
        <f t="shared" si="35"/>
        <v>76</v>
      </c>
      <c r="J70" s="354">
        <f t="shared" si="35"/>
        <v>47</v>
      </c>
      <c r="K70" s="354">
        <f t="shared" si="35"/>
        <v>186</v>
      </c>
      <c r="L70" s="354">
        <f t="shared" si="35"/>
        <v>117</v>
      </c>
      <c r="M70" s="354">
        <f t="shared" si="35"/>
        <v>132</v>
      </c>
      <c r="N70" s="354">
        <f t="shared" si="35"/>
        <v>78</v>
      </c>
      <c r="O70" s="354">
        <f t="shared" si="35"/>
        <v>358</v>
      </c>
      <c r="P70" s="354">
        <f t="shared" si="35"/>
        <v>302</v>
      </c>
      <c r="Q70" s="354">
        <f t="shared" si="35"/>
        <v>0</v>
      </c>
      <c r="R70" s="354">
        <f t="shared" si="35"/>
        <v>0</v>
      </c>
      <c r="S70" s="354">
        <f t="shared" si="35"/>
        <v>0</v>
      </c>
      <c r="T70" s="354">
        <f t="shared" si="35"/>
        <v>0</v>
      </c>
      <c r="U70" s="354">
        <f t="shared" si="35"/>
        <v>37</v>
      </c>
      <c r="V70" s="354">
        <f t="shared" si="35"/>
        <v>28</v>
      </c>
      <c r="W70" s="354">
        <f t="shared" si="35"/>
        <v>0</v>
      </c>
      <c r="X70" s="354">
        <f t="shared" si="35"/>
        <v>2</v>
      </c>
      <c r="Y70" s="354">
        <f t="shared" si="35"/>
        <v>35</v>
      </c>
      <c r="Z70" s="354">
        <f t="shared" si="35"/>
        <v>0</v>
      </c>
      <c r="AA70" s="354">
        <f t="shared" si="35"/>
        <v>368</v>
      </c>
      <c r="AB70" s="354">
        <f t="shared" si="35"/>
        <v>306</v>
      </c>
    </row>
    <row r="71" spans="1:28" ht="15" customHeight="1">
      <c r="A71" s="606" t="s">
        <v>255</v>
      </c>
      <c r="B71" s="607"/>
      <c r="C71" s="607"/>
      <c r="D71" s="607"/>
      <c r="E71" s="365">
        <f t="shared" si="21"/>
        <v>157625</v>
      </c>
      <c r="F71" s="365">
        <f t="shared" si="22"/>
        <v>93552</v>
      </c>
      <c r="G71" s="361">
        <f>+G55+G59+G63+G67</f>
        <v>482</v>
      </c>
      <c r="H71" s="361">
        <f aca="true" t="shared" si="36" ref="H71:AB71">+H55+H59+H63+H67</f>
        <v>295</v>
      </c>
      <c r="I71" s="361">
        <f t="shared" si="36"/>
        <v>50917</v>
      </c>
      <c r="J71" s="361">
        <f t="shared" si="36"/>
        <v>30193</v>
      </c>
      <c r="K71" s="361">
        <f t="shared" si="36"/>
        <v>41766</v>
      </c>
      <c r="L71" s="361">
        <f t="shared" si="36"/>
        <v>24969</v>
      </c>
      <c r="M71" s="361">
        <f t="shared" si="36"/>
        <v>32460</v>
      </c>
      <c r="N71" s="361">
        <f t="shared" si="36"/>
        <v>19107</v>
      </c>
      <c r="O71" s="361">
        <f t="shared" si="36"/>
        <v>21905</v>
      </c>
      <c r="P71" s="361">
        <f t="shared" si="36"/>
        <v>13181</v>
      </c>
      <c r="Q71" s="366">
        <f t="shared" si="36"/>
        <v>7237</v>
      </c>
      <c r="R71" s="366">
        <f t="shared" si="36"/>
        <v>3773</v>
      </c>
      <c r="S71" s="361">
        <f t="shared" si="36"/>
        <v>2858</v>
      </c>
      <c r="T71" s="361">
        <f t="shared" si="36"/>
        <v>2034</v>
      </c>
      <c r="U71" s="361">
        <f t="shared" si="36"/>
        <v>44094</v>
      </c>
      <c r="V71" s="361">
        <f t="shared" si="36"/>
        <v>26373</v>
      </c>
      <c r="W71" s="361">
        <f t="shared" si="36"/>
        <v>31558</v>
      </c>
      <c r="X71" s="361">
        <f t="shared" si="36"/>
        <v>1520</v>
      </c>
      <c r="Y71" s="361">
        <f t="shared" si="36"/>
        <v>9616</v>
      </c>
      <c r="Z71" s="361">
        <f t="shared" si="36"/>
        <v>1400</v>
      </c>
      <c r="AA71" s="361">
        <f t="shared" si="36"/>
        <v>40438</v>
      </c>
      <c r="AB71" s="361">
        <f t="shared" si="36"/>
        <v>24465</v>
      </c>
    </row>
  </sheetData>
  <sheetProtection/>
  <mergeCells count="113">
    <mergeCell ref="G4:T4"/>
    <mergeCell ref="U4:AB4"/>
    <mergeCell ref="G5:H5"/>
    <mergeCell ref="I5:J5"/>
    <mergeCell ref="K5:L5"/>
    <mergeCell ref="AA5:AB6"/>
    <mergeCell ref="Q6:Q7"/>
    <mergeCell ref="R6:R7"/>
    <mergeCell ref="S6:S7"/>
    <mergeCell ref="T6:T7"/>
    <mergeCell ref="A2:AB2"/>
    <mergeCell ref="A3:D3"/>
    <mergeCell ref="W3:AB3"/>
    <mergeCell ref="A4:D7"/>
    <mergeCell ref="E4:F5"/>
    <mergeCell ref="J6:J7"/>
    <mergeCell ref="M5:N5"/>
    <mergeCell ref="O5:P5"/>
    <mergeCell ref="Q5:R5"/>
    <mergeCell ref="S5:T5"/>
    <mergeCell ref="U5:Z5"/>
    <mergeCell ref="L6:L7"/>
    <mergeCell ref="M6:M7"/>
    <mergeCell ref="N6:N7"/>
    <mergeCell ref="O6:O7"/>
    <mergeCell ref="P6:P7"/>
    <mergeCell ref="V6:V7"/>
    <mergeCell ref="W6:Z6"/>
    <mergeCell ref="A8:AB8"/>
    <mergeCell ref="E6:E7"/>
    <mergeCell ref="F6:F7"/>
    <mergeCell ref="G6:G7"/>
    <mergeCell ref="H6:H7"/>
    <mergeCell ref="I6:I7"/>
    <mergeCell ref="U6:U7"/>
    <mergeCell ref="K6:K7"/>
    <mergeCell ref="B20:D20"/>
    <mergeCell ref="A9:D9"/>
    <mergeCell ref="A10:A12"/>
    <mergeCell ref="B10:D10"/>
    <mergeCell ref="B11:D11"/>
    <mergeCell ref="B12:D12"/>
    <mergeCell ref="A13:D13"/>
    <mergeCell ref="A21:D21"/>
    <mergeCell ref="A22:AB22"/>
    <mergeCell ref="A14:A16"/>
    <mergeCell ref="B14:D14"/>
    <mergeCell ref="B15:D15"/>
    <mergeCell ref="B16:D16"/>
    <mergeCell ref="A17:D17"/>
    <mergeCell ref="A18:A20"/>
    <mergeCell ref="B18:D18"/>
    <mergeCell ref="B19:D19"/>
    <mergeCell ref="B38:D38"/>
    <mergeCell ref="A23:D23"/>
    <mergeCell ref="A24:A26"/>
    <mergeCell ref="B24:D24"/>
    <mergeCell ref="B25:D25"/>
    <mergeCell ref="B26:D26"/>
    <mergeCell ref="A31:D31"/>
    <mergeCell ref="A27:D27"/>
    <mergeCell ref="A28:A30"/>
    <mergeCell ref="B28:D28"/>
    <mergeCell ref="A39:D39"/>
    <mergeCell ref="A40:AB40"/>
    <mergeCell ref="A32:A34"/>
    <mergeCell ref="B32:D32"/>
    <mergeCell ref="B33:D33"/>
    <mergeCell ref="B34:D34"/>
    <mergeCell ref="A35:D35"/>
    <mergeCell ref="A36:A38"/>
    <mergeCell ref="B36:D36"/>
    <mergeCell ref="B37:D37"/>
    <mergeCell ref="A50:A52"/>
    <mergeCell ref="B50:D50"/>
    <mergeCell ref="B51:D51"/>
    <mergeCell ref="B52:D52"/>
    <mergeCell ref="A41:D41"/>
    <mergeCell ref="A42:A44"/>
    <mergeCell ref="B42:D42"/>
    <mergeCell ref="B43:D43"/>
    <mergeCell ref="B44:D44"/>
    <mergeCell ref="A45:D45"/>
    <mergeCell ref="B57:D57"/>
    <mergeCell ref="B58:D58"/>
    <mergeCell ref="A63:D63"/>
    <mergeCell ref="A53:D53"/>
    <mergeCell ref="A54:AB54"/>
    <mergeCell ref="A46:A48"/>
    <mergeCell ref="B46:D46"/>
    <mergeCell ref="B47:D47"/>
    <mergeCell ref="B48:D48"/>
    <mergeCell ref="A49:D49"/>
    <mergeCell ref="A71:D71"/>
    <mergeCell ref="A64:A66"/>
    <mergeCell ref="B64:D64"/>
    <mergeCell ref="B65:D65"/>
    <mergeCell ref="B66:D66"/>
    <mergeCell ref="A67:D67"/>
    <mergeCell ref="A68:A70"/>
    <mergeCell ref="B68:D68"/>
    <mergeCell ref="B69:D69"/>
    <mergeCell ref="B70:D70"/>
    <mergeCell ref="B29:D29"/>
    <mergeCell ref="B30:D30"/>
    <mergeCell ref="A59:D59"/>
    <mergeCell ref="A60:A62"/>
    <mergeCell ref="B60:D60"/>
    <mergeCell ref="B61:D61"/>
    <mergeCell ref="B62:D62"/>
    <mergeCell ref="A55:D55"/>
    <mergeCell ref="A56:A58"/>
    <mergeCell ref="B56:D56"/>
  </mergeCells>
  <printOptions horizontalCentered="1"/>
  <pageMargins left="0" right="0" top="1" bottom="0.75" header="0.3" footer="0.3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V133"/>
  <sheetViews>
    <sheetView zoomScale="99" zoomScaleNormal="99" zoomScalePageLayoutView="0" workbookViewId="0" topLeftCell="A1">
      <pane xSplit="2" ySplit="2" topLeftCell="C7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90" sqref="J90"/>
    </sheetView>
  </sheetViews>
  <sheetFormatPr defaultColWidth="9.00390625" defaultRowHeight="17.25" customHeight="1"/>
  <cols>
    <col min="1" max="1" width="4.25390625" style="415" customWidth="1"/>
    <col min="2" max="2" width="44.375" style="416" customWidth="1"/>
    <col min="3" max="3" width="9.875" style="417" bestFit="1" customWidth="1"/>
    <col min="4" max="4" width="6.25390625" style="417" bestFit="1" customWidth="1"/>
    <col min="5" max="5" width="9.875" style="417" bestFit="1" customWidth="1"/>
    <col min="6" max="6" width="8.875" style="417" bestFit="1" customWidth="1"/>
    <col min="7" max="7" width="7.875" style="417" bestFit="1" customWidth="1"/>
    <col min="8" max="8" width="9.875" style="417" bestFit="1" customWidth="1"/>
    <col min="9" max="9" width="6.25390625" style="417" bestFit="1" customWidth="1"/>
    <col min="10" max="10" width="9.875" style="417" bestFit="1" customWidth="1"/>
    <col min="11" max="11" width="8.875" style="417" bestFit="1" customWidth="1"/>
    <col min="12" max="13" width="7.875" style="417" bestFit="1" customWidth="1"/>
    <col min="14" max="14" width="6.875" style="417" customWidth="1"/>
    <col min="15" max="15" width="7.875" style="417" bestFit="1" customWidth="1"/>
    <col min="16" max="16" width="5.25390625" style="417" bestFit="1" customWidth="1"/>
    <col min="17" max="17" width="6.25390625" style="417" customWidth="1"/>
    <col min="18" max="18" width="8.875" style="367" bestFit="1" customWidth="1"/>
    <col min="19" max="19" width="6.125" style="367" customWidth="1"/>
    <col min="20" max="21" width="7.875" style="367" bestFit="1" customWidth="1"/>
    <col min="22" max="22" width="6.25390625" style="367" bestFit="1" customWidth="1"/>
    <col min="23" max="16384" width="9.125" style="367" customWidth="1"/>
  </cols>
  <sheetData>
    <row r="1" spans="1:22" ht="12">
      <c r="A1" s="614" t="s">
        <v>417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  <c r="U1" s="614"/>
      <c r="V1" s="614"/>
    </row>
    <row r="2" spans="1:18" ht="12">
      <c r="A2" s="620"/>
      <c r="B2" s="620"/>
      <c r="C2" s="368"/>
      <c r="D2" s="368"/>
      <c r="E2" s="367"/>
      <c r="F2" s="367"/>
      <c r="G2" s="369"/>
      <c r="H2" s="369"/>
      <c r="I2" s="367"/>
      <c r="J2" s="367"/>
      <c r="K2" s="367"/>
      <c r="L2" s="367"/>
      <c r="M2" s="369"/>
      <c r="N2" s="367"/>
      <c r="O2" s="367"/>
      <c r="P2" s="367"/>
      <c r="Q2" s="367"/>
      <c r="R2" s="369"/>
    </row>
    <row r="3" spans="1:22" ht="12">
      <c r="A3" s="370"/>
      <c r="B3" s="613" t="s">
        <v>596</v>
      </c>
      <c r="C3" s="613" t="s">
        <v>64</v>
      </c>
      <c r="D3" s="613"/>
      <c r="E3" s="613"/>
      <c r="F3" s="613"/>
      <c r="G3" s="613"/>
      <c r="H3" s="613" t="s">
        <v>65</v>
      </c>
      <c r="I3" s="613"/>
      <c r="J3" s="613"/>
      <c r="K3" s="613"/>
      <c r="L3" s="613"/>
      <c r="M3" s="613" t="s">
        <v>66</v>
      </c>
      <c r="N3" s="613"/>
      <c r="O3" s="613"/>
      <c r="P3" s="613"/>
      <c r="Q3" s="613"/>
      <c r="R3" s="613" t="s">
        <v>67</v>
      </c>
      <c r="S3" s="613"/>
      <c r="T3" s="613"/>
      <c r="U3" s="613"/>
      <c r="V3" s="613"/>
    </row>
    <row r="4" spans="1:22" ht="12">
      <c r="A4" s="371"/>
      <c r="B4" s="618"/>
      <c r="C4" s="372" t="s">
        <v>19</v>
      </c>
      <c r="D4" s="372" t="s">
        <v>2</v>
      </c>
      <c r="E4" s="372" t="s">
        <v>3</v>
      </c>
      <c r="F4" s="372" t="s">
        <v>6</v>
      </c>
      <c r="G4" s="372" t="s">
        <v>4</v>
      </c>
      <c r="H4" s="372" t="s">
        <v>19</v>
      </c>
      <c r="I4" s="372" t="s">
        <v>2</v>
      </c>
      <c r="J4" s="372" t="s">
        <v>3</v>
      </c>
      <c r="K4" s="372" t="s">
        <v>6</v>
      </c>
      <c r="L4" s="372" t="s">
        <v>4</v>
      </c>
      <c r="M4" s="372" t="s">
        <v>19</v>
      </c>
      <c r="N4" s="372" t="s">
        <v>2</v>
      </c>
      <c r="O4" s="372" t="s">
        <v>3</v>
      </c>
      <c r="P4" s="372" t="s">
        <v>6</v>
      </c>
      <c r="Q4" s="372" t="s">
        <v>4</v>
      </c>
      <c r="R4" s="372" t="s">
        <v>19</v>
      </c>
      <c r="S4" s="372" t="s">
        <v>2</v>
      </c>
      <c r="T4" s="372" t="s">
        <v>3</v>
      </c>
      <c r="U4" s="372" t="s">
        <v>6</v>
      </c>
      <c r="V4" s="372" t="s">
        <v>4</v>
      </c>
    </row>
    <row r="5" spans="1:22" ht="12">
      <c r="A5" s="373"/>
      <c r="B5" s="373" t="s">
        <v>68</v>
      </c>
      <c r="C5" s="374">
        <f>SUM(C6:C8)</f>
        <v>157625</v>
      </c>
      <c r="D5" s="374">
        <f aca="true" t="shared" si="0" ref="D5:V5">SUM(D6:D8)</f>
        <v>362</v>
      </c>
      <c r="E5" s="374">
        <f>SUM(E6:E8)</f>
        <v>130545</v>
      </c>
      <c r="F5" s="374">
        <f t="shared" si="0"/>
        <v>22499</v>
      </c>
      <c r="G5" s="374">
        <f t="shared" si="0"/>
        <v>4219</v>
      </c>
      <c r="H5" s="374">
        <f t="shared" si="0"/>
        <v>141509</v>
      </c>
      <c r="I5" s="374">
        <f t="shared" si="0"/>
        <v>362</v>
      </c>
      <c r="J5" s="374">
        <f t="shared" si="0"/>
        <v>117971</v>
      </c>
      <c r="K5" s="374">
        <f t="shared" si="0"/>
        <v>19709</v>
      </c>
      <c r="L5" s="374">
        <f t="shared" si="0"/>
        <v>3467</v>
      </c>
      <c r="M5" s="374">
        <f t="shared" si="0"/>
        <v>3803</v>
      </c>
      <c r="N5" s="374">
        <f t="shared" si="0"/>
        <v>0</v>
      </c>
      <c r="O5" s="374">
        <f t="shared" si="0"/>
        <v>3762</v>
      </c>
      <c r="P5" s="374">
        <f t="shared" si="0"/>
        <v>41</v>
      </c>
      <c r="Q5" s="374">
        <f t="shared" si="0"/>
        <v>0</v>
      </c>
      <c r="R5" s="374">
        <f t="shared" si="0"/>
        <v>12313</v>
      </c>
      <c r="S5" s="374">
        <f t="shared" si="0"/>
        <v>0</v>
      </c>
      <c r="T5" s="374">
        <f t="shared" si="0"/>
        <v>8812</v>
      </c>
      <c r="U5" s="374">
        <f t="shared" si="0"/>
        <v>2749</v>
      </c>
      <c r="V5" s="375">
        <f t="shared" si="0"/>
        <v>752</v>
      </c>
    </row>
    <row r="6" spans="1:22" ht="12">
      <c r="A6" s="376"/>
      <c r="B6" s="376" t="s">
        <v>69</v>
      </c>
      <c r="C6" s="377">
        <f>SUM(D6:G6)</f>
        <v>87992</v>
      </c>
      <c r="D6" s="378">
        <f aca="true" t="shared" si="1" ref="D6:G8">I6+N6+S6</f>
        <v>0</v>
      </c>
      <c r="E6" s="378">
        <f t="shared" si="1"/>
        <v>71178</v>
      </c>
      <c r="F6" s="378">
        <f>K6+P6+U6</f>
        <v>13304</v>
      </c>
      <c r="G6" s="378">
        <f t="shared" si="1"/>
        <v>3510</v>
      </c>
      <c r="H6" s="377">
        <f>SUM(I6:L6)</f>
        <v>82711</v>
      </c>
      <c r="I6" s="378">
        <f>I42</f>
        <v>0</v>
      </c>
      <c r="J6" s="378">
        <f>J42</f>
        <v>68002</v>
      </c>
      <c r="K6" s="378">
        <f>K42</f>
        <v>11951</v>
      </c>
      <c r="L6" s="378">
        <f>L42</f>
        <v>2758</v>
      </c>
      <c r="M6" s="377">
        <f>SUM(N6:Q6)</f>
        <v>372</v>
      </c>
      <c r="N6" s="378">
        <f>N42</f>
        <v>0</v>
      </c>
      <c r="O6" s="378">
        <f>O42</f>
        <v>354</v>
      </c>
      <c r="P6" s="378">
        <f>P42</f>
        <v>18</v>
      </c>
      <c r="Q6" s="378">
        <f>Q42</f>
        <v>0</v>
      </c>
      <c r="R6" s="377">
        <f>SUM(S6:V6)</f>
        <v>4909</v>
      </c>
      <c r="S6" s="378">
        <f>S42</f>
        <v>0</v>
      </c>
      <c r="T6" s="378">
        <f>T42</f>
        <v>2822</v>
      </c>
      <c r="U6" s="378">
        <f>U42</f>
        <v>1335</v>
      </c>
      <c r="V6" s="379">
        <f>V42</f>
        <v>752</v>
      </c>
    </row>
    <row r="7" spans="1:22" ht="15" customHeight="1">
      <c r="A7" s="376"/>
      <c r="B7" s="376" t="s">
        <v>70</v>
      </c>
      <c r="C7" s="377">
        <f>SUM(D7:G7)</f>
        <v>69370</v>
      </c>
      <c r="D7" s="378">
        <f t="shared" si="1"/>
        <v>362</v>
      </c>
      <c r="E7" s="378">
        <f t="shared" si="1"/>
        <v>59104</v>
      </c>
      <c r="F7" s="378">
        <f t="shared" si="1"/>
        <v>9195</v>
      </c>
      <c r="G7" s="378">
        <f t="shared" si="1"/>
        <v>709</v>
      </c>
      <c r="H7" s="377">
        <f>SUM(I7:L7)</f>
        <v>58535</v>
      </c>
      <c r="I7" s="378">
        <f>I125</f>
        <v>362</v>
      </c>
      <c r="J7" s="378">
        <f>J125</f>
        <v>49706</v>
      </c>
      <c r="K7" s="378">
        <f>K125</f>
        <v>7758</v>
      </c>
      <c r="L7" s="378">
        <f>L125</f>
        <v>709</v>
      </c>
      <c r="M7" s="377">
        <f>SUM(N7:Q7)</f>
        <v>3431</v>
      </c>
      <c r="N7" s="378">
        <f>N125</f>
        <v>0</v>
      </c>
      <c r="O7" s="378">
        <f>O125</f>
        <v>3408</v>
      </c>
      <c r="P7" s="378">
        <f>P125</f>
        <v>23</v>
      </c>
      <c r="Q7" s="378">
        <f>Q125</f>
        <v>0</v>
      </c>
      <c r="R7" s="377">
        <f>SUM(S7:V7)</f>
        <v>7404</v>
      </c>
      <c r="S7" s="378">
        <f>S125</f>
        <v>0</v>
      </c>
      <c r="T7" s="378">
        <f>T125</f>
        <v>5990</v>
      </c>
      <c r="U7" s="378">
        <f>U125</f>
        <v>1414</v>
      </c>
      <c r="V7" s="379">
        <f>V125</f>
        <v>0</v>
      </c>
    </row>
    <row r="8" spans="1:22" ht="15" customHeight="1">
      <c r="A8" s="376"/>
      <c r="B8" s="376" t="s">
        <v>539</v>
      </c>
      <c r="C8" s="377">
        <f>SUM(D8:G8)</f>
        <v>263</v>
      </c>
      <c r="D8" s="378">
        <f t="shared" si="1"/>
        <v>0</v>
      </c>
      <c r="E8" s="378">
        <f t="shared" si="1"/>
        <v>263</v>
      </c>
      <c r="F8" s="378">
        <f t="shared" si="1"/>
        <v>0</v>
      </c>
      <c r="G8" s="378">
        <f t="shared" si="1"/>
        <v>0</v>
      </c>
      <c r="H8" s="377">
        <f>SUM(I8:L8)</f>
        <v>263</v>
      </c>
      <c r="I8" s="378">
        <f>I129</f>
        <v>0</v>
      </c>
      <c r="J8" s="378">
        <f>J129</f>
        <v>263</v>
      </c>
      <c r="K8" s="378">
        <f>K129</f>
        <v>0</v>
      </c>
      <c r="L8" s="378">
        <f>L129</f>
        <v>0</v>
      </c>
      <c r="M8" s="377">
        <f>SUM(N8:Q8)</f>
        <v>0</v>
      </c>
      <c r="N8" s="378">
        <f>N129</f>
        <v>0</v>
      </c>
      <c r="O8" s="378">
        <f>O129</f>
        <v>0</v>
      </c>
      <c r="P8" s="378">
        <f>P129</f>
        <v>0</v>
      </c>
      <c r="Q8" s="378">
        <f>Q129</f>
        <v>0</v>
      </c>
      <c r="R8" s="377">
        <f>SUM(S8:V8)</f>
        <v>0</v>
      </c>
      <c r="S8" s="378">
        <f>S129</f>
        <v>0</v>
      </c>
      <c r="T8" s="378">
        <f>T129</f>
        <v>0</v>
      </c>
      <c r="U8" s="378">
        <f>U129</f>
        <v>0</v>
      </c>
      <c r="V8" s="379">
        <f>V129</f>
        <v>0</v>
      </c>
    </row>
    <row r="9" spans="1:22" ht="15" customHeight="1">
      <c r="A9" s="380"/>
      <c r="B9" s="381" t="s">
        <v>71</v>
      </c>
      <c r="C9" s="382">
        <f aca="true" t="shared" si="2" ref="C9:V9">SUM(C10:C23)</f>
        <v>80396</v>
      </c>
      <c r="D9" s="382">
        <f t="shared" si="2"/>
        <v>0</v>
      </c>
      <c r="E9" s="382">
        <f t="shared" si="2"/>
        <v>64829</v>
      </c>
      <c r="F9" s="382">
        <f t="shared" si="2"/>
        <v>12057</v>
      </c>
      <c r="G9" s="382">
        <f t="shared" si="2"/>
        <v>3510</v>
      </c>
      <c r="H9" s="382">
        <f t="shared" si="2"/>
        <v>75531</v>
      </c>
      <c r="I9" s="382">
        <f t="shared" si="2"/>
        <v>0</v>
      </c>
      <c r="J9" s="382">
        <f t="shared" si="2"/>
        <v>62051</v>
      </c>
      <c r="K9" s="382">
        <f t="shared" si="2"/>
        <v>10722</v>
      </c>
      <c r="L9" s="382">
        <f t="shared" si="2"/>
        <v>2758</v>
      </c>
      <c r="M9" s="382">
        <f t="shared" si="2"/>
        <v>366</v>
      </c>
      <c r="N9" s="382">
        <f t="shared" si="2"/>
        <v>0</v>
      </c>
      <c r="O9" s="382">
        <f t="shared" si="2"/>
        <v>348</v>
      </c>
      <c r="P9" s="382">
        <f t="shared" si="2"/>
        <v>18</v>
      </c>
      <c r="Q9" s="382">
        <f t="shared" si="2"/>
        <v>0</v>
      </c>
      <c r="R9" s="382">
        <f t="shared" si="2"/>
        <v>4499</v>
      </c>
      <c r="S9" s="382">
        <f t="shared" si="2"/>
        <v>0</v>
      </c>
      <c r="T9" s="382">
        <f t="shared" si="2"/>
        <v>2430</v>
      </c>
      <c r="U9" s="382">
        <f t="shared" si="2"/>
        <v>1317</v>
      </c>
      <c r="V9" s="383">
        <f t="shared" si="2"/>
        <v>752</v>
      </c>
    </row>
    <row r="10" spans="1:22" ht="14.25" customHeight="1">
      <c r="A10" s="384">
        <v>1</v>
      </c>
      <c r="B10" s="353" t="s">
        <v>450</v>
      </c>
      <c r="C10" s="385">
        <f>H10+M10+R10</f>
        <v>7921</v>
      </c>
      <c r="D10" s="378">
        <f>I10+N10+S10</f>
        <v>0</v>
      </c>
      <c r="E10" s="378">
        <f>J10+O10+T10</f>
        <v>6478</v>
      </c>
      <c r="F10" s="378">
        <f>K10+P10+U10</f>
        <v>1151</v>
      </c>
      <c r="G10" s="378">
        <f>L10+Q10+V10</f>
        <v>292</v>
      </c>
      <c r="H10" s="385">
        <f>SUM(I10:L10)</f>
        <v>7921</v>
      </c>
      <c r="I10" s="386">
        <v>0</v>
      </c>
      <c r="J10" s="386">
        <v>6478</v>
      </c>
      <c r="K10" s="386">
        <v>1151</v>
      </c>
      <c r="L10" s="386">
        <v>292</v>
      </c>
      <c r="M10" s="385">
        <f>SUM(N10:Q10)</f>
        <v>0</v>
      </c>
      <c r="N10" s="386">
        <v>0</v>
      </c>
      <c r="O10" s="386">
        <v>0</v>
      </c>
      <c r="P10" s="386">
        <v>0</v>
      </c>
      <c r="Q10" s="386">
        <v>0</v>
      </c>
      <c r="R10" s="385">
        <f>SUM(S10:V10)</f>
        <v>0</v>
      </c>
      <c r="S10" s="387">
        <v>0</v>
      </c>
      <c r="T10" s="387">
        <v>0</v>
      </c>
      <c r="U10" s="387">
        <v>0</v>
      </c>
      <c r="V10" s="388">
        <v>0</v>
      </c>
    </row>
    <row r="11" spans="1:22" ht="12">
      <c r="A11" s="384">
        <v>2</v>
      </c>
      <c r="B11" s="353" t="s">
        <v>451</v>
      </c>
      <c r="C11" s="385">
        <f aca="true" t="shared" si="3" ref="C11:G23">H11+M11+R11</f>
        <v>2910</v>
      </c>
      <c r="D11" s="378">
        <f t="shared" si="3"/>
        <v>0</v>
      </c>
      <c r="E11" s="378">
        <f t="shared" si="3"/>
        <v>2441</v>
      </c>
      <c r="F11" s="378">
        <f t="shared" si="3"/>
        <v>269</v>
      </c>
      <c r="G11" s="378">
        <f t="shared" si="3"/>
        <v>200</v>
      </c>
      <c r="H11" s="385">
        <f aca="true" t="shared" si="4" ref="H11:H23">SUM(I11:L11)</f>
        <v>2768</v>
      </c>
      <c r="I11" s="386">
        <v>0</v>
      </c>
      <c r="J11" s="386">
        <v>2300</v>
      </c>
      <c r="K11" s="386">
        <v>268</v>
      </c>
      <c r="L11" s="386">
        <v>200</v>
      </c>
      <c r="M11" s="385">
        <f>SUM(N11:Q11)</f>
        <v>0</v>
      </c>
      <c r="N11" s="386">
        <v>0</v>
      </c>
      <c r="O11" s="386">
        <v>0</v>
      </c>
      <c r="P11" s="386">
        <v>0</v>
      </c>
      <c r="Q11" s="386">
        <v>0</v>
      </c>
      <c r="R11" s="385">
        <f>SUM(S11:V11)</f>
        <v>142</v>
      </c>
      <c r="S11" s="387">
        <v>0</v>
      </c>
      <c r="T11" s="387">
        <v>141</v>
      </c>
      <c r="U11" s="387">
        <v>1</v>
      </c>
      <c r="V11" s="388">
        <v>0</v>
      </c>
    </row>
    <row r="12" spans="1:22" ht="12">
      <c r="A12" s="384">
        <v>3</v>
      </c>
      <c r="B12" s="353" t="s">
        <v>540</v>
      </c>
      <c r="C12" s="385">
        <f t="shared" si="3"/>
        <v>718</v>
      </c>
      <c r="D12" s="378">
        <f t="shared" si="3"/>
        <v>0</v>
      </c>
      <c r="E12" s="378">
        <f t="shared" si="3"/>
        <v>391</v>
      </c>
      <c r="F12" s="378">
        <f t="shared" si="3"/>
        <v>298</v>
      </c>
      <c r="G12" s="378">
        <f t="shared" si="3"/>
        <v>29</v>
      </c>
      <c r="H12" s="385">
        <f>SUM(I12:L12)</f>
        <v>630</v>
      </c>
      <c r="I12" s="386">
        <v>0</v>
      </c>
      <c r="J12" s="386">
        <v>303</v>
      </c>
      <c r="K12" s="386">
        <v>298</v>
      </c>
      <c r="L12" s="386">
        <v>29</v>
      </c>
      <c r="M12" s="385">
        <f>SUM(N12:Q12)</f>
        <v>13</v>
      </c>
      <c r="N12" s="386">
        <v>0</v>
      </c>
      <c r="O12" s="386">
        <v>13</v>
      </c>
      <c r="P12" s="386">
        <v>0</v>
      </c>
      <c r="Q12" s="386">
        <v>0</v>
      </c>
      <c r="R12" s="385">
        <f>SUM(S12:V12)</f>
        <v>75</v>
      </c>
      <c r="S12" s="387">
        <v>0</v>
      </c>
      <c r="T12" s="387">
        <v>75</v>
      </c>
      <c r="U12" s="387">
        <v>0</v>
      </c>
      <c r="V12" s="388">
        <v>0</v>
      </c>
    </row>
    <row r="13" spans="1:22" ht="24">
      <c r="A13" s="384">
        <v>4</v>
      </c>
      <c r="B13" s="353" t="s">
        <v>541</v>
      </c>
      <c r="C13" s="385">
        <f t="shared" si="3"/>
        <v>204</v>
      </c>
      <c r="D13" s="378">
        <f t="shared" si="3"/>
        <v>0</v>
      </c>
      <c r="E13" s="378">
        <f t="shared" si="3"/>
        <v>195</v>
      </c>
      <c r="F13" s="378">
        <f t="shared" si="3"/>
        <v>9</v>
      </c>
      <c r="G13" s="378">
        <f t="shared" si="3"/>
        <v>0</v>
      </c>
      <c r="H13" s="385">
        <f>SUM(I13:L13)</f>
        <v>204</v>
      </c>
      <c r="I13" s="386">
        <v>0</v>
      </c>
      <c r="J13" s="386">
        <v>195</v>
      </c>
      <c r="K13" s="386">
        <v>9</v>
      </c>
      <c r="L13" s="386">
        <v>0</v>
      </c>
      <c r="M13" s="385">
        <f>SUM(N13:Q13)</f>
        <v>0</v>
      </c>
      <c r="N13" s="386">
        <v>0</v>
      </c>
      <c r="O13" s="386">
        <v>0</v>
      </c>
      <c r="P13" s="386">
        <v>0</v>
      </c>
      <c r="Q13" s="386">
        <v>0</v>
      </c>
      <c r="R13" s="385">
        <f>SUM(S13:V13)</f>
        <v>0</v>
      </c>
      <c r="S13" s="387">
        <v>0</v>
      </c>
      <c r="T13" s="387">
        <v>0</v>
      </c>
      <c r="U13" s="387">
        <v>0</v>
      </c>
      <c r="V13" s="388">
        <v>0</v>
      </c>
    </row>
    <row r="14" spans="1:22" ht="16.5" customHeight="1">
      <c r="A14" s="384">
        <v>5</v>
      </c>
      <c r="B14" s="353" t="s">
        <v>438</v>
      </c>
      <c r="C14" s="385">
        <f t="shared" si="3"/>
        <v>12953</v>
      </c>
      <c r="D14" s="378">
        <f t="shared" si="3"/>
        <v>0</v>
      </c>
      <c r="E14" s="378">
        <f t="shared" si="3"/>
        <v>10699</v>
      </c>
      <c r="F14" s="378">
        <f t="shared" si="3"/>
        <v>1550</v>
      </c>
      <c r="G14" s="378">
        <f t="shared" si="3"/>
        <v>704</v>
      </c>
      <c r="H14" s="385">
        <f t="shared" si="4"/>
        <v>10666</v>
      </c>
      <c r="I14" s="386">
        <v>0</v>
      </c>
      <c r="J14" s="386">
        <v>10037</v>
      </c>
      <c r="K14" s="386">
        <v>629</v>
      </c>
      <c r="L14" s="386">
        <v>0</v>
      </c>
      <c r="M14" s="385">
        <f aca="true" t="shared" si="5" ref="M14:M41">SUM(N14:Q14)</f>
        <v>0</v>
      </c>
      <c r="N14" s="386">
        <v>0</v>
      </c>
      <c r="O14" s="386">
        <v>0</v>
      </c>
      <c r="P14" s="386">
        <v>0</v>
      </c>
      <c r="Q14" s="386">
        <v>0</v>
      </c>
      <c r="R14" s="385">
        <f aca="true" t="shared" si="6" ref="R14:R41">SUM(S14:V14)</f>
        <v>2287</v>
      </c>
      <c r="S14" s="387">
        <v>0</v>
      </c>
      <c r="T14" s="387">
        <v>662</v>
      </c>
      <c r="U14" s="387">
        <v>921</v>
      </c>
      <c r="V14" s="388">
        <v>704</v>
      </c>
    </row>
    <row r="15" spans="1:22" ht="12">
      <c r="A15" s="384">
        <v>6</v>
      </c>
      <c r="B15" s="353" t="s">
        <v>234</v>
      </c>
      <c r="C15" s="385">
        <f t="shared" si="3"/>
        <v>19864</v>
      </c>
      <c r="D15" s="378">
        <f t="shared" si="3"/>
        <v>0</v>
      </c>
      <c r="E15" s="378">
        <f t="shared" si="3"/>
        <v>16221</v>
      </c>
      <c r="F15" s="378">
        <f t="shared" si="3"/>
        <v>2803</v>
      </c>
      <c r="G15" s="378">
        <f t="shared" si="3"/>
        <v>840</v>
      </c>
      <c r="H15" s="385">
        <f t="shared" si="4"/>
        <v>19130</v>
      </c>
      <c r="I15" s="386">
        <v>0</v>
      </c>
      <c r="J15" s="386">
        <v>15554</v>
      </c>
      <c r="K15" s="386">
        <v>2784</v>
      </c>
      <c r="L15" s="386">
        <v>792</v>
      </c>
      <c r="M15" s="385">
        <f t="shared" si="5"/>
        <v>353</v>
      </c>
      <c r="N15" s="386">
        <v>0</v>
      </c>
      <c r="O15" s="386">
        <v>335</v>
      </c>
      <c r="P15" s="386">
        <v>18</v>
      </c>
      <c r="Q15" s="386">
        <v>0</v>
      </c>
      <c r="R15" s="385">
        <f t="shared" si="6"/>
        <v>381</v>
      </c>
      <c r="S15" s="387">
        <v>0</v>
      </c>
      <c r="T15" s="387">
        <v>332</v>
      </c>
      <c r="U15" s="387">
        <v>1</v>
      </c>
      <c r="V15" s="388">
        <v>48</v>
      </c>
    </row>
    <row r="16" spans="1:22" ht="12">
      <c r="A16" s="384">
        <v>7</v>
      </c>
      <c r="B16" s="353" t="s">
        <v>235</v>
      </c>
      <c r="C16" s="385">
        <f t="shared" si="3"/>
        <v>2843</v>
      </c>
      <c r="D16" s="378">
        <f t="shared" si="3"/>
        <v>0</v>
      </c>
      <c r="E16" s="378">
        <f t="shared" si="3"/>
        <v>2564</v>
      </c>
      <c r="F16" s="378">
        <f t="shared" si="3"/>
        <v>223</v>
      </c>
      <c r="G16" s="378">
        <f t="shared" si="3"/>
        <v>56</v>
      </c>
      <c r="H16" s="385">
        <f t="shared" si="4"/>
        <v>2814</v>
      </c>
      <c r="I16" s="386">
        <v>0</v>
      </c>
      <c r="J16" s="386">
        <v>2535</v>
      </c>
      <c r="K16" s="386">
        <v>223</v>
      </c>
      <c r="L16" s="386">
        <v>56</v>
      </c>
      <c r="M16" s="385">
        <f t="shared" si="5"/>
        <v>0</v>
      </c>
      <c r="N16" s="386">
        <v>0</v>
      </c>
      <c r="O16" s="386">
        <v>0</v>
      </c>
      <c r="P16" s="386">
        <v>0</v>
      </c>
      <c r="Q16" s="386">
        <v>0</v>
      </c>
      <c r="R16" s="385">
        <f t="shared" si="6"/>
        <v>29</v>
      </c>
      <c r="S16" s="387">
        <v>0</v>
      </c>
      <c r="T16" s="387">
        <v>29</v>
      </c>
      <c r="U16" s="387">
        <v>0</v>
      </c>
      <c r="V16" s="388">
        <v>0</v>
      </c>
    </row>
    <row r="17" spans="1:22" ht="12">
      <c r="A17" s="384">
        <v>8</v>
      </c>
      <c r="B17" s="353" t="s">
        <v>236</v>
      </c>
      <c r="C17" s="385">
        <f t="shared" si="3"/>
        <v>262</v>
      </c>
      <c r="D17" s="378">
        <f t="shared" si="3"/>
        <v>0</v>
      </c>
      <c r="E17" s="378">
        <f t="shared" si="3"/>
        <v>0</v>
      </c>
      <c r="F17" s="378">
        <f t="shared" si="3"/>
        <v>225</v>
      </c>
      <c r="G17" s="378">
        <f t="shared" si="3"/>
        <v>37</v>
      </c>
      <c r="H17" s="385">
        <f>SUM(I17:L17)</f>
        <v>262</v>
      </c>
      <c r="I17" s="386">
        <v>0</v>
      </c>
      <c r="J17" s="386">
        <v>0</v>
      </c>
      <c r="K17" s="386">
        <v>225</v>
      </c>
      <c r="L17" s="386">
        <v>37</v>
      </c>
      <c r="M17" s="385">
        <f t="shared" si="5"/>
        <v>0</v>
      </c>
      <c r="N17" s="386">
        <v>0</v>
      </c>
      <c r="O17" s="386">
        <v>0</v>
      </c>
      <c r="P17" s="386">
        <v>0</v>
      </c>
      <c r="Q17" s="386">
        <v>0</v>
      </c>
      <c r="R17" s="385">
        <f t="shared" si="6"/>
        <v>0</v>
      </c>
      <c r="S17" s="387">
        <v>0</v>
      </c>
      <c r="T17" s="387">
        <v>0</v>
      </c>
      <c r="U17" s="387">
        <v>0</v>
      </c>
      <c r="V17" s="388">
        <v>0</v>
      </c>
    </row>
    <row r="18" spans="1:22" ht="12">
      <c r="A18" s="384">
        <v>9</v>
      </c>
      <c r="B18" s="353" t="s">
        <v>542</v>
      </c>
      <c r="C18" s="385">
        <f>H18+M18+R18</f>
        <v>868</v>
      </c>
      <c r="D18" s="378">
        <f>I18+N18+S18</f>
        <v>0</v>
      </c>
      <c r="E18" s="378">
        <f>J18+O18+T18</f>
        <v>456</v>
      </c>
      <c r="F18" s="378">
        <f>K18+P18+U18</f>
        <v>302</v>
      </c>
      <c r="G18" s="378">
        <f>L18+Q18+V18</f>
        <v>110</v>
      </c>
      <c r="H18" s="385">
        <f>SUM(I18:L18)</f>
        <v>868</v>
      </c>
      <c r="I18" s="386">
        <v>0</v>
      </c>
      <c r="J18" s="386">
        <v>456</v>
      </c>
      <c r="K18" s="386">
        <v>302</v>
      </c>
      <c r="L18" s="386">
        <v>110</v>
      </c>
      <c r="M18" s="385">
        <f>SUM(N18:Q18)</f>
        <v>0</v>
      </c>
      <c r="N18" s="386">
        <v>0</v>
      </c>
      <c r="O18" s="386">
        <v>0</v>
      </c>
      <c r="P18" s="386">
        <v>0</v>
      </c>
      <c r="Q18" s="386">
        <v>0</v>
      </c>
      <c r="R18" s="385">
        <f>SUM(S18:V18)</f>
        <v>0</v>
      </c>
      <c r="S18" s="387">
        <v>0</v>
      </c>
      <c r="T18" s="387">
        <v>0</v>
      </c>
      <c r="U18" s="387">
        <v>0</v>
      </c>
      <c r="V18" s="388">
        <v>0</v>
      </c>
    </row>
    <row r="19" spans="1:22" ht="12">
      <c r="A19" s="384">
        <v>10</v>
      </c>
      <c r="B19" s="353" t="s">
        <v>237</v>
      </c>
      <c r="C19" s="385">
        <f t="shared" si="3"/>
        <v>2340</v>
      </c>
      <c r="D19" s="378">
        <f t="shared" si="3"/>
        <v>0</v>
      </c>
      <c r="E19" s="378">
        <f t="shared" si="3"/>
        <v>1512</v>
      </c>
      <c r="F19" s="378">
        <f t="shared" si="3"/>
        <v>763</v>
      </c>
      <c r="G19" s="378">
        <f t="shared" si="3"/>
        <v>65</v>
      </c>
      <c r="H19" s="385">
        <f>SUM(I19:L19)</f>
        <v>1925</v>
      </c>
      <c r="I19" s="386">
        <v>0</v>
      </c>
      <c r="J19" s="386">
        <v>1491</v>
      </c>
      <c r="K19" s="386">
        <v>369</v>
      </c>
      <c r="L19" s="386">
        <v>65</v>
      </c>
      <c r="M19" s="385">
        <f t="shared" si="5"/>
        <v>0</v>
      </c>
      <c r="N19" s="386">
        <v>0</v>
      </c>
      <c r="O19" s="386">
        <v>0</v>
      </c>
      <c r="P19" s="386">
        <v>0</v>
      </c>
      <c r="Q19" s="386">
        <v>0</v>
      </c>
      <c r="R19" s="385">
        <f t="shared" si="6"/>
        <v>415</v>
      </c>
      <c r="S19" s="387">
        <v>0</v>
      </c>
      <c r="T19" s="387">
        <v>21</v>
      </c>
      <c r="U19" s="387">
        <v>394</v>
      </c>
      <c r="V19" s="388">
        <v>0</v>
      </c>
    </row>
    <row r="20" spans="1:22" ht="12">
      <c r="A20" s="384">
        <v>11</v>
      </c>
      <c r="B20" s="353" t="s">
        <v>238</v>
      </c>
      <c r="C20" s="385">
        <f t="shared" si="3"/>
        <v>9850</v>
      </c>
      <c r="D20" s="378">
        <f t="shared" si="3"/>
        <v>0</v>
      </c>
      <c r="E20" s="378">
        <f t="shared" si="3"/>
        <v>6534</v>
      </c>
      <c r="F20" s="378">
        <f t="shared" si="3"/>
        <v>2665</v>
      </c>
      <c r="G20" s="378">
        <f t="shared" si="3"/>
        <v>651</v>
      </c>
      <c r="H20" s="385">
        <f t="shared" si="4"/>
        <v>9489</v>
      </c>
      <c r="I20" s="386">
        <v>0</v>
      </c>
      <c r="J20" s="386">
        <v>6173</v>
      </c>
      <c r="K20" s="386">
        <v>2665</v>
      </c>
      <c r="L20" s="386">
        <v>651</v>
      </c>
      <c r="M20" s="385">
        <f t="shared" si="5"/>
        <v>0</v>
      </c>
      <c r="N20" s="386">
        <v>0</v>
      </c>
      <c r="O20" s="386">
        <v>0</v>
      </c>
      <c r="P20" s="386">
        <v>0</v>
      </c>
      <c r="Q20" s="386">
        <v>0</v>
      </c>
      <c r="R20" s="385">
        <f t="shared" si="6"/>
        <v>361</v>
      </c>
      <c r="S20" s="387">
        <v>0</v>
      </c>
      <c r="T20" s="387">
        <v>361</v>
      </c>
      <c r="U20" s="387">
        <v>0</v>
      </c>
      <c r="V20" s="388">
        <v>0</v>
      </c>
    </row>
    <row r="21" spans="1:22" ht="14.25" customHeight="1">
      <c r="A21" s="384">
        <v>12</v>
      </c>
      <c r="B21" s="353" t="s">
        <v>637</v>
      </c>
      <c r="C21" s="385">
        <f t="shared" si="3"/>
        <v>445</v>
      </c>
      <c r="D21" s="378">
        <f t="shared" si="3"/>
        <v>0</v>
      </c>
      <c r="E21" s="378">
        <f t="shared" si="3"/>
        <v>411</v>
      </c>
      <c r="F21" s="378">
        <f t="shared" si="3"/>
        <v>34</v>
      </c>
      <c r="G21" s="378">
        <f t="shared" si="3"/>
        <v>0</v>
      </c>
      <c r="H21" s="385">
        <f t="shared" si="4"/>
        <v>445</v>
      </c>
      <c r="I21" s="386"/>
      <c r="J21" s="386">
        <v>411</v>
      </c>
      <c r="K21" s="386">
        <v>34</v>
      </c>
      <c r="L21" s="386">
        <v>0</v>
      </c>
      <c r="M21" s="385">
        <f t="shared" si="5"/>
        <v>0</v>
      </c>
      <c r="N21" s="386">
        <v>0</v>
      </c>
      <c r="O21" s="386">
        <v>0</v>
      </c>
      <c r="P21" s="386">
        <v>0</v>
      </c>
      <c r="Q21" s="386">
        <v>0</v>
      </c>
      <c r="R21" s="385">
        <f t="shared" si="6"/>
        <v>0</v>
      </c>
      <c r="S21" s="387">
        <v>0</v>
      </c>
      <c r="T21" s="387">
        <v>0</v>
      </c>
      <c r="U21" s="387">
        <v>0</v>
      </c>
      <c r="V21" s="388">
        <v>0</v>
      </c>
    </row>
    <row r="22" spans="1:22" ht="12">
      <c r="A22" s="384">
        <v>13</v>
      </c>
      <c r="B22" s="353" t="s">
        <v>452</v>
      </c>
      <c r="C22" s="385">
        <f>H22+M22+R22</f>
        <v>3113</v>
      </c>
      <c r="D22" s="378">
        <f>I22+N22+S22</f>
        <v>0</v>
      </c>
      <c r="E22" s="378">
        <f t="shared" si="3"/>
        <v>2583</v>
      </c>
      <c r="F22" s="378">
        <f t="shared" si="3"/>
        <v>273</v>
      </c>
      <c r="G22" s="378">
        <f t="shared" si="3"/>
        <v>257</v>
      </c>
      <c r="H22" s="385">
        <f>SUM(I22:L22)</f>
        <v>2304</v>
      </c>
      <c r="I22" s="386">
        <v>0</v>
      </c>
      <c r="J22" s="386">
        <v>1774</v>
      </c>
      <c r="K22" s="386">
        <v>273</v>
      </c>
      <c r="L22" s="386">
        <v>257</v>
      </c>
      <c r="M22" s="385">
        <f t="shared" si="5"/>
        <v>0</v>
      </c>
      <c r="N22" s="386">
        <v>0</v>
      </c>
      <c r="O22" s="386">
        <v>0</v>
      </c>
      <c r="P22" s="386">
        <v>0</v>
      </c>
      <c r="Q22" s="386">
        <v>0</v>
      </c>
      <c r="R22" s="385">
        <f t="shared" si="6"/>
        <v>809</v>
      </c>
      <c r="S22" s="387">
        <v>0</v>
      </c>
      <c r="T22" s="387">
        <v>809</v>
      </c>
      <c r="U22" s="387">
        <v>0</v>
      </c>
      <c r="V22" s="388">
        <v>0</v>
      </c>
    </row>
    <row r="23" spans="1:22" ht="17.25" customHeight="1">
      <c r="A23" s="384">
        <v>14</v>
      </c>
      <c r="B23" s="389" t="s">
        <v>453</v>
      </c>
      <c r="C23" s="385">
        <f t="shared" si="3"/>
        <v>16105</v>
      </c>
      <c r="D23" s="378">
        <f t="shared" si="3"/>
        <v>0</v>
      </c>
      <c r="E23" s="378">
        <f t="shared" si="3"/>
        <v>14344</v>
      </c>
      <c r="F23" s="378">
        <f t="shared" si="3"/>
        <v>1492</v>
      </c>
      <c r="G23" s="378">
        <f t="shared" si="3"/>
        <v>269</v>
      </c>
      <c r="H23" s="385">
        <f t="shared" si="4"/>
        <v>16105</v>
      </c>
      <c r="I23" s="386">
        <v>0</v>
      </c>
      <c r="J23" s="386">
        <v>14344</v>
      </c>
      <c r="K23" s="386">
        <v>1492</v>
      </c>
      <c r="L23" s="386">
        <v>269</v>
      </c>
      <c r="M23" s="385">
        <f t="shared" si="5"/>
        <v>0</v>
      </c>
      <c r="N23" s="386">
        <v>0</v>
      </c>
      <c r="O23" s="386">
        <v>0</v>
      </c>
      <c r="P23" s="386">
        <v>0</v>
      </c>
      <c r="Q23" s="386">
        <v>0</v>
      </c>
      <c r="R23" s="385">
        <f t="shared" si="6"/>
        <v>0</v>
      </c>
      <c r="S23" s="387">
        <v>0</v>
      </c>
      <c r="T23" s="387">
        <v>0</v>
      </c>
      <c r="U23" s="387">
        <v>0</v>
      </c>
      <c r="V23" s="388">
        <v>0</v>
      </c>
    </row>
    <row r="24" spans="1:22" ht="14.25" customHeight="1">
      <c r="A24" s="390"/>
      <c r="B24" s="381" t="s">
        <v>72</v>
      </c>
      <c r="C24" s="382">
        <f>SUM(C25:C28)</f>
        <v>1615</v>
      </c>
      <c r="D24" s="382">
        <f>SUM(D25:D28)</f>
        <v>0</v>
      </c>
      <c r="E24" s="382">
        <f>SUM(E25:E28)</f>
        <v>1470</v>
      </c>
      <c r="F24" s="382">
        <f>SUM(F25:F28)</f>
        <v>145</v>
      </c>
      <c r="G24" s="382">
        <f>SUM(G25:G28)</f>
        <v>0</v>
      </c>
      <c r="H24" s="382">
        <f>SUM(H25:H27)</f>
        <v>1307</v>
      </c>
      <c r="I24" s="382">
        <f>SUM(I25:I28)</f>
        <v>0</v>
      </c>
      <c r="J24" s="382">
        <f>SUM(J25:J28)</f>
        <v>1429</v>
      </c>
      <c r="K24" s="382">
        <f>SUM(K25:K28)</f>
        <v>145</v>
      </c>
      <c r="L24" s="382">
        <f>SUM(L25:L28)</f>
        <v>0</v>
      </c>
      <c r="M24" s="382">
        <f>SUM(M25:M27)</f>
        <v>0</v>
      </c>
      <c r="N24" s="382">
        <f>SUM(N25:N28)</f>
        <v>0</v>
      </c>
      <c r="O24" s="382">
        <f>SUM(O25:O28)</f>
        <v>0</v>
      </c>
      <c r="P24" s="382">
        <f>SUM(P25:P28)</f>
        <v>0</v>
      </c>
      <c r="Q24" s="382">
        <f>SUM(Q25:Q28)</f>
        <v>0</v>
      </c>
      <c r="R24" s="382">
        <f>SUM(R25:R27)</f>
        <v>41</v>
      </c>
      <c r="S24" s="382">
        <f>SUM(S25:S28)</f>
        <v>0</v>
      </c>
      <c r="T24" s="382">
        <f>SUM(T25:T28)</f>
        <v>41</v>
      </c>
      <c r="U24" s="382">
        <f>SUM(U25:U28)</f>
        <v>0</v>
      </c>
      <c r="V24" s="382">
        <f>SUM(V25:V28)</f>
        <v>0</v>
      </c>
    </row>
    <row r="25" spans="1:22" ht="12">
      <c r="A25" s="384">
        <v>1</v>
      </c>
      <c r="B25" s="353" t="s">
        <v>661</v>
      </c>
      <c r="C25" s="385">
        <f>H25+M25+R25</f>
        <v>738</v>
      </c>
      <c r="D25" s="378">
        <f aca="true" t="shared" si="7" ref="D25:G27">I25+N25+S25</f>
        <v>0</v>
      </c>
      <c r="E25" s="378">
        <f t="shared" si="7"/>
        <v>718</v>
      </c>
      <c r="F25" s="378">
        <f t="shared" si="7"/>
        <v>20</v>
      </c>
      <c r="G25" s="378">
        <f t="shared" si="7"/>
        <v>0</v>
      </c>
      <c r="H25" s="385">
        <f>SUM(I25:L25)</f>
        <v>738</v>
      </c>
      <c r="I25" s="386">
        <v>0</v>
      </c>
      <c r="J25" s="386">
        <v>718</v>
      </c>
      <c r="K25" s="386">
        <v>20</v>
      </c>
      <c r="L25" s="386">
        <v>0</v>
      </c>
      <c r="M25" s="385">
        <f t="shared" si="5"/>
        <v>0</v>
      </c>
      <c r="N25" s="386">
        <v>0</v>
      </c>
      <c r="O25" s="386">
        <v>0</v>
      </c>
      <c r="P25" s="386">
        <v>0</v>
      </c>
      <c r="Q25" s="386">
        <v>0</v>
      </c>
      <c r="R25" s="385">
        <f t="shared" si="6"/>
        <v>0</v>
      </c>
      <c r="S25" s="387">
        <v>0</v>
      </c>
      <c r="T25" s="387">
        <v>0</v>
      </c>
      <c r="U25" s="387">
        <v>0</v>
      </c>
      <c r="V25" s="388">
        <v>0</v>
      </c>
    </row>
    <row r="26" spans="1:22" ht="36.75" customHeight="1">
      <c r="A26" s="391">
        <v>2</v>
      </c>
      <c r="B26" s="353" t="s">
        <v>454</v>
      </c>
      <c r="C26" s="385">
        <f>H26+M26+R26</f>
        <v>610</v>
      </c>
      <c r="D26" s="378">
        <f t="shared" si="7"/>
        <v>0</v>
      </c>
      <c r="E26" s="378">
        <f t="shared" si="7"/>
        <v>519</v>
      </c>
      <c r="F26" s="378">
        <f t="shared" si="7"/>
        <v>91</v>
      </c>
      <c r="G26" s="378">
        <f t="shared" si="7"/>
        <v>0</v>
      </c>
      <c r="H26" s="385">
        <f>SUM(I26:L26)</f>
        <v>569</v>
      </c>
      <c r="I26" s="386">
        <v>0</v>
      </c>
      <c r="J26" s="386">
        <v>478</v>
      </c>
      <c r="K26" s="386">
        <v>91</v>
      </c>
      <c r="L26" s="386">
        <v>0</v>
      </c>
      <c r="M26" s="385">
        <f t="shared" si="5"/>
        <v>0</v>
      </c>
      <c r="N26" s="386">
        <v>0</v>
      </c>
      <c r="O26" s="386">
        <v>0</v>
      </c>
      <c r="P26" s="386">
        <v>0</v>
      </c>
      <c r="Q26" s="386">
        <v>0</v>
      </c>
      <c r="R26" s="385">
        <f t="shared" si="6"/>
        <v>41</v>
      </c>
      <c r="S26" s="387">
        <v>0</v>
      </c>
      <c r="T26" s="387">
        <v>41</v>
      </c>
      <c r="U26" s="387">
        <v>0</v>
      </c>
      <c r="V26" s="388">
        <v>0</v>
      </c>
    </row>
    <row r="27" spans="1:22" ht="12">
      <c r="A27" s="384">
        <v>3</v>
      </c>
      <c r="B27" s="392" t="s">
        <v>239</v>
      </c>
      <c r="C27" s="385">
        <f>H27+M27+R27</f>
        <v>0</v>
      </c>
      <c r="D27" s="378">
        <f t="shared" si="7"/>
        <v>0</v>
      </c>
      <c r="E27" s="378">
        <f t="shared" si="7"/>
        <v>0</v>
      </c>
      <c r="F27" s="378">
        <f t="shared" si="7"/>
        <v>0</v>
      </c>
      <c r="G27" s="378">
        <f t="shared" si="7"/>
        <v>0</v>
      </c>
      <c r="H27" s="385">
        <f>SUM(I27:L27)</f>
        <v>0</v>
      </c>
      <c r="I27" s="386">
        <v>0</v>
      </c>
      <c r="J27" s="386">
        <v>0</v>
      </c>
      <c r="K27" s="386">
        <v>0</v>
      </c>
      <c r="L27" s="386">
        <v>0</v>
      </c>
      <c r="M27" s="385">
        <f t="shared" si="5"/>
        <v>0</v>
      </c>
      <c r="N27" s="386">
        <v>0</v>
      </c>
      <c r="O27" s="386">
        <v>0</v>
      </c>
      <c r="P27" s="386">
        <v>0</v>
      </c>
      <c r="Q27" s="386">
        <v>0</v>
      </c>
      <c r="R27" s="385">
        <f t="shared" si="6"/>
        <v>0</v>
      </c>
      <c r="S27" s="387">
        <v>0</v>
      </c>
      <c r="T27" s="387">
        <v>0</v>
      </c>
      <c r="U27" s="387">
        <v>0</v>
      </c>
      <c r="V27" s="388">
        <v>0</v>
      </c>
    </row>
    <row r="28" spans="1:22" ht="12">
      <c r="A28" s="391">
        <f>+A27+1</f>
        <v>4</v>
      </c>
      <c r="B28" s="393" t="s">
        <v>638</v>
      </c>
      <c r="C28" s="385">
        <f>H28+M28+R28</f>
        <v>267</v>
      </c>
      <c r="D28" s="378">
        <f>I28+N28+S28</f>
        <v>0</v>
      </c>
      <c r="E28" s="378">
        <f>J28+O28+T28</f>
        <v>233</v>
      </c>
      <c r="F28" s="378">
        <f>K28+P28+U28</f>
        <v>34</v>
      </c>
      <c r="G28" s="378">
        <f>L28+Q28+V28</f>
        <v>0</v>
      </c>
      <c r="H28" s="385">
        <f>SUM(I28:L28)</f>
        <v>267</v>
      </c>
      <c r="I28" s="394">
        <v>0</v>
      </c>
      <c r="J28" s="394">
        <v>233</v>
      </c>
      <c r="K28" s="394">
        <v>34</v>
      </c>
      <c r="L28" s="394">
        <v>0</v>
      </c>
      <c r="M28" s="385">
        <f t="shared" si="5"/>
        <v>0</v>
      </c>
      <c r="N28" s="395">
        <v>0</v>
      </c>
      <c r="O28" s="395">
        <v>0</v>
      </c>
      <c r="P28" s="395">
        <v>0</v>
      </c>
      <c r="Q28" s="395">
        <v>0</v>
      </c>
      <c r="R28" s="385">
        <f t="shared" si="6"/>
        <v>0</v>
      </c>
      <c r="S28" s="395">
        <v>0</v>
      </c>
      <c r="T28" s="395">
        <v>0</v>
      </c>
      <c r="U28" s="395">
        <v>0</v>
      </c>
      <c r="V28" s="396">
        <v>0</v>
      </c>
    </row>
    <row r="29" spans="1:22" ht="24.75" customHeight="1">
      <c r="A29" s="390"/>
      <c r="B29" s="397" t="s">
        <v>385</v>
      </c>
      <c r="C29" s="382">
        <f aca="true" t="shared" si="8" ref="C29:V29">SUM(C30:C41)</f>
        <v>5981</v>
      </c>
      <c r="D29" s="382">
        <f t="shared" si="8"/>
        <v>0</v>
      </c>
      <c r="E29" s="382">
        <f t="shared" si="8"/>
        <v>4879</v>
      </c>
      <c r="F29" s="382">
        <f t="shared" si="8"/>
        <v>1102</v>
      </c>
      <c r="G29" s="382">
        <f t="shared" si="8"/>
        <v>0</v>
      </c>
      <c r="H29" s="382">
        <f t="shared" si="8"/>
        <v>5606</v>
      </c>
      <c r="I29" s="382">
        <f t="shared" si="8"/>
        <v>0</v>
      </c>
      <c r="J29" s="382">
        <f t="shared" si="8"/>
        <v>4522</v>
      </c>
      <c r="K29" s="382">
        <f t="shared" si="8"/>
        <v>1084</v>
      </c>
      <c r="L29" s="382">
        <f t="shared" si="8"/>
        <v>0</v>
      </c>
      <c r="M29" s="382">
        <f t="shared" si="8"/>
        <v>6</v>
      </c>
      <c r="N29" s="382">
        <f t="shared" si="8"/>
        <v>0</v>
      </c>
      <c r="O29" s="382">
        <f t="shared" si="8"/>
        <v>6</v>
      </c>
      <c r="P29" s="382">
        <f t="shared" si="8"/>
        <v>0</v>
      </c>
      <c r="Q29" s="382">
        <f t="shared" si="8"/>
        <v>0</v>
      </c>
      <c r="R29" s="382">
        <f t="shared" si="8"/>
        <v>369</v>
      </c>
      <c r="S29" s="382">
        <f t="shared" si="8"/>
        <v>0</v>
      </c>
      <c r="T29" s="382">
        <f t="shared" si="8"/>
        <v>351</v>
      </c>
      <c r="U29" s="382">
        <f t="shared" si="8"/>
        <v>18</v>
      </c>
      <c r="V29" s="383">
        <f t="shared" si="8"/>
        <v>0</v>
      </c>
    </row>
    <row r="30" spans="1:22" ht="27" customHeight="1">
      <c r="A30" s="391">
        <v>1.1</v>
      </c>
      <c r="B30" s="393" t="s">
        <v>455</v>
      </c>
      <c r="C30" s="385">
        <f aca="true" t="shared" si="9" ref="C30:G41">H30+M30+R30</f>
        <v>536</v>
      </c>
      <c r="D30" s="378">
        <f t="shared" si="9"/>
        <v>0</v>
      </c>
      <c r="E30" s="378">
        <f t="shared" si="9"/>
        <v>536</v>
      </c>
      <c r="F30" s="378">
        <f t="shared" si="9"/>
        <v>0</v>
      </c>
      <c r="G30" s="378">
        <f t="shared" si="9"/>
        <v>0</v>
      </c>
      <c r="H30" s="385">
        <f>SUM(I30:L30)</f>
        <v>536</v>
      </c>
      <c r="I30" s="395">
        <v>0</v>
      </c>
      <c r="J30" s="395">
        <v>536</v>
      </c>
      <c r="K30" s="395">
        <v>0</v>
      </c>
      <c r="L30" s="395">
        <v>0</v>
      </c>
      <c r="M30" s="385">
        <f>SUM(N30:Q30)</f>
        <v>0</v>
      </c>
      <c r="N30" s="395">
        <v>0</v>
      </c>
      <c r="O30" s="395">
        <v>0</v>
      </c>
      <c r="P30" s="395">
        <v>0</v>
      </c>
      <c r="Q30" s="395">
        <v>0</v>
      </c>
      <c r="R30" s="385">
        <f>SUM(S30:V30)</f>
        <v>0</v>
      </c>
      <c r="S30" s="395">
        <v>0</v>
      </c>
      <c r="T30" s="395">
        <v>0</v>
      </c>
      <c r="U30" s="395">
        <v>0</v>
      </c>
      <c r="V30" s="396">
        <v>0</v>
      </c>
    </row>
    <row r="31" spans="1:22" ht="27" customHeight="1">
      <c r="A31" s="391">
        <v>1.2</v>
      </c>
      <c r="B31" s="393" t="s">
        <v>456</v>
      </c>
      <c r="C31" s="385">
        <f t="shared" si="9"/>
        <v>475</v>
      </c>
      <c r="D31" s="378">
        <f t="shared" si="9"/>
        <v>0</v>
      </c>
      <c r="E31" s="378">
        <f t="shared" si="9"/>
        <v>475</v>
      </c>
      <c r="F31" s="378">
        <f t="shared" si="9"/>
        <v>0</v>
      </c>
      <c r="G31" s="378">
        <f t="shared" si="9"/>
        <v>0</v>
      </c>
      <c r="H31" s="385">
        <f>SUM(I31:L31)</f>
        <v>475</v>
      </c>
      <c r="I31" s="395">
        <v>0</v>
      </c>
      <c r="J31" s="395">
        <v>475</v>
      </c>
      <c r="K31" s="395">
        <v>0</v>
      </c>
      <c r="L31" s="395">
        <v>0</v>
      </c>
      <c r="M31" s="385">
        <f>SUM(N31:Q31)</f>
        <v>0</v>
      </c>
      <c r="N31" s="395">
        <v>0</v>
      </c>
      <c r="O31" s="395">
        <v>0</v>
      </c>
      <c r="P31" s="395">
        <v>0</v>
      </c>
      <c r="Q31" s="395">
        <v>0</v>
      </c>
      <c r="R31" s="385">
        <f>SUM(S31:V31)</f>
        <v>0</v>
      </c>
      <c r="S31" s="395">
        <v>0</v>
      </c>
      <c r="T31" s="395">
        <v>0</v>
      </c>
      <c r="U31" s="395">
        <v>0</v>
      </c>
      <c r="V31" s="396">
        <v>0</v>
      </c>
    </row>
    <row r="32" spans="1:22" ht="27" customHeight="1">
      <c r="A32" s="391">
        <v>1.3</v>
      </c>
      <c r="B32" s="393" t="s">
        <v>457</v>
      </c>
      <c r="C32" s="385">
        <f t="shared" si="9"/>
        <v>424</v>
      </c>
      <c r="D32" s="378">
        <f t="shared" si="9"/>
        <v>0</v>
      </c>
      <c r="E32" s="378">
        <f t="shared" si="9"/>
        <v>424</v>
      </c>
      <c r="F32" s="378">
        <f t="shared" si="9"/>
        <v>0</v>
      </c>
      <c r="G32" s="378">
        <f t="shared" si="9"/>
        <v>0</v>
      </c>
      <c r="H32" s="385">
        <f>SUM(I32:L32)</f>
        <v>424</v>
      </c>
      <c r="I32" s="395">
        <v>0</v>
      </c>
      <c r="J32" s="395">
        <v>424</v>
      </c>
      <c r="K32" s="395">
        <v>0</v>
      </c>
      <c r="L32" s="395">
        <v>0</v>
      </c>
      <c r="M32" s="385">
        <f>SUM(N32:Q32)</f>
        <v>0</v>
      </c>
      <c r="N32" s="395">
        <v>0</v>
      </c>
      <c r="O32" s="395">
        <v>0</v>
      </c>
      <c r="P32" s="395">
        <v>0</v>
      </c>
      <c r="Q32" s="395">
        <v>0</v>
      </c>
      <c r="R32" s="385">
        <f>SUM(S32:V32)</f>
        <v>0</v>
      </c>
      <c r="S32" s="395">
        <v>0</v>
      </c>
      <c r="T32" s="395">
        <v>0</v>
      </c>
      <c r="U32" s="395">
        <v>0</v>
      </c>
      <c r="V32" s="396">
        <v>0</v>
      </c>
    </row>
    <row r="33" spans="1:22" ht="24">
      <c r="A33" s="391">
        <v>5.1</v>
      </c>
      <c r="B33" s="393" t="s">
        <v>377</v>
      </c>
      <c r="C33" s="385">
        <f t="shared" si="9"/>
        <v>910</v>
      </c>
      <c r="D33" s="378">
        <f t="shared" si="9"/>
        <v>0</v>
      </c>
      <c r="E33" s="378">
        <f t="shared" si="9"/>
        <v>449</v>
      </c>
      <c r="F33" s="378">
        <f t="shared" si="9"/>
        <v>461</v>
      </c>
      <c r="G33" s="378">
        <f t="shared" si="9"/>
        <v>0</v>
      </c>
      <c r="H33" s="385">
        <f aca="true" t="shared" si="10" ref="H33:H41">SUM(I33:L33)</f>
        <v>909</v>
      </c>
      <c r="I33" s="395">
        <v>0</v>
      </c>
      <c r="J33" s="395">
        <v>448</v>
      </c>
      <c r="K33" s="395">
        <v>461</v>
      </c>
      <c r="L33" s="395">
        <v>0</v>
      </c>
      <c r="M33" s="385">
        <f t="shared" si="5"/>
        <v>0</v>
      </c>
      <c r="N33" s="395">
        <v>0</v>
      </c>
      <c r="O33" s="395">
        <v>0</v>
      </c>
      <c r="P33" s="395">
        <v>0</v>
      </c>
      <c r="Q33" s="395">
        <v>0</v>
      </c>
      <c r="R33" s="385">
        <f t="shared" si="6"/>
        <v>1</v>
      </c>
      <c r="S33" s="395">
        <v>0</v>
      </c>
      <c r="T33" s="395">
        <v>1</v>
      </c>
      <c r="U33" s="395">
        <v>0</v>
      </c>
      <c r="V33" s="396">
        <v>0</v>
      </c>
    </row>
    <row r="34" spans="1:22" ht="24">
      <c r="A34" s="391">
        <v>6.1</v>
      </c>
      <c r="B34" s="393" t="s">
        <v>378</v>
      </c>
      <c r="C34" s="385">
        <f t="shared" si="9"/>
        <v>529</v>
      </c>
      <c r="D34" s="378">
        <f t="shared" si="9"/>
        <v>0</v>
      </c>
      <c r="E34" s="378">
        <f t="shared" si="9"/>
        <v>210</v>
      </c>
      <c r="F34" s="378">
        <f t="shared" si="9"/>
        <v>319</v>
      </c>
      <c r="G34" s="378">
        <f t="shared" si="9"/>
        <v>0</v>
      </c>
      <c r="H34" s="385">
        <f t="shared" si="10"/>
        <v>524</v>
      </c>
      <c r="I34" s="395">
        <v>0</v>
      </c>
      <c r="J34" s="395">
        <v>205</v>
      </c>
      <c r="K34" s="395">
        <v>319</v>
      </c>
      <c r="L34" s="395">
        <v>0</v>
      </c>
      <c r="M34" s="385">
        <f t="shared" si="5"/>
        <v>0</v>
      </c>
      <c r="N34" s="395">
        <v>0</v>
      </c>
      <c r="O34" s="395">
        <v>0</v>
      </c>
      <c r="P34" s="395">
        <v>0</v>
      </c>
      <c r="Q34" s="395">
        <v>0</v>
      </c>
      <c r="R34" s="385">
        <f t="shared" si="6"/>
        <v>5</v>
      </c>
      <c r="S34" s="395">
        <v>0</v>
      </c>
      <c r="T34" s="395">
        <v>5</v>
      </c>
      <c r="U34" s="395">
        <v>0</v>
      </c>
      <c r="V34" s="395">
        <v>0</v>
      </c>
    </row>
    <row r="35" spans="1:22" ht="24">
      <c r="A35" s="391">
        <v>6.2</v>
      </c>
      <c r="B35" s="393" t="s">
        <v>379</v>
      </c>
      <c r="C35" s="385">
        <f t="shared" si="9"/>
        <v>546</v>
      </c>
      <c r="D35" s="378">
        <f t="shared" si="9"/>
        <v>0</v>
      </c>
      <c r="E35" s="378">
        <f t="shared" si="9"/>
        <v>425</v>
      </c>
      <c r="F35" s="378">
        <f t="shared" si="9"/>
        <v>121</v>
      </c>
      <c r="G35" s="378">
        <f t="shared" si="9"/>
        <v>0</v>
      </c>
      <c r="H35" s="385">
        <f t="shared" si="10"/>
        <v>511</v>
      </c>
      <c r="I35" s="395">
        <v>0</v>
      </c>
      <c r="J35" s="395">
        <v>390</v>
      </c>
      <c r="K35" s="395">
        <v>121</v>
      </c>
      <c r="L35" s="395">
        <v>0</v>
      </c>
      <c r="M35" s="385">
        <f t="shared" si="5"/>
        <v>6</v>
      </c>
      <c r="N35" s="395">
        <v>0</v>
      </c>
      <c r="O35" s="395">
        <v>6</v>
      </c>
      <c r="P35" s="395">
        <v>0</v>
      </c>
      <c r="Q35" s="395">
        <v>0</v>
      </c>
      <c r="R35" s="385">
        <f t="shared" si="6"/>
        <v>29</v>
      </c>
      <c r="S35" s="395">
        <v>0</v>
      </c>
      <c r="T35" s="395">
        <v>29</v>
      </c>
      <c r="U35" s="395">
        <v>0</v>
      </c>
      <c r="V35" s="395">
        <v>0</v>
      </c>
    </row>
    <row r="36" spans="1:22" ht="27" customHeight="1">
      <c r="A36" s="391">
        <v>7.1</v>
      </c>
      <c r="B36" s="393" t="s">
        <v>458</v>
      </c>
      <c r="C36" s="385">
        <f t="shared" si="9"/>
        <v>56</v>
      </c>
      <c r="D36" s="378">
        <f t="shared" si="9"/>
        <v>0</v>
      </c>
      <c r="E36" s="378">
        <f t="shared" si="9"/>
        <v>56</v>
      </c>
      <c r="F36" s="378">
        <f t="shared" si="9"/>
        <v>0</v>
      </c>
      <c r="G36" s="378">
        <f t="shared" si="9"/>
        <v>0</v>
      </c>
      <c r="H36" s="385">
        <f t="shared" si="10"/>
        <v>41</v>
      </c>
      <c r="I36" s="395">
        <v>0</v>
      </c>
      <c r="J36" s="395">
        <v>41</v>
      </c>
      <c r="K36" s="395">
        <v>0</v>
      </c>
      <c r="L36" s="395">
        <v>0</v>
      </c>
      <c r="M36" s="385">
        <f t="shared" si="5"/>
        <v>0</v>
      </c>
      <c r="N36" s="395">
        <v>0</v>
      </c>
      <c r="O36" s="395">
        <v>0</v>
      </c>
      <c r="P36" s="395">
        <v>0</v>
      </c>
      <c r="Q36" s="395">
        <v>0</v>
      </c>
      <c r="R36" s="385">
        <f t="shared" si="6"/>
        <v>15</v>
      </c>
      <c r="S36" s="395">
        <v>0</v>
      </c>
      <c r="T36" s="395">
        <v>15</v>
      </c>
      <c r="U36" s="395">
        <v>0</v>
      </c>
      <c r="V36" s="395">
        <v>0</v>
      </c>
    </row>
    <row r="37" spans="1:22" ht="17.25" customHeight="1">
      <c r="A37" s="391">
        <v>7.2</v>
      </c>
      <c r="B37" s="393" t="s">
        <v>380</v>
      </c>
      <c r="C37" s="385">
        <f>H37+M37+R37</f>
        <v>307</v>
      </c>
      <c r="D37" s="378">
        <f>I37+N37+S37</f>
        <v>0</v>
      </c>
      <c r="E37" s="378">
        <f>J37+O37+T37</f>
        <v>304</v>
      </c>
      <c r="F37" s="378">
        <f>K37+P37+U37</f>
        <v>3</v>
      </c>
      <c r="G37" s="378">
        <f>L37+Q37+V37</f>
        <v>0</v>
      </c>
      <c r="H37" s="385">
        <f>SUM(I37:L37)</f>
        <v>307</v>
      </c>
      <c r="I37" s="395">
        <v>0</v>
      </c>
      <c r="J37" s="395">
        <v>304</v>
      </c>
      <c r="K37" s="395">
        <v>3</v>
      </c>
      <c r="L37" s="395">
        <v>0</v>
      </c>
      <c r="M37" s="385">
        <f>SUM(N37:Q37)</f>
        <v>0</v>
      </c>
      <c r="N37" s="395">
        <v>0</v>
      </c>
      <c r="O37" s="395">
        <v>0</v>
      </c>
      <c r="P37" s="395">
        <v>0</v>
      </c>
      <c r="Q37" s="395">
        <v>0</v>
      </c>
      <c r="R37" s="385">
        <f>SUM(S37:V37)</f>
        <v>0</v>
      </c>
      <c r="S37" s="395">
        <v>0</v>
      </c>
      <c r="T37" s="395">
        <v>0</v>
      </c>
      <c r="U37" s="395">
        <v>0</v>
      </c>
      <c r="V37" s="395">
        <v>0</v>
      </c>
    </row>
    <row r="38" spans="1:22" ht="27.75" customHeight="1">
      <c r="A38" s="398">
        <v>10.1</v>
      </c>
      <c r="B38" s="393" t="s">
        <v>459</v>
      </c>
      <c r="C38" s="385">
        <f t="shared" si="9"/>
        <v>256</v>
      </c>
      <c r="D38" s="378">
        <f t="shared" si="9"/>
        <v>0</v>
      </c>
      <c r="E38" s="378">
        <f t="shared" si="9"/>
        <v>256</v>
      </c>
      <c r="F38" s="378">
        <f t="shared" si="9"/>
        <v>0</v>
      </c>
      <c r="G38" s="378">
        <f t="shared" si="9"/>
        <v>0</v>
      </c>
      <c r="H38" s="385">
        <f t="shared" si="10"/>
        <v>256</v>
      </c>
      <c r="I38" s="395">
        <v>0</v>
      </c>
      <c r="J38" s="395">
        <v>256</v>
      </c>
      <c r="K38" s="395">
        <v>0</v>
      </c>
      <c r="L38" s="395">
        <v>0</v>
      </c>
      <c r="M38" s="385">
        <f t="shared" si="5"/>
        <v>0</v>
      </c>
      <c r="N38" s="395">
        <v>0</v>
      </c>
      <c r="O38" s="395">
        <v>0</v>
      </c>
      <c r="P38" s="395">
        <v>0</v>
      </c>
      <c r="Q38" s="395">
        <v>0</v>
      </c>
      <c r="R38" s="385">
        <f t="shared" si="6"/>
        <v>0</v>
      </c>
      <c r="S38" s="395">
        <v>0</v>
      </c>
      <c r="T38" s="395">
        <v>0</v>
      </c>
      <c r="U38" s="395">
        <v>0</v>
      </c>
      <c r="V38" s="395">
        <v>0</v>
      </c>
    </row>
    <row r="39" spans="1:22" ht="24">
      <c r="A39" s="398">
        <v>12.1</v>
      </c>
      <c r="B39" s="393" t="s">
        <v>662</v>
      </c>
      <c r="C39" s="385">
        <f t="shared" si="9"/>
        <v>123</v>
      </c>
      <c r="D39" s="378">
        <f t="shared" si="9"/>
        <v>0</v>
      </c>
      <c r="E39" s="378">
        <f t="shared" si="9"/>
        <v>105</v>
      </c>
      <c r="F39" s="378">
        <f t="shared" si="9"/>
        <v>18</v>
      </c>
      <c r="G39" s="378">
        <f t="shared" si="9"/>
        <v>0</v>
      </c>
      <c r="H39" s="385">
        <f t="shared" si="10"/>
        <v>89</v>
      </c>
      <c r="I39" s="395"/>
      <c r="J39" s="395">
        <v>89</v>
      </c>
      <c r="K39" s="395"/>
      <c r="L39" s="395"/>
      <c r="M39" s="385">
        <f t="shared" si="5"/>
        <v>0</v>
      </c>
      <c r="N39" s="395"/>
      <c r="O39" s="395"/>
      <c r="P39" s="395"/>
      <c r="Q39" s="395"/>
      <c r="R39" s="385">
        <f t="shared" si="6"/>
        <v>34</v>
      </c>
      <c r="S39" s="395"/>
      <c r="T39" s="395">
        <v>16</v>
      </c>
      <c r="U39" s="395">
        <v>18</v>
      </c>
      <c r="V39" s="395">
        <v>0</v>
      </c>
    </row>
    <row r="40" spans="1:22" ht="27" customHeight="1">
      <c r="A40" s="398">
        <v>14.1</v>
      </c>
      <c r="B40" s="393" t="s">
        <v>381</v>
      </c>
      <c r="C40" s="385">
        <f>H40+M40+R40</f>
        <v>1316</v>
      </c>
      <c r="D40" s="378">
        <f>I40+N40+S40</f>
        <v>0</v>
      </c>
      <c r="E40" s="378">
        <f>J40+O40+T40</f>
        <v>1136</v>
      </c>
      <c r="F40" s="378">
        <f>K40+P40+U40</f>
        <v>180</v>
      </c>
      <c r="G40" s="378">
        <f>L40+Q40+V40</f>
        <v>0</v>
      </c>
      <c r="H40" s="385">
        <f>SUM(I40:L40)</f>
        <v>1077</v>
      </c>
      <c r="I40" s="395">
        <v>0</v>
      </c>
      <c r="J40" s="395">
        <v>897</v>
      </c>
      <c r="K40" s="395">
        <v>180</v>
      </c>
      <c r="L40" s="395">
        <v>0</v>
      </c>
      <c r="M40" s="385">
        <f t="shared" si="5"/>
        <v>0</v>
      </c>
      <c r="N40" s="395">
        <v>0</v>
      </c>
      <c r="O40" s="395">
        <v>0</v>
      </c>
      <c r="P40" s="395">
        <v>0</v>
      </c>
      <c r="Q40" s="395">
        <v>0</v>
      </c>
      <c r="R40" s="385">
        <f t="shared" si="6"/>
        <v>239</v>
      </c>
      <c r="S40" s="395">
        <v>0</v>
      </c>
      <c r="T40" s="395">
        <v>239</v>
      </c>
      <c r="U40" s="395">
        <v>0</v>
      </c>
      <c r="V40" s="395">
        <v>0</v>
      </c>
    </row>
    <row r="41" spans="1:22" ht="24.75" customHeight="1">
      <c r="A41" s="398">
        <v>14.2</v>
      </c>
      <c r="B41" s="393" t="s">
        <v>382</v>
      </c>
      <c r="C41" s="385">
        <f>H41+M41+R41</f>
        <v>503</v>
      </c>
      <c r="D41" s="378">
        <f t="shared" si="9"/>
        <v>0</v>
      </c>
      <c r="E41" s="378">
        <f t="shared" si="9"/>
        <v>503</v>
      </c>
      <c r="F41" s="378">
        <f t="shared" si="9"/>
        <v>0</v>
      </c>
      <c r="G41" s="378">
        <f t="shared" si="9"/>
        <v>0</v>
      </c>
      <c r="H41" s="385">
        <f t="shared" si="10"/>
        <v>457</v>
      </c>
      <c r="I41" s="395">
        <v>0</v>
      </c>
      <c r="J41" s="395">
        <v>457</v>
      </c>
      <c r="K41" s="395">
        <v>0</v>
      </c>
      <c r="L41" s="395">
        <v>0</v>
      </c>
      <c r="M41" s="385">
        <f t="shared" si="5"/>
        <v>0</v>
      </c>
      <c r="N41" s="395">
        <v>0</v>
      </c>
      <c r="O41" s="395">
        <v>0</v>
      </c>
      <c r="P41" s="395">
        <v>0</v>
      </c>
      <c r="Q41" s="395">
        <v>0</v>
      </c>
      <c r="R41" s="385">
        <f t="shared" si="6"/>
        <v>46</v>
      </c>
      <c r="S41" s="395">
        <v>0</v>
      </c>
      <c r="T41" s="395">
        <v>46</v>
      </c>
      <c r="U41" s="395">
        <v>0</v>
      </c>
      <c r="V41" s="395">
        <v>0</v>
      </c>
    </row>
    <row r="42" spans="1:22" ht="12">
      <c r="A42" s="399"/>
      <c r="B42" s="399" t="s">
        <v>28</v>
      </c>
      <c r="C42" s="377">
        <f>C9+C24+C29</f>
        <v>87992</v>
      </c>
      <c r="D42" s="377">
        <f>D9+D24+D29</f>
        <v>0</v>
      </c>
      <c r="E42" s="377">
        <f aca="true" t="shared" si="11" ref="E42:V42">E9+E24+E29</f>
        <v>71178</v>
      </c>
      <c r="F42" s="377">
        <f t="shared" si="11"/>
        <v>13304</v>
      </c>
      <c r="G42" s="377">
        <f t="shared" si="11"/>
        <v>3510</v>
      </c>
      <c r="H42" s="377">
        <f t="shared" si="11"/>
        <v>82444</v>
      </c>
      <c r="I42" s="377">
        <f t="shared" si="11"/>
        <v>0</v>
      </c>
      <c r="J42" s="377">
        <f t="shared" si="11"/>
        <v>68002</v>
      </c>
      <c r="K42" s="377">
        <f t="shared" si="11"/>
        <v>11951</v>
      </c>
      <c r="L42" s="377">
        <f t="shared" si="11"/>
        <v>2758</v>
      </c>
      <c r="M42" s="377">
        <f t="shared" si="11"/>
        <v>372</v>
      </c>
      <c r="N42" s="377">
        <f t="shared" si="11"/>
        <v>0</v>
      </c>
      <c r="O42" s="377">
        <f t="shared" si="11"/>
        <v>354</v>
      </c>
      <c r="P42" s="377">
        <f t="shared" si="11"/>
        <v>18</v>
      </c>
      <c r="Q42" s="377">
        <f t="shared" si="11"/>
        <v>0</v>
      </c>
      <c r="R42" s="377">
        <f t="shared" si="11"/>
        <v>4909</v>
      </c>
      <c r="S42" s="377">
        <f t="shared" si="11"/>
        <v>0</v>
      </c>
      <c r="T42" s="377">
        <f t="shared" si="11"/>
        <v>2822</v>
      </c>
      <c r="U42" s="377">
        <f>U9+U24+U29</f>
        <v>1335</v>
      </c>
      <c r="V42" s="377">
        <f t="shared" si="11"/>
        <v>752</v>
      </c>
    </row>
    <row r="43" spans="1:22" ht="13.5" customHeight="1">
      <c r="A43" s="380"/>
      <c r="B43" s="381" t="s">
        <v>74</v>
      </c>
      <c r="C43" s="382">
        <f aca="true" t="shared" si="12" ref="C43:V43">SUM(C44:C64)</f>
        <v>50071</v>
      </c>
      <c r="D43" s="382">
        <f t="shared" si="12"/>
        <v>0</v>
      </c>
      <c r="E43" s="382">
        <f t="shared" si="12"/>
        <v>44721</v>
      </c>
      <c r="F43" s="382">
        <f t="shared" si="12"/>
        <v>4675</v>
      </c>
      <c r="G43" s="382">
        <f t="shared" si="12"/>
        <v>675</v>
      </c>
      <c r="H43" s="382">
        <f t="shared" si="12"/>
        <v>43472</v>
      </c>
      <c r="I43" s="382">
        <f t="shared" si="12"/>
        <v>0</v>
      </c>
      <c r="J43" s="382">
        <f t="shared" si="12"/>
        <v>39463</v>
      </c>
      <c r="K43" s="382">
        <f t="shared" si="12"/>
        <v>3334</v>
      </c>
      <c r="L43" s="382">
        <f t="shared" si="12"/>
        <v>675</v>
      </c>
      <c r="M43" s="382">
        <f t="shared" si="12"/>
        <v>2219</v>
      </c>
      <c r="N43" s="382">
        <f t="shared" si="12"/>
        <v>0</v>
      </c>
      <c r="O43" s="382">
        <f t="shared" si="12"/>
        <v>2219</v>
      </c>
      <c r="P43" s="382">
        <f t="shared" si="12"/>
        <v>0</v>
      </c>
      <c r="Q43" s="382">
        <f t="shared" si="12"/>
        <v>0</v>
      </c>
      <c r="R43" s="382">
        <f t="shared" si="12"/>
        <v>4380</v>
      </c>
      <c r="S43" s="382">
        <f t="shared" si="12"/>
        <v>0</v>
      </c>
      <c r="T43" s="382">
        <f t="shared" si="12"/>
        <v>3039</v>
      </c>
      <c r="U43" s="382">
        <f t="shared" si="12"/>
        <v>1341</v>
      </c>
      <c r="V43" s="383">
        <f t="shared" si="12"/>
        <v>0</v>
      </c>
    </row>
    <row r="44" spans="1:22" ht="12">
      <c r="A44" s="353">
        <v>1</v>
      </c>
      <c r="B44" s="353" t="s">
        <v>543</v>
      </c>
      <c r="C44" s="385">
        <f aca="true" t="shared" si="13" ref="C44:G47">H44+M44+R44</f>
        <v>1697</v>
      </c>
      <c r="D44" s="378">
        <f t="shared" si="13"/>
        <v>0</v>
      </c>
      <c r="E44" s="378">
        <f t="shared" si="13"/>
        <v>1535</v>
      </c>
      <c r="F44" s="378">
        <f t="shared" si="13"/>
        <v>111</v>
      </c>
      <c r="G44" s="378">
        <f t="shared" si="13"/>
        <v>51</v>
      </c>
      <c r="H44" s="385">
        <f>SUM(I44:L44)</f>
        <v>1697</v>
      </c>
      <c r="I44" s="387">
        <v>0</v>
      </c>
      <c r="J44" s="386">
        <v>1535</v>
      </c>
      <c r="K44" s="387">
        <v>111</v>
      </c>
      <c r="L44" s="387">
        <v>51</v>
      </c>
      <c r="M44" s="385">
        <f>SUM(N44:Q44)</f>
        <v>0</v>
      </c>
      <c r="N44" s="386">
        <v>0</v>
      </c>
      <c r="O44" s="386">
        <v>0</v>
      </c>
      <c r="P44" s="386">
        <v>0</v>
      </c>
      <c r="Q44" s="386">
        <v>0</v>
      </c>
      <c r="R44" s="385">
        <f>SUM(S44:V44)</f>
        <v>0</v>
      </c>
      <c r="S44" s="387">
        <v>0</v>
      </c>
      <c r="T44" s="387">
        <v>0</v>
      </c>
      <c r="U44" s="387">
        <v>0</v>
      </c>
      <c r="V44" s="388">
        <v>0</v>
      </c>
    </row>
    <row r="45" spans="1:22" ht="12">
      <c r="A45" s="353">
        <f>+A44+1</f>
        <v>2</v>
      </c>
      <c r="B45" s="353" t="s">
        <v>639</v>
      </c>
      <c r="C45" s="385">
        <f t="shared" si="13"/>
        <v>869</v>
      </c>
      <c r="D45" s="378">
        <f t="shared" si="13"/>
        <v>0</v>
      </c>
      <c r="E45" s="378">
        <f t="shared" si="13"/>
        <v>812</v>
      </c>
      <c r="F45" s="378">
        <f t="shared" si="13"/>
        <v>57</v>
      </c>
      <c r="G45" s="378">
        <f t="shared" si="13"/>
        <v>0</v>
      </c>
      <c r="H45" s="385">
        <f>SUM(I45:L45)</f>
        <v>809</v>
      </c>
      <c r="I45" s="387">
        <v>0</v>
      </c>
      <c r="J45" s="386">
        <v>752</v>
      </c>
      <c r="K45" s="387">
        <v>57</v>
      </c>
      <c r="L45" s="387">
        <v>0</v>
      </c>
      <c r="M45" s="385">
        <f>SUM(N45:Q45)</f>
        <v>60</v>
      </c>
      <c r="N45" s="386">
        <v>0</v>
      </c>
      <c r="O45" s="386">
        <v>60</v>
      </c>
      <c r="P45" s="386">
        <v>0</v>
      </c>
      <c r="Q45" s="386">
        <v>0</v>
      </c>
      <c r="R45" s="385">
        <f>SUM(S45:V45)</f>
        <v>0</v>
      </c>
      <c r="S45" s="387">
        <v>0</v>
      </c>
      <c r="T45" s="387">
        <v>0</v>
      </c>
      <c r="U45" s="387">
        <v>0</v>
      </c>
      <c r="V45" s="388">
        <v>0</v>
      </c>
    </row>
    <row r="46" spans="1:22" ht="12">
      <c r="A46" s="353">
        <f aca="true" t="shared" si="14" ref="A46:A64">+A45+1</f>
        <v>3</v>
      </c>
      <c r="B46" s="353" t="s">
        <v>463</v>
      </c>
      <c r="C46" s="385">
        <f t="shared" si="13"/>
        <v>6006</v>
      </c>
      <c r="D46" s="378">
        <f t="shared" si="13"/>
        <v>0</v>
      </c>
      <c r="E46" s="378">
        <f t="shared" si="13"/>
        <v>5846</v>
      </c>
      <c r="F46" s="378">
        <f t="shared" si="13"/>
        <v>147</v>
      </c>
      <c r="G46" s="378">
        <f t="shared" si="13"/>
        <v>13</v>
      </c>
      <c r="H46" s="385">
        <f aca="true" t="shared" si="15" ref="H46:H59">SUM(I46:L46)</f>
        <v>5764</v>
      </c>
      <c r="I46" s="387">
        <v>0</v>
      </c>
      <c r="J46" s="386">
        <v>5604</v>
      </c>
      <c r="K46" s="387">
        <v>147</v>
      </c>
      <c r="L46" s="387">
        <v>13</v>
      </c>
      <c r="M46" s="385">
        <f aca="true" t="shared" si="16" ref="M46:M109">SUM(N46:Q46)</f>
        <v>0</v>
      </c>
      <c r="N46" s="386">
        <v>0</v>
      </c>
      <c r="O46" s="386">
        <v>0</v>
      </c>
      <c r="P46" s="386">
        <v>0</v>
      </c>
      <c r="Q46" s="386">
        <v>0</v>
      </c>
      <c r="R46" s="385">
        <f aca="true" t="shared" si="17" ref="R46:R109">SUM(S46:V46)</f>
        <v>242</v>
      </c>
      <c r="S46" s="387">
        <v>0</v>
      </c>
      <c r="T46" s="387">
        <v>242</v>
      </c>
      <c r="U46" s="387">
        <v>0</v>
      </c>
      <c r="V46" s="388">
        <v>0</v>
      </c>
    </row>
    <row r="47" spans="1:22" ht="12">
      <c r="A47" s="353">
        <f t="shared" si="14"/>
        <v>4</v>
      </c>
      <c r="B47" s="353" t="s">
        <v>663</v>
      </c>
      <c r="C47" s="385">
        <f t="shared" si="13"/>
        <v>1980</v>
      </c>
      <c r="D47" s="378">
        <f t="shared" si="13"/>
        <v>0</v>
      </c>
      <c r="E47" s="378">
        <f t="shared" si="13"/>
        <v>1929</v>
      </c>
      <c r="F47" s="378">
        <f t="shared" si="13"/>
        <v>51</v>
      </c>
      <c r="G47" s="378">
        <f t="shared" si="13"/>
        <v>0</v>
      </c>
      <c r="H47" s="385">
        <f>SUM(I47:L47)</f>
        <v>1620</v>
      </c>
      <c r="I47" s="387">
        <v>0</v>
      </c>
      <c r="J47" s="386">
        <v>1569</v>
      </c>
      <c r="K47" s="387">
        <v>51</v>
      </c>
      <c r="L47" s="387">
        <v>0</v>
      </c>
      <c r="M47" s="385">
        <f>SUM(N47:Q47)</f>
        <v>0</v>
      </c>
      <c r="N47" s="386">
        <v>0</v>
      </c>
      <c r="O47" s="386">
        <v>0</v>
      </c>
      <c r="P47" s="386">
        <v>0</v>
      </c>
      <c r="Q47" s="386">
        <v>0</v>
      </c>
      <c r="R47" s="385">
        <f>SUM(S47:V47)</f>
        <v>360</v>
      </c>
      <c r="S47" s="387">
        <v>0</v>
      </c>
      <c r="T47" s="387">
        <v>360</v>
      </c>
      <c r="U47" s="387">
        <v>0</v>
      </c>
      <c r="V47" s="388">
        <v>0</v>
      </c>
    </row>
    <row r="48" spans="1:22" ht="12.75" customHeight="1">
      <c r="A48" s="353">
        <f t="shared" si="14"/>
        <v>5</v>
      </c>
      <c r="B48" s="392" t="s">
        <v>664</v>
      </c>
      <c r="C48" s="385">
        <f>H48+M48+R48</f>
        <v>749</v>
      </c>
      <c r="D48" s="378">
        <f>I48+N48+S48</f>
        <v>0</v>
      </c>
      <c r="E48" s="378">
        <f>J48+O48+T48</f>
        <v>170</v>
      </c>
      <c r="F48" s="378">
        <f>K48+P48+U48</f>
        <v>420</v>
      </c>
      <c r="G48" s="378">
        <f>L48+Q48+V48</f>
        <v>159</v>
      </c>
      <c r="H48" s="385">
        <f>SUM(I48:L48)</f>
        <v>749</v>
      </c>
      <c r="I48" s="387">
        <v>0</v>
      </c>
      <c r="J48" s="386">
        <v>170</v>
      </c>
      <c r="K48" s="386">
        <v>420</v>
      </c>
      <c r="L48" s="386">
        <v>159</v>
      </c>
      <c r="M48" s="385">
        <f>SUM(N48:Q48)</f>
        <v>0</v>
      </c>
      <c r="N48" s="386">
        <v>0</v>
      </c>
      <c r="O48" s="386">
        <v>0</v>
      </c>
      <c r="P48" s="386">
        <v>0</v>
      </c>
      <c r="Q48" s="386">
        <v>0</v>
      </c>
      <c r="R48" s="385">
        <f>SUM(S48:V48)</f>
        <v>0</v>
      </c>
      <c r="S48" s="387">
        <v>0</v>
      </c>
      <c r="T48" s="387">
        <v>0</v>
      </c>
      <c r="U48" s="387">
        <v>0</v>
      </c>
      <c r="V48" s="388">
        <v>0</v>
      </c>
    </row>
    <row r="49" spans="1:22" ht="12.75" customHeight="1">
      <c r="A49" s="353">
        <f t="shared" si="14"/>
        <v>6</v>
      </c>
      <c r="B49" s="353" t="s">
        <v>398</v>
      </c>
      <c r="C49" s="385">
        <f aca="true" t="shared" si="18" ref="C49:G57">H49+M49+R49</f>
        <v>8740</v>
      </c>
      <c r="D49" s="378">
        <f t="shared" si="18"/>
        <v>0</v>
      </c>
      <c r="E49" s="378">
        <f t="shared" si="18"/>
        <v>8185</v>
      </c>
      <c r="F49" s="378">
        <f t="shared" si="18"/>
        <v>387</v>
      </c>
      <c r="G49" s="378">
        <f t="shared" si="18"/>
        <v>168</v>
      </c>
      <c r="H49" s="385">
        <f>SUM(I49:L49)</f>
        <v>8303</v>
      </c>
      <c r="I49" s="387">
        <v>0</v>
      </c>
      <c r="J49" s="386">
        <v>7748</v>
      </c>
      <c r="K49" s="386">
        <v>387</v>
      </c>
      <c r="L49" s="386">
        <v>168</v>
      </c>
      <c r="M49" s="385">
        <f>SUM(N49:Q49)</f>
        <v>291</v>
      </c>
      <c r="N49" s="386">
        <v>0</v>
      </c>
      <c r="O49" s="386">
        <v>291</v>
      </c>
      <c r="P49" s="386">
        <v>0</v>
      </c>
      <c r="Q49" s="386">
        <v>0</v>
      </c>
      <c r="R49" s="385">
        <f>SUM(S49:V49)</f>
        <v>146</v>
      </c>
      <c r="S49" s="387">
        <v>0</v>
      </c>
      <c r="T49" s="387">
        <v>146</v>
      </c>
      <c r="U49" s="387">
        <v>0</v>
      </c>
      <c r="V49" s="388">
        <v>0</v>
      </c>
    </row>
    <row r="50" spans="1:22" ht="12.75" customHeight="1">
      <c r="A50" s="353">
        <f t="shared" si="14"/>
        <v>7</v>
      </c>
      <c r="B50" s="353" t="s">
        <v>544</v>
      </c>
      <c r="C50" s="385">
        <f t="shared" si="18"/>
        <v>1852</v>
      </c>
      <c r="D50" s="378">
        <f t="shared" si="18"/>
        <v>0</v>
      </c>
      <c r="E50" s="378">
        <f t="shared" si="18"/>
        <v>1652</v>
      </c>
      <c r="F50" s="378">
        <f t="shared" si="18"/>
        <v>190</v>
      </c>
      <c r="G50" s="378">
        <f t="shared" si="18"/>
        <v>10</v>
      </c>
      <c r="H50" s="385">
        <f>SUM(I50:L50)</f>
        <v>1817</v>
      </c>
      <c r="I50" s="387">
        <v>0</v>
      </c>
      <c r="J50" s="386">
        <v>1617</v>
      </c>
      <c r="K50" s="386">
        <v>190</v>
      </c>
      <c r="L50" s="386">
        <v>10</v>
      </c>
      <c r="M50" s="385">
        <f>SUM(N50:Q50)</f>
        <v>25</v>
      </c>
      <c r="N50" s="386">
        <v>0</v>
      </c>
      <c r="O50" s="386">
        <v>25</v>
      </c>
      <c r="P50" s="386">
        <v>0</v>
      </c>
      <c r="Q50" s="386">
        <v>0</v>
      </c>
      <c r="R50" s="385">
        <f>SUM(S50:V50)</f>
        <v>10</v>
      </c>
      <c r="S50" s="387">
        <v>0</v>
      </c>
      <c r="T50" s="387">
        <v>10</v>
      </c>
      <c r="U50" s="387">
        <v>0</v>
      </c>
      <c r="V50" s="388">
        <v>0</v>
      </c>
    </row>
    <row r="51" spans="1:22" ht="12">
      <c r="A51" s="353">
        <f t="shared" si="14"/>
        <v>8</v>
      </c>
      <c r="B51" s="353" t="s">
        <v>464</v>
      </c>
      <c r="C51" s="385">
        <f t="shared" si="18"/>
        <v>509</v>
      </c>
      <c r="D51" s="378">
        <f t="shared" si="18"/>
        <v>0</v>
      </c>
      <c r="E51" s="378">
        <f t="shared" si="18"/>
        <v>260</v>
      </c>
      <c r="F51" s="378">
        <f t="shared" si="18"/>
        <v>245</v>
      </c>
      <c r="G51" s="378">
        <f t="shared" si="18"/>
        <v>4</v>
      </c>
      <c r="H51" s="385">
        <f t="shared" si="15"/>
        <v>447</v>
      </c>
      <c r="I51" s="387">
        <v>0</v>
      </c>
      <c r="J51" s="386">
        <v>198</v>
      </c>
      <c r="K51" s="386">
        <v>245</v>
      </c>
      <c r="L51" s="386">
        <v>4</v>
      </c>
      <c r="M51" s="385">
        <f t="shared" si="16"/>
        <v>12</v>
      </c>
      <c r="N51" s="386">
        <v>0</v>
      </c>
      <c r="O51" s="386">
        <v>12</v>
      </c>
      <c r="P51" s="386">
        <v>0</v>
      </c>
      <c r="Q51" s="386">
        <v>0</v>
      </c>
      <c r="R51" s="385">
        <f t="shared" si="17"/>
        <v>50</v>
      </c>
      <c r="S51" s="387">
        <v>0</v>
      </c>
      <c r="T51" s="387">
        <v>50</v>
      </c>
      <c r="U51" s="387">
        <v>0</v>
      </c>
      <c r="V51" s="388">
        <v>0</v>
      </c>
    </row>
    <row r="52" spans="1:22" ht="12">
      <c r="A52" s="353">
        <f t="shared" si="14"/>
        <v>9</v>
      </c>
      <c r="B52" s="353" t="s">
        <v>465</v>
      </c>
      <c r="C52" s="385">
        <f t="shared" si="18"/>
        <v>1433</v>
      </c>
      <c r="D52" s="378">
        <f t="shared" si="18"/>
        <v>0</v>
      </c>
      <c r="E52" s="378">
        <f t="shared" si="18"/>
        <v>1332</v>
      </c>
      <c r="F52" s="378">
        <f t="shared" si="18"/>
        <v>89</v>
      </c>
      <c r="G52" s="378">
        <f t="shared" si="18"/>
        <v>12</v>
      </c>
      <c r="H52" s="385">
        <f t="shared" si="15"/>
        <v>1171</v>
      </c>
      <c r="I52" s="387">
        <v>0</v>
      </c>
      <c r="J52" s="386">
        <v>1070</v>
      </c>
      <c r="K52" s="386">
        <v>89</v>
      </c>
      <c r="L52" s="386">
        <v>12</v>
      </c>
      <c r="M52" s="385">
        <f t="shared" si="16"/>
        <v>133</v>
      </c>
      <c r="N52" s="386">
        <v>0</v>
      </c>
      <c r="O52" s="386">
        <v>133</v>
      </c>
      <c r="P52" s="386">
        <v>0</v>
      </c>
      <c r="Q52" s="386">
        <v>0</v>
      </c>
      <c r="R52" s="385">
        <f t="shared" si="17"/>
        <v>129</v>
      </c>
      <c r="S52" s="387">
        <v>0</v>
      </c>
      <c r="T52" s="387">
        <v>129</v>
      </c>
      <c r="U52" s="387">
        <v>0</v>
      </c>
      <c r="V52" s="388">
        <v>0</v>
      </c>
    </row>
    <row r="53" spans="1:22" ht="12">
      <c r="A53" s="353">
        <f t="shared" si="14"/>
        <v>10</v>
      </c>
      <c r="B53" s="353" t="s">
        <v>621</v>
      </c>
      <c r="C53" s="385">
        <f t="shared" si="18"/>
        <v>428</v>
      </c>
      <c r="D53" s="378">
        <f t="shared" si="18"/>
        <v>0</v>
      </c>
      <c r="E53" s="378">
        <f t="shared" si="18"/>
        <v>393</v>
      </c>
      <c r="F53" s="378">
        <f t="shared" si="18"/>
        <v>19</v>
      </c>
      <c r="G53" s="378">
        <f t="shared" si="18"/>
        <v>16</v>
      </c>
      <c r="H53" s="385">
        <f t="shared" si="15"/>
        <v>428</v>
      </c>
      <c r="I53" s="387">
        <v>0</v>
      </c>
      <c r="J53" s="386">
        <v>393</v>
      </c>
      <c r="K53" s="386">
        <v>19</v>
      </c>
      <c r="L53" s="386">
        <v>16</v>
      </c>
      <c r="M53" s="385">
        <f t="shared" si="16"/>
        <v>0</v>
      </c>
      <c r="N53" s="386">
        <v>0</v>
      </c>
      <c r="O53" s="386">
        <v>0</v>
      </c>
      <c r="P53" s="386">
        <v>0</v>
      </c>
      <c r="Q53" s="386">
        <v>0</v>
      </c>
      <c r="R53" s="385">
        <f t="shared" si="17"/>
        <v>0</v>
      </c>
      <c r="S53" s="387">
        <v>0</v>
      </c>
      <c r="T53" s="387">
        <v>0</v>
      </c>
      <c r="U53" s="387">
        <v>0</v>
      </c>
      <c r="V53" s="388">
        <v>0</v>
      </c>
    </row>
    <row r="54" spans="1:22" ht="12">
      <c r="A54" s="353">
        <f t="shared" si="14"/>
        <v>11</v>
      </c>
      <c r="B54" s="353" t="s">
        <v>665</v>
      </c>
      <c r="C54" s="385">
        <f t="shared" si="18"/>
        <v>354</v>
      </c>
      <c r="D54" s="378">
        <f t="shared" si="18"/>
        <v>0</v>
      </c>
      <c r="E54" s="378">
        <f t="shared" si="18"/>
        <v>250</v>
      </c>
      <c r="F54" s="378">
        <f t="shared" si="18"/>
        <v>104</v>
      </c>
      <c r="G54" s="378">
        <f t="shared" si="18"/>
        <v>0</v>
      </c>
      <c r="H54" s="385">
        <f>SUM(I54:L54)</f>
        <v>354</v>
      </c>
      <c r="I54" s="387">
        <v>0</v>
      </c>
      <c r="J54" s="387">
        <v>250</v>
      </c>
      <c r="K54" s="387">
        <v>104</v>
      </c>
      <c r="L54" s="387">
        <v>0</v>
      </c>
      <c r="M54" s="385">
        <f>SUM(N54:Q54)</f>
        <v>0</v>
      </c>
      <c r="N54" s="386">
        <v>0</v>
      </c>
      <c r="O54" s="386">
        <v>0</v>
      </c>
      <c r="P54" s="386">
        <v>0</v>
      </c>
      <c r="Q54" s="386">
        <v>0</v>
      </c>
      <c r="R54" s="385">
        <f>SUM(S54:V54)</f>
        <v>0</v>
      </c>
      <c r="S54" s="387">
        <v>0</v>
      </c>
      <c r="T54" s="387">
        <v>0</v>
      </c>
      <c r="U54" s="387">
        <v>0</v>
      </c>
      <c r="V54" s="388">
        <v>0</v>
      </c>
    </row>
    <row r="55" spans="1:22" ht="12">
      <c r="A55" s="353">
        <f t="shared" si="14"/>
        <v>12</v>
      </c>
      <c r="B55" s="353" t="s">
        <v>597</v>
      </c>
      <c r="C55" s="385">
        <f t="shared" si="18"/>
        <v>5648</v>
      </c>
      <c r="D55" s="378">
        <f t="shared" si="18"/>
        <v>0</v>
      </c>
      <c r="E55" s="378">
        <f t="shared" si="18"/>
        <v>3697</v>
      </c>
      <c r="F55" s="378">
        <f t="shared" si="18"/>
        <v>1864</v>
      </c>
      <c r="G55" s="378">
        <f t="shared" si="18"/>
        <v>87</v>
      </c>
      <c r="H55" s="385">
        <f t="shared" si="15"/>
        <v>3779</v>
      </c>
      <c r="I55" s="387">
        <v>0</v>
      </c>
      <c r="J55" s="386">
        <v>3169</v>
      </c>
      <c r="K55" s="386">
        <v>523</v>
      </c>
      <c r="L55" s="386">
        <v>87</v>
      </c>
      <c r="M55" s="385">
        <f t="shared" si="16"/>
        <v>55</v>
      </c>
      <c r="N55" s="386">
        <v>0</v>
      </c>
      <c r="O55" s="386">
        <v>55</v>
      </c>
      <c r="P55" s="386">
        <v>0</v>
      </c>
      <c r="Q55" s="386">
        <v>0</v>
      </c>
      <c r="R55" s="385">
        <f t="shared" si="17"/>
        <v>1814</v>
      </c>
      <c r="S55" s="387">
        <v>0</v>
      </c>
      <c r="T55" s="387">
        <v>473</v>
      </c>
      <c r="U55" s="387">
        <v>1341</v>
      </c>
      <c r="V55" s="388">
        <v>0</v>
      </c>
    </row>
    <row r="56" spans="1:22" ht="12">
      <c r="A56" s="353">
        <f t="shared" si="14"/>
        <v>13</v>
      </c>
      <c r="B56" s="353" t="s">
        <v>598</v>
      </c>
      <c r="C56" s="385">
        <f>H56+M56+R56</f>
        <v>1382</v>
      </c>
      <c r="D56" s="378">
        <f t="shared" si="18"/>
        <v>0</v>
      </c>
      <c r="E56" s="378">
        <f t="shared" si="18"/>
        <v>1198</v>
      </c>
      <c r="F56" s="378">
        <f t="shared" si="18"/>
        <v>157</v>
      </c>
      <c r="G56" s="378">
        <f t="shared" si="18"/>
        <v>27</v>
      </c>
      <c r="H56" s="385">
        <f>SUM(I56:L56)</f>
        <v>1008</v>
      </c>
      <c r="I56" s="387">
        <v>0</v>
      </c>
      <c r="J56" s="386">
        <v>824</v>
      </c>
      <c r="K56" s="386">
        <v>157</v>
      </c>
      <c r="L56" s="386">
        <v>27</v>
      </c>
      <c r="M56" s="385">
        <f t="shared" si="16"/>
        <v>0</v>
      </c>
      <c r="N56" s="386">
        <v>0</v>
      </c>
      <c r="O56" s="386">
        <v>0</v>
      </c>
      <c r="P56" s="386">
        <v>0</v>
      </c>
      <c r="Q56" s="386">
        <v>0</v>
      </c>
      <c r="R56" s="385">
        <f t="shared" si="17"/>
        <v>374</v>
      </c>
      <c r="S56" s="387">
        <v>0</v>
      </c>
      <c r="T56" s="387">
        <v>374</v>
      </c>
      <c r="U56" s="387">
        <v>0</v>
      </c>
      <c r="V56" s="388">
        <v>0</v>
      </c>
    </row>
    <row r="57" spans="1:22" ht="12">
      <c r="A57" s="353">
        <f t="shared" si="14"/>
        <v>14</v>
      </c>
      <c r="B57" s="353" t="s">
        <v>599</v>
      </c>
      <c r="C57" s="385">
        <f>H57+M57+R57</f>
        <v>268</v>
      </c>
      <c r="D57" s="378">
        <f t="shared" si="18"/>
        <v>0</v>
      </c>
      <c r="E57" s="378">
        <f t="shared" si="18"/>
        <v>219</v>
      </c>
      <c r="F57" s="378">
        <f t="shared" si="18"/>
        <v>49</v>
      </c>
      <c r="G57" s="378">
        <f t="shared" si="18"/>
        <v>0</v>
      </c>
      <c r="H57" s="385">
        <f>SUM(I57:L57)</f>
        <v>61</v>
      </c>
      <c r="I57" s="387">
        <v>0</v>
      </c>
      <c r="J57" s="386">
        <v>12</v>
      </c>
      <c r="K57" s="386">
        <v>49</v>
      </c>
      <c r="L57" s="386"/>
      <c r="M57" s="385">
        <f>SUM(N57:Q57)</f>
        <v>0</v>
      </c>
      <c r="N57" s="386">
        <v>0</v>
      </c>
      <c r="O57" s="386">
        <v>0</v>
      </c>
      <c r="P57" s="386">
        <v>0</v>
      </c>
      <c r="Q57" s="386">
        <v>0</v>
      </c>
      <c r="R57" s="385">
        <f>SUM(S57:V57)</f>
        <v>207</v>
      </c>
      <c r="S57" s="387">
        <v>0</v>
      </c>
      <c r="T57" s="387">
        <v>207</v>
      </c>
      <c r="U57" s="387">
        <v>0</v>
      </c>
      <c r="V57" s="388">
        <v>0</v>
      </c>
    </row>
    <row r="58" spans="1:22" ht="12">
      <c r="A58" s="353">
        <f t="shared" si="14"/>
        <v>15</v>
      </c>
      <c r="B58" s="353" t="s">
        <v>430</v>
      </c>
      <c r="C58" s="385">
        <f aca="true" t="shared" si="19" ref="C58:G64">H58+M58+R58</f>
        <v>2072</v>
      </c>
      <c r="D58" s="378">
        <f t="shared" si="19"/>
        <v>0</v>
      </c>
      <c r="E58" s="378">
        <f t="shared" si="19"/>
        <v>1844</v>
      </c>
      <c r="F58" s="378">
        <f t="shared" si="19"/>
        <v>180</v>
      </c>
      <c r="G58" s="378">
        <f t="shared" si="19"/>
        <v>48</v>
      </c>
      <c r="H58" s="385">
        <f t="shared" si="15"/>
        <v>776</v>
      </c>
      <c r="I58" s="387">
        <v>0</v>
      </c>
      <c r="J58" s="386">
        <v>548</v>
      </c>
      <c r="K58" s="386">
        <v>180</v>
      </c>
      <c r="L58" s="386">
        <v>48</v>
      </c>
      <c r="M58" s="385">
        <f t="shared" si="16"/>
        <v>450</v>
      </c>
      <c r="N58" s="386">
        <v>0</v>
      </c>
      <c r="O58" s="386">
        <v>450</v>
      </c>
      <c r="P58" s="386">
        <v>0</v>
      </c>
      <c r="Q58" s="386">
        <v>0</v>
      </c>
      <c r="R58" s="385">
        <f t="shared" si="17"/>
        <v>846</v>
      </c>
      <c r="S58" s="387">
        <v>0</v>
      </c>
      <c r="T58" s="387">
        <v>846</v>
      </c>
      <c r="U58" s="387">
        <v>0</v>
      </c>
      <c r="V58" s="388">
        <v>0</v>
      </c>
    </row>
    <row r="59" spans="1:22" ht="12">
      <c r="A59" s="353">
        <f t="shared" si="14"/>
        <v>16</v>
      </c>
      <c r="B59" s="353" t="s">
        <v>600</v>
      </c>
      <c r="C59" s="385">
        <f t="shared" si="19"/>
        <v>1999</v>
      </c>
      <c r="D59" s="378">
        <f t="shared" si="19"/>
        <v>0</v>
      </c>
      <c r="E59" s="378">
        <f t="shared" si="19"/>
        <v>1953</v>
      </c>
      <c r="F59" s="378">
        <f t="shared" si="19"/>
        <v>42</v>
      </c>
      <c r="G59" s="378">
        <f t="shared" si="19"/>
        <v>4</v>
      </c>
      <c r="H59" s="385">
        <f t="shared" si="15"/>
        <v>1103</v>
      </c>
      <c r="I59" s="387">
        <v>0</v>
      </c>
      <c r="J59" s="386">
        <v>1057</v>
      </c>
      <c r="K59" s="386">
        <v>42</v>
      </c>
      <c r="L59" s="386">
        <v>4</v>
      </c>
      <c r="M59" s="385">
        <f>SUM(N59:Q59)</f>
        <v>896</v>
      </c>
      <c r="N59" s="386">
        <v>0</v>
      </c>
      <c r="O59" s="386">
        <v>896</v>
      </c>
      <c r="P59" s="386">
        <v>0</v>
      </c>
      <c r="Q59" s="386">
        <v>0</v>
      </c>
      <c r="R59" s="385">
        <f>SUM(S59:V59)</f>
        <v>0</v>
      </c>
      <c r="S59" s="387">
        <v>0</v>
      </c>
      <c r="T59" s="387">
        <v>0</v>
      </c>
      <c r="U59" s="387">
        <v>0</v>
      </c>
      <c r="V59" s="388">
        <v>0</v>
      </c>
    </row>
    <row r="60" spans="1:22" ht="12">
      <c r="A60" s="353">
        <f t="shared" si="14"/>
        <v>17</v>
      </c>
      <c r="B60" s="353" t="s">
        <v>242</v>
      </c>
      <c r="C60" s="385">
        <f t="shared" si="19"/>
        <v>4844</v>
      </c>
      <c r="D60" s="378">
        <f t="shared" si="19"/>
        <v>0</v>
      </c>
      <c r="E60" s="378">
        <f t="shared" si="19"/>
        <v>4502</v>
      </c>
      <c r="F60" s="378">
        <f t="shared" si="19"/>
        <v>307</v>
      </c>
      <c r="G60" s="378">
        <f t="shared" si="19"/>
        <v>35</v>
      </c>
      <c r="H60" s="385">
        <f>SUM(I60:L60)</f>
        <v>4554</v>
      </c>
      <c r="I60" s="387">
        <v>0</v>
      </c>
      <c r="J60" s="386">
        <v>4212</v>
      </c>
      <c r="K60" s="386">
        <v>307</v>
      </c>
      <c r="L60" s="386">
        <v>35</v>
      </c>
      <c r="M60" s="385">
        <f t="shared" si="16"/>
        <v>290</v>
      </c>
      <c r="N60" s="386">
        <v>0</v>
      </c>
      <c r="O60" s="386">
        <v>290</v>
      </c>
      <c r="P60" s="386">
        <v>0</v>
      </c>
      <c r="Q60" s="386">
        <v>0</v>
      </c>
      <c r="R60" s="385">
        <f t="shared" si="17"/>
        <v>0</v>
      </c>
      <c r="S60" s="387">
        <v>0</v>
      </c>
      <c r="T60" s="387">
        <v>0</v>
      </c>
      <c r="U60" s="387">
        <v>0</v>
      </c>
      <c r="V60" s="388">
        <v>0</v>
      </c>
    </row>
    <row r="61" spans="1:22" ht="12">
      <c r="A61" s="353">
        <f t="shared" si="14"/>
        <v>18</v>
      </c>
      <c r="B61" s="353" t="s">
        <v>640</v>
      </c>
      <c r="C61" s="385">
        <f>H61+M61+R61</f>
        <v>1099</v>
      </c>
      <c r="D61" s="378">
        <f>I61+N61+S61</f>
        <v>0</v>
      </c>
      <c r="E61" s="378">
        <f>J61+O61+T61</f>
        <v>1052</v>
      </c>
      <c r="F61" s="378">
        <f>K61+P61+U61</f>
        <v>29</v>
      </c>
      <c r="G61" s="378">
        <f>L61+Q61+V61</f>
        <v>18</v>
      </c>
      <c r="H61" s="385">
        <f>SUM(I61:L61)</f>
        <v>1099</v>
      </c>
      <c r="I61" s="387">
        <v>0</v>
      </c>
      <c r="J61" s="386">
        <v>1052</v>
      </c>
      <c r="K61" s="386">
        <v>29</v>
      </c>
      <c r="L61" s="386">
        <v>18</v>
      </c>
      <c r="M61" s="385">
        <f>SUM(N61:Q61)</f>
        <v>0</v>
      </c>
      <c r="N61" s="386">
        <v>0</v>
      </c>
      <c r="O61" s="386">
        <v>0</v>
      </c>
      <c r="P61" s="386">
        <v>0</v>
      </c>
      <c r="Q61" s="386">
        <v>0</v>
      </c>
      <c r="R61" s="385">
        <f>SUM(S61:V61)</f>
        <v>0</v>
      </c>
      <c r="S61" s="387">
        <v>0</v>
      </c>
      <c r="T61" s="387">
        <v>0</v>
      </c>
      <c r="U61" s="387">
        <v>0</v>
      </c>
      <c r="V61" s="388">
        <v>0</v>
      </c>
    </row>
    <row r="62" spans="1:22" ht="12">
      <c r="A62" s="353">
        <f t="shared" si="14"/>
        <v>19</v>
      </c>
      <c r="B62" s="353" t="s">
        <v>666</v>
      </c>
      <c r="C62" s="385">
        <f t="shared" si="19"/>
        <v>961</v>
      </c>
      <c r="D62" s="378">
        <f t="shared" si="19"/>
        <v>0</v>
      </c>
      <c r="E62" s="378">
        <f t="shared" si="19"/>
        <v>865</v>
      </c>
      <c r="F62" s="378">
        <f t="shared" si="19"/>
        <v>84</v>
      </c>
      <c r="G62" s="378">
        <f t="shared" si="19"/>
        <v>12</v>
      </c>
      <c r="H62" s="385">
        <f>SUM(I62:L62)</f>
        <v>759</v>
      </c>
      <c r="I62" s="387">
        <v>0</v>
      </c>
      <c r="J62" s="386">
        <v>663</v>
      </c>
      <c r="K62" s="386">
        <v>84</v>
      </c>
      <c r="L62" s="386">
        <v>12</v>
      </c>
      <c r="M62" s="385">
        <f>SUM(N62:Q62)</f>
        <v>0</v>
      </c>
      <c r="N62" s="386">
        <v>0</v>
      </c>
      <c r="O62" s="386">
        <v>0</v>
      </c>
      <c r="P62" s="386">
        <v>0</v>
      </c>
      <c r="Q62" s="386">
        <v>0</v>
      </c>
      <c r="R62" s="385">
        <f>SUM(S62:V62)</f>
        <v>202</v>
      </c>
      <c r="S62" s="387">
        <v>0</v>
      </c>
      <c r="T62" s="387">
        <v>202</v>
      </c>
      <c r="U62" s="387">
        <v>0</v>
      </c>
      <c r="V62" s="388">
        <v>0</v>
      </c>
    </row>
    <row r="63" spans="1:22" ht="14.25" customHeight="1">
      <c r="A63" s="353">
        <f t="shared" si="14"/>
        <v>20</v>
      </c>
      <c r="B63" s="353" t="s">
        <v>545</v>
      </c>
      <c r="C63" s="385">
        <f t="shared" si="19"/>
        <v>1286</v>
      </c>
      <c r="D63" s="378">
        <f t="shared" si="19"/>
        <v>0</v>
      </c>
      <c r="E63" s="378">
        <f t="shared" si="19"/>
        <v>1247</v>
      </c>
      <c r="F63" s="378">
        <f t="shared" si="19"/>
        <v>36</v>
      </c>
      <c r="G63" s="378">
        <f t="shared" si="19"/>
        <v>3</v>
      </c>
      <c r="H63" s="385">
        <f>SUM(I63:L63)</f>
        <v>1286</v>
      </c>
      <c r="I63" s="387">
        <v>0</v>
      </c>
      <c r="J63" s="386">
        <v>1247</v>
      </c>
      <c r="K63" s="386">
        <v>36</v>
      </c>
      <c r="L63" s="386">
        <v>3</v>
      </c>
      <c r="M63" s="385">
        <f>SUM(N63:Q63)</f>
        <v>0</v>
      </c>
      <c r="N63" s="386">
        <v>0</v>
      </c>
      <c r="O63" s="386">
        <v>0</v>
      </c>
      <c r="P63" s="386">
        <v>0</v>
      </c>
      <c r="Q63" s="386">
        <v>0</v>
      </c>
      <c r="R63" s="385">
        <f>SUM(S63:V63)</f>
        <v>0</v>
      </c>
      <c r="S63" s="387">
        <v>0</v>
      </c>
      <c r="T63" s="387">
        <v>0</v>
      </c>
      <c r="U63" s="387">
        <v>0</v>
      </c>
      <c r="V63" s="388">
        <v>0</v>
      </c>
    </row>
    <row r="64" spans="1:22" ht="12">
      <c r="A64" s="353">
        <f t="shared" si="14"/>
        <v>21</v>
      </c>
      <c r="B64" s="353" t="s">
        <v>546</v>
      </c>
      <c r="C64" s="385">
        <f t="shared" si="19"/>
        <v>5895</v>
      </c>
      <c r="D64" s="378">
        <f t="shared" si="19"/>
        <v>0</v>
      </c>
      <c r="E64" s="378">
        <f t="shared" si="19"/>
        <v>5780</v>
      </c>
      <c r="F64" s="378">
        <f t="shared" si="19"/>
        <v>107</v>
      </c>
      <c r="G64" s="378">
        <f t="shared" si="19"/>
        <v>8</v>
      </c>
      <c r="H64" s="385">
        <f>SUM(I64:L64)</f>
        <v>5888</v>
      </c>
      <c r="I64" s="387">
        <v>0</v>
      </c>
      <c r="J64" s="386">
        <v>5773</v>
      </c>
      <c r="K64" s="386">
        <v>107</v>
      </c>
      <c r="L64" s="386">
        <v>8</v>
      </c>
      <c r="M64" s="385">
        <f>SUM(N64:Q64)</f>
        <v>7</v>
      </c>
      <c r="N64" s="386">
        <v>0</v>
      </c>
      <c r="O64" s="386">
        <v>7</v>
      </c>
      <c r="P64" s="386">
        <v>0</v>
      </c>
      <c r="Q64" s="386">
        <v>0</v>
      </c>
      <c r="R64" s="385">
        <f>SUM(S64:V64)</f>
        <v>0</v>
      </c>
      <c r="S64" s="387">
        <v>0</v>
      </c>
      <c r="T64" s="387">
        <v>0</v>
      </c>
      <c r="U64" s="387">
        <v>0</v>
      </c>
      <c r="V64" s="388">
        <v>0</v>
      </c>
    </row>
    <row r="65" spans="1:22" ht="14.25" customHeight="1">
      <c r="A65" s="380"/>
      <c r="B65" s="381" t="s">
        <v>386</v>
      </c>
      <c r="C65" s="382">
        <f aca="true" t="shared" si="20" ref="C65:V65">SUM(C66:C110)</f>
        <v>17778</v>
      </c>
      <c r="D65" s="382">
        <f t="shared" si="20"/>
        <v>160</v>
      </c>
      <c r="E65" s="382">
        <f t="shared" si="20"/>
        <v>13334</v>
      </c>
      <c r="F65" s="382">
        <f t="shared" si="20"/>
        <v>4250</v>
      </c>
      <c r="G65" s="382">
        <f t="shared" si="20"/>
        <v>34</v>
      </c>
      <c r="H65" s="382">
        <f t="shared" si="20"/>
        <v>13765</v>
      </c>
      <c r="I65" s="382">
        <f t="shared" si="20"/>
        <v>160</v>
      </c>
      <c r="J65" s="382">
        <f t="shared" si="20"/>
        <v>9417</v>
      </c>
      <c r="K65" s="382">
        <f t="shared" si="20"/>
        <v>4154</v>
      </c>
      <c r="L65" s="382">
        <f t="shared" si="20"/>
        <v>34</v>
      </c>
      <c r="M65" s="382">
        <f t="shared" si="20"/>
        <v>1082</v>
      </c>
      <c r="N65" s="382">
        <f t="shared" si="20"/>
        <v>0</v>
      </c>
      <c r="O65" s="382">
        <f t="shared" si="20"/>
        <v>1059</v>
      </c>
      <c r="P65" s="382">
        <f t="shared" si="20"/>
        <v>23</v>
      </c>
      <c r="Q65" s="382">
        <f t="shared" si="20"/>
        <v>0</v>
      </c>
      <c r="R65" s="382">
        <f t="shared" si="20"/>
        <v>2931</v>
      </c>
      <c r="S65" s="382">
        <f t="shared" si="20"/>
        <v>0</v>
      </c>
      <c r="T65" s="382">
        <f t="shared" si="20"/>
        <v>2858</v>
      </c>
      <c r="U65" s="382">
        <f t="shared" si="20"/>
        <v>73</v>
      </c>
      <c r="V65" s="383">
        <f t="shared" si="20"/>
        <v>0</v>
      </c>
    </row>
    <row r="66" spans="1:22" ht="12">
      <c r="A66" s="353">
        <v>1</v>
      </c>
      <c r="B66" s="353" t="s">
        <v>399</v>
      </c>
      <c r="C66" s="385">
        <f aca="true" t="shared" si="21" ref="C66:G105">H66+M66+R66</f>
        <v>408</v>
      </c>
      <c r="D66" s="378">
        <f t="shared" si="21"/>
        <v>0</v>
      </c>
      <c r="E66" s="378">
        <f t="shared" si="21"/>
        <v>391</v>
      </c>
      <c r="F66" s="378">
        <f t="shared" si="21"/>
        <v>17</v>
      </c>
      <c r="G66" s="378">
        <f t="shared" si="21"/>
        <v>0</v>
      </c>
      <c r="H66" s="385">
        <f aca="true" t="shared" si="22" ref="H66:H107">SUM(I66:L66)</f>
        <v>408</v>
      </c>
      <c r="I66" s="387">
        <v>0</v>
      </c>
      <c r="J66" s="387">
        <v>391</v>
      </c>
      <c r="K66" s="387">
        <v>17</v>
      </c>
      <c r="L66" s="387">
        <v>0</v>
      </c>
      <c r="M66" s="385">
        <f t="shared" si="16"/>
        <v>0</v>
      </c>
      <c r="N66" s="386">
        <v>0</v>
      </c>
      <c r="O66" s="386">
        <v>0</v>
      </c>
      <c r="P66" s="386">
        <v>0</v>
      </c>
      <c r="Q66" s="386">
        <v>0</v>
      </c>
      <c r="R66" s="385">
        <f t="shared" si="17"/>
        <v>0</v>
      </c>
      <c r="S66" s="387">
        <v>0</v>
      </c>
      <c r="T66" s="387">
        <v>0</v>
      </c>
      <c r="U66" s="387">
        <v>0</v>
      </c>
      <c r="V66" s="388">
        <v>0</v>
      </c>
    </row>
    <row r="67" spans="1:22" ht="24">
      <c r="A67" s="353">
        <f>+A66+1</f>
        <v>2</v>
      </c>
      <c r="B67" s="353" t="s">
        <v>547</v>
      </c>
      <c r="C67" s="385">
        <f t="shared" si="21"/>
        <v>533</v>
      </c>
      <c r="D67" s="378">
        <f t="shared" si="21"/>
        <v>0</v>
      </c>
      <c r="E67" s="378">
        <f t="shared" si="21"/>
        <v>367</v>
      </c>
      <c r="F67" s="378">
        <f t="shared" si="21"/>
        <v>166</v>
      </c>
      <c r="G67" s="378">
        <f t="shared" si="21"/>
        <v>0</v>
      </c>
      <c r="H67" s="385">
        <f t="shared" si="22"/>
        <v>309</v>
      </c>
      <c r="I67" s="387">
        <v>0</v>
      </c>
      <c r="J67" s="387">
        <v>186</v>
      </c>
      <c r="K67" s="387">
        <v>123</v>
      </c>
      <c r="L67" s="387">
        <v>0</v>
      </c>
      <c r="M67" s="385">
        <f t="shared" si="16"/>
        <v>181</v>
      </c>
      <c r="N67" s="386">
        <v>0</v>
      </c>
      <c r="O67" s="386">
        <v>181</v>
      </c>
      <c r="P67" s="386">
        <v>0</v>
      </c>
      <c r="Q67" s="386">
        <v>0</v>
      </c>
      <c r="R67" s="385">
        <f t="shared" si="17"/>
        <v>43</v>
      </c>
      <c r="S67" s="387">
        <v>0</v>
      </c>
      <c r="T67" s="387">
        <v>0</v>
      </c>
      <c r="U67" s="387">
        <v>43</v>
      </c>
      <c r="V67" s="388">
        <v>0</v>
      </c>
    </row>
    <row r="68" spans="1:22" ht="12">
      <c r="A68" s="353">
        <f aca="true" t="shared" si="23" ref="A68:A83">A67+1</f>
        <v>3</v>
      </c>
      <c r="B68" s="353" t="s">
        <v>400</v>
      </c>
      <c r="C68" s="385">
        <f>H68+M68+R68</f>
        <v>123</v>
      </c>
      <c r="D68" s="378">
        <f>I68+N68+S68</f>
        <v>0</v>
      </c>
      <c r="E68" s="378">
        <f>J68+O68+T68</f>
        <v>105</v>
      </c>
      <c r="F68" s="378">
        <f>K68+P68+U68</f>
        <v>18</v>
      </c>
      <c r="G68" s="378">
        <f>L68+Q68+V68</f>
        <v>0</v>
      </c>
      <c r="H68" s="385">
        <f>SUM(I68:L68)</f>
        <v>123</v>
      </c>
      <c r="I68" s="387">
        <v>0</v>
      </c>
      <c r="J68" s="387">
        <v>105</v>
      </c>
      <c r="K68" s="387">
        <v>18</v>
      </c>
      <c r="L68" s="387">
        <v>0</v>
      </c>
      <c r="M68" s="385">
        <f t="shared" si="16"/>
        <v>0</v>
      </c>
      <c r="N68" s="386">
        <v>0</v>
      </c>
      <c r="O68" s="386">
        <v>0</v>
      </c>
      <c r="P68" s="386">
        <v>0</v>
      </c>
      <c r="Q68" s="386">
        <v>0</v>
      </c>
      <c r="R68" s="385">
        <f t="shared" si="17"/>
        <v>0</v>
      </c>
      <c r="S68" s="387">
        <v>0</v>
      </c>
      <c r="T68" s="387">
        <v>0</v>
      </c>
      <c r="U68" s="387">
        <v>0</v>
      </c>
      <c r="V68" s="388">
        <v>0</v>
      </c>
    </row>
    <row r="69" spans="1:22" ht="12">
      <c r="A69" s="353">
        <f t="shared" si="23"/>
        <v>4</v>
      </c>
      <c r="B69" s="353" t="s">
        <v>401</v>
      </c>
      <c r="C69" s="385">
        <f t="shared" si="21"/>
        <v>1247</v>
      </c>
      <c r="D69" s="378">
        <f t="shared" si="21"/>
        <v>0</v>
      </c>
      <c r="E69" s="378">
        <f t="shared" si="21"/>
        <v>1084</v>
      </c>
      <c r="F69" s="378">
        <f t="shared" si="21"/>
        <v>148</v>
      </c>
      <c r="G69" s="378">
        <f t="shared" si="21"/>
        <v>15</v>
      </c>
      <c r="H69" s="385">
        <f t="shared" si="22"/>
        <v>433</v>
      </c>
      <c r="I69" s="387">
        <v>0</v>
      </c>
      <c r="J69" s="387">
        <v>270</v>
      </c>
      <c r="K69" s="387">
        <v>148</v>
      </c>
      <c r="L69" s="387">
        <v>15</v>
      </c>
      <c r="M69" s="385">
        <f t="shared" si="16"/>
        <v>275</v>
      </c>
      <c r="N69" s="386">
        <v>0</v>
      </c>
      <c r="O69" s="386">
        <v>275</v>
      </c>
      <c r="P69" s="386">
        <v>0</v>
      </c>
      <c r="Q69" s="386">
        <v>0</v>
      </c>
      <c r="R69" s="385">
        <f t="shared" si="17"/>
        <v>539</v>
      </c>
      <c r="S69" s="387">
        <v>0</v>
      </c>
      <c r="T69" s="387">
        <v>539</v>
      </c>
      <c r="U69" s="387">
        <v>0</v>
      </c>
      <c r="V69" s="388">
        <v>0</v>
      </c>
    </row>
    <row r="70" spans="1:22" ht="12">
      <c r="A70" s="353">
        <f t="shared" si="23"/>
        <v>5</v>
      </c>
      <c r="B70" s="353" t="s">
        <v>402</v>
      </c>
      <c r="C70" s="385">
        <f t="shared" si="21"/>
        <v>1254</v>
      </c>
      <c r="D70" s="378">
        <f t="shared" si="21"/>
        <v>160</v>
      </c>
      <c r="E70" s="378">
        <f t="shared" si="21"/>
        <v>819</v>
      </c>
      <c r="F70" s="378">
        <f t="shared" si="21"/>
        <v>275</v>
      </c>
      <c r="G70" s="378">
        <f t="shared" si="21"/>
        <v>0</v>
      </c>
      <c r="H70" s="385">
        <f t="shared" si="22"/>
        <v>1216</v>
      </c>
      <c r="I70" s="387">
        <v>160</v>
      </c>
      <c r="J70" s="387">
        <v>781</v>
      </c>
      <c r="K70" s="387">
        <v>275</v>
      </c>
      <c r="L70" s="387">
        <v>0</v>
      </c>
      <c r="M70" s="385">
        <f t="shared" si="16"/>
        <v>38</v>
      </c>
      <c r="N70" s="386">
        <v>0</v>
      </c>
      <c r="O70" s="386">
        <v>38</v>
      </c>
      <c r="P70" s="386">
        <v>0</v>
      </c>
      <c r="Q70" s="386">
        <v>0</v>
      </c>
      <c r="R70" s="385">
        <f t="shared" si="17"/>
        <v>0</v>
      </c>
      <c r="S70" s="387">
        <v>0</v>
      </c>
      <c r="T70" s="387">
        <v>0</v>
      </c>
      <c r="U70" s="387">
        <v>0</v>
      </c>
      <c r="V70" s="388">
        <v>0</v>
      </c>
    </row>
    <row r="71" spans="1:22" ht="15" customHeight="1">
      <c r="A71" s="353">
        <f t="shared" si="23"/>
        <v>6</v>
      </c>
      <c r="B71" s="353" t="s">
        <v>440</v>
      </c>
      <c r="C71" s="385">
        <f t="shared" si="21"/>
        <v>253</v>
      </c>
      <c r="D71" s="378">
        <f t="shared" si="21"/>
        <v>0</v>
      </c>
      <c r="E71" s="378">
        <f t="shared" si="21"/>
        <v>236</v>
      </c>
      <c r="F71" s="378">
        <f t="shared" si="21"/>
        <v>17</v>
      </c>
      <c r="G71" s="378">
        <f t="shared" si="21"/>
        <v>0</v>
      </c>
      <c r="H71" s="385">
        <f t="shared" si="22"/>
        <v>253</v>
      </c>
      <c r="I71" s="387">
        <v>0</v>
      </c>
      <c r="J71" s="387">
        <v>236</v>
      </c>
      <c r="K71" s="387">
        <v>17</v>
      </c>
      <c r="L71" s="387">
        <v>0</v>
      </c>
      <c r="M71" s="385">
        <f t="shared" si="16"/>
        <v>0</v>
      </c>
      <c r="N71" s="386">
        <v>0</v>
      </c>
      <c r="O71" s="386">
        <v>0</v>
      </c>
      <c r="P71" s="386">
        <v>0</v>
      </c>
      <c r="Q71" s="386">
        <v>0</v>
      </c>
      <c r="R71" s="385">
        <f t="shared" si="17"/>
        <v>0</v>
      </c>
      <c r="S71" s="387">
        <v>0</v>
      </c>
      <c r="T71" s="387">
        <v>0</v>
      </c>
      <c r="U71" s="387">
        <v>0</v>
      </c>
      <c r="V71" s="388">
        <v>0</v>
      </c>
    </row>
    <row r="72" spans="1:22" ht="12">
      <c r="A72" s="353">
        <f t="shared" si="23"/>
        <v>7</v>
      </c>
      <c r="B72" s="353" t="s">
        <v>601</v>
      </c>
      <c r="C72" s="385">
        <f t="shared" si="21"/>
        <v>15</v>
      </c>
      <c r="D72" s="378">
        <f t="shared" si="21"/>
        <v>0</v>
      </c>
      <c r="E72" s="378">
        <f t="shared" si="21"/>
        <v>0</v>
      </c>
      <c r="F72" s="378">
        <f t="shared" si="21"/>
        <v>15</v>
      </c>
      <c r="G72" s="378">
        <f t="shared" si="21"/>
        <v>0</v>
      </c>
      <c r="H72" s="385">
        <f>SUM(I72:L72)</f>
        <v>15</v>
      </c>
      <c r="I72" s="387">
        <v>0</v>
      </c>
      <c r="J72" s="387">
        <v>0</v>
      </c>
      <c r="K72" s="387">
        <v>15</v>
      </c>
      <c r="L72" s="387">
        <v>0</v>
      </c>
      <c r="M72" s="385">
        <f>SUM(N72:Q72)</f>
        <v>0</v>
      </c>
      <c r="N72" s="386">
        <v>0</v>
      </c>
      <c r="O72" s="386">
        <v>0</v>
      </c>
      <c r="P72" s="386">
        <v>0</v>
      </c>
      <c r="Q72" s="386">
        <v>0</v>
      </c>
      <c r="R72" s="385">
        <f>SUM(S72:V72)</f>
        <v>0</v>
      </c>
      <c r="S72" s="387">
        <v>0</v>
      </c>
      <c r="T72" s="387">
        <v>0</v>
      </c>
      <c r="U72" s="387">
        <v>0</v>
      </c>
      <c r="V72" s="388">
        <v>0</v>
      </c>
    </row>
    <row r="73" spans="1:22" ht="23.25" customHeight="1">
      <c r="A73" s="353">
        <f t="shared" si="23"/>
        <v>8</v>
      </c>
      <c r="B73" s="353" t="s">
        <v>548</v>
      </c>
      <c r="C73" s="385">
        <f t="shared" si="21"/>
        <v>152</v>
      </c>
      <c r="D73" s="378">
        <f t="shared" si="21"/>
        <v>0</v>
      </c>
      <c r="E73" s="378">
        <f t="shared" si="21"/>
        <v>123</v>
      </c>
      <c r="F73" s="378">
        <f t="shared" si="21"/>
        <v>29</v>
      </c>
      <c r="G73" s="378">
        <f t="shared" si="21"/>
        <v>0</v>
      </c>
      <c r="H73" s="385">
        <f>SUM(I73:L73)</f>
        <v>135</v>
      </c>
      <c r="I73" s="387">
        <v>0</v>
      </c>
      <c r="J73" s="387">
        <v>106</v>
      </c>
      <c r="K73" s="387">
        <v>29</v>
      </c>
      <c r="L73" s="387">
        <v>0</v>
      </c>
      <c r="M73" s="385">
        <f>SUM(N73:Q73)</f>
        <v>8</v>
      </c>
      <c r="N73" s="386">
        <v>0</v>
      </c>
      <c r="O73" s="386">
        <v>8</v>
      </c>
      <c r="P73" s="386">
        <v>0</v>
      </c>
      <c r="Q73" s="386">
        <v>0</v>
      </c>
      <c r="R73" s="385">
        <f>SUM(S73:V73)</f>
        <v>9</v>
      </c>
      <c r="S73" s="387">
        <v>0</v>
      </c>
      <c r="T73" s="387">
        <v>9</v>
      </c>
      <c r="U73" s="387">
        <v>0</v>
      </c>
      <c r="V73" s="388">
        <v>0</v>
      </c>
    </row>
    <row r="74" spans="1:22" ht="12">
      <c r="A74" s="353">
        <f t="shared" si="23"/>
        <v>9</v>
      </c>
      <c r="B74" s="353" t="s">
        <v>667</v>
      </c>
      <c r="C74" s="385">
        <f t="shared" si="21"/>
        <v>405</v>
      </c>
      <c r="D74" s="378">
        <f t="shared" si="21"/>
        <v>0</v>
      </c>
      <c r="E74" s="378">
        <f t="shared" si="21"/>
        <v>372</v>
      </c>
      <c r="F74" s="378">
        <f t="shared" si="21"/>
        <v>33</v>
      </c>
      <c r="G74" s="378">
        <f t="shared" si="21"/>
        <v>0</v>
      </c>
      <c r="H74" s="385">
        <f>SUM(I74:L74)</f>
        <v>318</v>
      </c>
      <c r="I74" s="387"/>
      <c r="J74" s="387">
        <v>285</v>
      </c>
      <c r="K74" s="387">
        <v>33</v>
      </c>
      <c r="L74" s="387"/>
      <c r="M74" s="385">
        <f>SUM(N74:Q74)</f>
        <v>76</v>
      </c>
      <c r="N74" s="386"/>
      <c r="O74" s="386">
        <v>76</v>
      </c>
      <c r="P74" s="386"/>
      <c r="Q74" s="386"/>
      <c r="R74" s="385">
        <f>SUM(S74:V74)</f>
        <v>11</v>
      </c>
      <c r="S74" s="387"/>
      <c r="T74" s="387">
        <v>11</v>
      </c>
      <c r="U74" s="387"/>
      <c r="V74" s="388"/>
    </row>
    <row r="75" spans="1:22" ht="27" customHeight="1">
      <c r="A75" s="353">
        <f t="shared" si="23"/>
        <v>10</v>
      </c>
      <c r="B75" s="353" t="s">
        <v>549</v>
      </c>
      <c r="C75" s="385">
        <f t="shared" si="21"/>
        <v>370</v>
      </c>
      <c r="D75" s="378">
        <f t="shared" si="21"/>
        <v>0</v>
      </c>
      <c r="E75" s="378">
        <f t="shared" si="21"/>
        <v>332</v>
      </c>
      <c r="F75" s="378">
        <f t="shared" si="21"/>
        <v>38</v>
      </c>
      <c r="G75" s="378">
        <f t="shared" si="21"/>
        <v>0</v>
      </c>
      <c r="H75" s="385">
        <f>SUM(I75:L75)</f>
        <v>370</v>
      </c>
      <c r="I75" s="387">
        <v>0</v>
      </c>
      <c r="J75" s="387">
        <v>332</v>
      </c>
      <c r="K75" s="387">
        <v>38</v>
      </c>
      <c r="L75" s="387">
        <v>0</v>
      </c>
      <c r="M75" s="385">
        <f>SUM(N75:Q75)</f>
        <v>0</v>
      </c>
      <c r="N75" s="386">
        <v>0</v>
      </c>
      <c r="O75" s="386">
        <v>0</v>
      </c>
      <c r="P75" s="386">
        <v>0</v>
      </c>
      <c r="Q75" s="386">
        <v>0</v>
      </c>
      <c r="R75" s="385">
        <f>SUM(S75:V75)</f>
        <v>0</v>
      </c>
      <c r="S75" s="387">
        <v>0</v>
      </c>
      <c r="T75" s="387">
        <v>0</v>
      </c>
      <c r="U75" s="387">
        <v>0</v>
      </c>
      <c r="V75" s="388">
        <v>0</v>
      </c>
    </row>
    <row r="76" spans="1:22" ht="12">
      <c r="A76" s="353">
        <f t="shared" si="23"/>
        <v>11</v>
      </c>
      <c r="B76" s="353" t="s">
        <v>243</v>
      </c>
      <c r="C76" s="385">
        <f t="shared" si="21"/>
        <v>375</v>
      </c>
      <c r="D76" s="378">
        <f t="shared" si="21"/>
        <v>0</v>
      </c>
      <c r="E76" s="378">
        <f t="shared" si="21"/>
        <v>272</v>
      </c>
      <c r="F76" s="378">
        <f t="shared" si="21"/>
        <v>103</v>
      </c>
      <c r="G76" s="378">
        <f t="shared" si="21"/>
        <v>0</v>
      </c>
      <c r="H76" s="385">
        <f t="shared" si="22"/>
        <v>246</v>
      </c>
      <c r="I76" s="387">
        <v>0</v>
      </c>
      <c r="J76" s="387">
        <v>143</v>
      </c>
      <c r="K76" s="387">
        <v>103</v>
      </c>
      <c r="L76" s="387">
        <v>0</v>
      </c>
      <c r="M76" s="385">
        <f t="shared" si="16"/>
        <v>0</v>
      </c>
      <c r="N76" s="386">
        <v>0</v>
      </c>
      <c r="O76" s="386">
        <v>0</v>
      </c>
      <c r="P76" s="386">
        <v>0</v>
      </c>
      <c r="Q76" s="386">
        <v>0</v>
      </c>
      <c r="R76" s="385">
        <f t="shared" si="17"/>
        <v>129</v>
      </c>
      <c r="S76" s="387">
        <v>0</v>
      </c>
      <c r="T76" s="387">
        <v>129</v>
      </c>
      <c r="U76" s="387">
        <v>0</v>
      </c>
      <c r="V76" s="388">
        <v>0</v>
      </c>
    </row>
    <row r="77" spans="1:22" ht="12">
      <c r="A77" s="353">
        <f t="shared" si="23"/>
        <v>12</v>
      </c>
      <c r="B77" s="353" t="s">
        <v>403</v>
      </c>
      <c r="C77" s="385">
        <f t="shared" si="21"/>
        <v>580</v>
      </c>
      <c r="D77" s="378">
        <f t="shared" si="21"/>
        <v>0</v>
      </c>
      <c r="E77" s="378">
        <f t="shared" si="21"/>
        <v>428</v>
      </c>
      <c r="F77" s="378">
        <f t="shared" si="21"/>
        <v>152</v>
      </c>
      <c r="G77" s="378">
        <f t="shared" si="21"/>
        <v>0</v>
      </c>
      <c r="H77" s="385">
        <f t="shared" si="22"/>
        <v>191</v>
      </c>
      <c r="I77" s="387">
        <v>0</v>
      </c>
      <c r="J77" s="387">
        <v>39</v>
      </c>
      <c r="K77" s="387">
        <v>152</v>
      </c>
      <c r="L77" s="387">
        <v>0</v>
      </c>
      <c r="M77" s="385">
        <f t="shared" si="16"/>
        <v>0</v>
      </c>
      <c r="N77" s="386">
        <v>0</v>
      </c>
      <c r="O77" s="386">
        <v>0</v>
      </c>
      <c r="P77" s="386">
        <v>0</v>
      </c>
      <c r="Q77" s="386">
        <v>0</v>
      </c>
      <c r="R77" s="385">
        <f t="shared" si="17"/>
        <v>389</v>
      </c>
      <c r="S77" s="387">
        <v>0</v>
      </c>
      <c r="T77" s="387">
        <v>389</v>
      </c>
      <c r="U77" s="387">
        <v>0</v>
      </c>
      <c r="V77" s="388">
        <v>0</v>
      </c>
    </row>
    <row r="78" spans="1:22" ht="12">
      <c r="A78" s="353">
        <f t="shared" si="23"/>
        <v>13</v>
      </c>
      <c r="B78" s="353" t="s">
        <v>404</v>
      </c>
      <c r="C78" s="385">
        <f t="shared" si="21"/>
        <v>2302</v>
      </c>
      <c r="D78" s="378">
        <f t="shared" si="21"/>
        <v>0</v>
      </c>
      <c r="E78" s="378">
        <f t="shared" si="21"/>
        <v>723</v>
      </c>
      <c r="F78" s="378">
        <f t="shared" si="21"/>
        <v>1579</v>
      </c>
      <c r="G78" s="378">
        <f t="shared" si="21"/>
        <v>0</v>
      </c>
      <c r="H78" s="385">
        <f t="shared" si="22"/>
        <v>1848</v>
      </c>
      <c r="I78" s="387">
        <v>0</v>
      </c>
      <c r="J78" s="387">
        <v>269</v>
      </c>
      <c r="K78" s="387">
        <v>1579</v>
      </c>
      <c r="L78" s="387">
        <v>0</v>
      </c>
      <c r="M78" s="385">
        <f t="shared" si="16"/>
        <v>176</v>
      </c>
      <c r="N78" s="386">
        <v>0</v>
      </c>
      <c r="O78" s="386">
        <v>176</v>
      </c>
      <c r="P78" s="386">
        <v>0</v>
      </c>
      <c r="Q78" s="386">
        <v>0</v>
      </c>
      <c r="R78" s="385">
        <f t="shared" si="17"/>
        <v>278</v>
      </c>
      <c r="S78" s="387">
        <v>0</v>
      </c>
      <c r="T78" s="387">
        <v>278</v>
      </c>
      <c r="U78" s="387">
        <v>0</v>
      </c>
      <c r="V78" s="388">
        <v>0</v>
      </c>
    </row>
    <row r="79" spans="1:22" ht="12">
      <c r="A79" s="353">
        <f t="shared" si="23"/>
        <v>14</v>
      </c>
      <c r="B79" s="353" t="s">
        <v>405</v>
      </c>
      <c r="C79" s="385">
        <f t="shared" si="21"/>
        <v>502</v>
      </c>
      <c r="D79" s="378">
        <f t="shared" si="21"/>
        <v>0</v>
      </c>
      <c r="E79" s="378">
        <f t="shared" si="21"/>
        <v>266</v>
      </c>
      <c r="F79" s="378">
        <f t="shared" si="21"/>
        <v>236</v>
      </c>
      <c r="G79" s="378">
        <f t="shared" si="21"/>
        <v>0</v>
      </c>
      <c r="H79" s="385">
        <f t="shared" si="22"/>
        <v>377</v>
      </c>
      <c r="I79" s="387">
        <v>0</v>
      </c>
      <c r="J79" s="387">
        <v>141</v>
      </c>
      <c r="K79" s="387">
        <v>236</v>
      </c>
      <c r="L79" s="387">
        <v>0</v>
      </c>
      <c r="M79" s="385">
        <f t="shared" si="16"/>
        <v>0</v>
      </c>
      <c r="N79" s="386">
        <v>0</v>
      </c>
      <c r="O79" s="386">
        <v>0</v>
      </c>
      <c r="P79" s="386">
        <v>0</v>
      </c>
      <c r="Q79" s="386">
        <v>0</v>
      </c>
      <c r="R79" s="385">
        <f t="shared" si="17"/>
        <v>125</v>
      </c>
      <c r="S79" s="387">
        <v>0</v>
      </c>
      <c r="T79" s="387">
        <v>125</v>
      </c>
      <c r="U79" s="387">
        <v>0</v>
      </c>
      <c r="V79" s="388">
        <v>0</v>
      </c>
    </row>
    <row r="80" spans="1:22" ht="12">
      <c r="A80" s="353">
        <f t="shared" si="23"/>
        <v>15</v>
      </c>
      <c r="B80" s="353" t="s">
        <v>406</v>
      </c>
      <c r="C80" s="385">
        <f t="shared" si="21"/>
        <v>0</v>
      </c>
      <c r="D80" s="378">
        <f t="shared" si="21"/>
        <v>0</v>
      </c>
      <c r="E80" s="378">
        <f t="shared" si="21"/>
        <v>0</v>
      </c>
      <c r="F80" s="378">
        <f t="shared" si="21"/>
        <v>0</v>
      </c>
      <c r="G80" s="378">
        <f t="shared" si="21"/>
        <v>0</v>
      </c>
      <c r="H80" s="385">
        <f t="shared" si="22"/>
        <v>0</v>
      </c>
      <c r="I80" s="387">
        <v>0</v>
      </c>
      <c r="J80" s="387">
        <v>0</v>
      </c>
      <c r="K80" s="387">
        <v>0</v>
      </c>
      <c r="L80" s="387">
        <v>0</v>
      </c>
      <c r="M80" s="385">
        <f t="shared" si="16"/>
        <v>0</v>
      </c>
      <c r="N80" s="386">
        <v>0</v>
      </c>
      <c r="O80" s="386">
        <v>0</v>
      </c>
      <c r="P80" s="386">
        <v>0</v>
      </c>
      <c r="Q80" s="386">
        <v>0</v>
      </c>
      <c r="R80" s="385">
        <f t="shared" si="17"/>
        <v>0</v>
      </c>
      <c r="S80" s="387">
        <v>0</v>
      </c>
      <c r="T80" s="387">
        <v>0</v>
      </c>
      <c r="U80" s="387">
        <v>0</v>
      </c>
      <c r="V80" s="388">
        <v>0</v>
      </c>
    </row>
    <row r="81" spans="1:22" ht="12">
      <c r="A81" s="353">
        <f t="shared" si="23"/>
        <v>16</v>
      </c>
      <c r="B81" s="353" t="s">
        <v>466</v>
      </c>
      <c r="C81" s="385">
        <f aca="true" t="shared" si="24" ref="C81:G82">H81+M81+R81</f>
        <v>612</v>
      </c>
      <c r="D81" s="378">
        <f t="shared" si="24"/>
        <v>0</v>
      </c>
      <c r="E81" s="378">
        <f t="shared" si="24"/>
        <v>498</v>
      </c>
      <c r="F81" s="378">
        <f t="shared" si="24"/>
        <v>114</v>
      </c>
      <c r="G81" s="378">
        <f t="shared" si="24"/>
        <v>0</v>
      </c>
      <c r="H81" s="385">
        <f>SUM(I81:L81)</f>
        <v>612</v>
      </c>
      <c r="I81" s="387">
        <v>0</v>
      </c>
      <c r="J81" s="387">
        <v>498</v>
      </c>
      <c r="K81" s="387">
        <v>114</v>
      </c>
      <c r="L81" s="387">
        <v>0</v>
      </c>
      <c r="M81" s="385">
        <f>SUM(N81:Q81)</f>
        <v>0</v>
      </c>
      <c r="N81" s="386">
        <v>0</v>
      </c>
      <c r="O81" s="386">
        <v>0</v>
      </c>
      <c r="P81" s="386">
        <v>0</v>
      </c>
      <c r="Q81" s="386">
        <v>0</v>
      </c>
      <c r="R81" s="385">
        <f>SUM(S81:V81)</f>
        <v>0</v>
      </c>
      <c r="S81" s="387">
        <v>0</v>
      </c>
      <c r="T81" s="387">
        <v>0</v>
      </c>
      <c r="U81" s="387">
        <v>0</v>
      </c>
      <c r="V81" s="388">
        <v>0</v>
      </c>
    </row>
    <row r="82" spans="1:22" ht="12" customHeight="1">
      <c r="A82" s="353">
        <f t="shared" si="23"/>
        <v>17</v>
      </c>
      <c r="B82" s="353" t="s">
        <v>641</v>
      </c>
      <c r="C82" s="385">
        <f t="shared" si="24"/>
        <v>152</v>
      </c>
      <c r="D82" s="378">
        <f t="shared" si="24"/>
        <v>0</v>
      </c>
      <c r="E82" s="378">
        <f t="shared" si="24"/>
        <v>152</v>
      </c>
      <c r="F82" s="378">
        <f t="shared" si="24"/>
        <v>0</v>
      </c>
      <c r="G82" s="378">
        <f t="shared" si="24"/>
        <v>0</v>
      </c>
      <c r="H82" s="385">
        <f>SUM(I82:L82)</f>
        <v>85</v>
      </c>
      <c r="I82" s="387"/>
      <c r="J82" s="387">
        <v>85</v>
      </c>
      <c r="K82" s="387"/>
      <c r="L82" s="387"/>
      <c r="M82" s="385">
        <f>SUM(N82:Q82)</f>
        <v>4</v>
      </c>
      <c r="N82" s="386">
        <v>0</v>
      </c>
      <c r="O82" s="386">
        <v>4</v>
      </c>
      <c r="P82" s="386">
        <v>0</v>
      </c>
      <c r="Q82" s="386">
        <v>0</v>
      </c>
      <c r="R82" s="385">
        <f>SUM(S82:V82)</f>
        <v>63</v>
      </c>
      <c r="S82" s="387"/>
      <c r="T82" s="387">
        <v>63</v>
      </c>
      <c r="U82" s="387"/>
      <c r="V82" s="388"/>
    </row>
    <row r="83" spans="1:22" ht="12">
      <c r="A83" s="353">
        <f t="shared" si="23"/>
        <v>18</v>
      </c>
      <c r="B83" s="353" t="s">
        <v>244</v>
      </c>
      <c r="C83" s="385">
        <f t="shared" si="21"/>
        <v>226</v>
      </c>
      <c r="D83" s="378">
        <f t="shared" si="21"/>
        <v>0</v>
      </c>
      <c r="E83" s="378">
        <f t="shared" si="21"/>
        <v>179</v>
      </c>
      <c r="F83" s="378">
        <f t="shared" si="21"/>
        <v>47</v>
      </c>
      <c r="G83" s="378">
        <f t="shared" si="21"/>
        <v>0</v>
      </c>
      <c r="H83" s="385">
        <f t="shared" si="22"/>
        <v>199</v>
      </c>
      <c r="I83" s="387">
        <v>0</v>
      </c>
      <c r="J83" s="387">
        <v>152</v>
      </c>
      <c r="K83" s="387">
        <v>47</v>
      </c>
      <c r="L83" s="387">
        <v>0</v>
      </c>
      <c r="M83" s="385">
        <f t="shared" si="16"/>
        <v>0</v>
      </c>
      <c r="N83" s="386">
        <v>0</v>
      </c>
      <c r="O83" s="386">
        <v>0</v>
      </c>
      <c r="P83" s="386">
        <v>0</v>
      </c>
      <c r="Q83" s="386">
        <v>0</v>
      </c>
      <c r="R83" s="385">
        <f t="shared" si="17"/>
        <v>27</v>
      </c>
      <c r="S83" s="387">
        <v>0</v>
      </c>
      <c r="T83" s="387">
        <v>27</v>
      </c>
      <c r="U83" s="387">
        <v>0</v>
      </c>
      <c r="V83" s="388">
        <v>0</v>
      </c>
    </row>
    <row r="84" spans="1:22" ht="24">
      <c r="A84" s="353">
        <f aca="true" t="shared" si="25" ref="A84:A110">A83+1</f>
        <v>19</v>
      </c>
      <c r="B84" s="353" t="s">
        <v>245</v>
      </c>
      <c r="C84" s="385">
        <f t="shared" si="21"/>
        <v>611</v>
      </c>
      <c r="D84" s="378">
        <f t="shared" si="21"/>
        <v>0</v>
      </c>
      <c r="E84" s="378">
        <f t="shared" si="21"/>
        <v>592</v>
      </c>
      <c r="F84" s="378">
        <f t="shared" si="21"/>
        <v>16</v>
      </c>
      <c r="G84" s="378">
        <f t="shared" si="21"/>
        <v>3</v>
      </c>
      <c r="H84" s="385">
        <f t="shared" si="22"/>
        <v>497</v>
      </c>
      <c r="I84" s="387">
        <v>0</v>
      </c>
      <c r="J84" s="387">
        <v>478</v>
      </c>
      <c r="K84" s="387">
        <v>16</v>
      </c>
      <c r="L84" s="387">
        <v>3</v>
      </c>
      <c r="M84" s="385">
        <f t="shared" si="16"/>
        <v>0</v>
      </c>
      <c r="N84" s="386">
        <v>0</v>
      </c>
      <c r="O84" s="386">
        <v>0</v>
      </c>
      <c r="P84" s="386">
        <v>0</v>
      </c>
      <c r="Q84" s="386">
        <v>0</v>
      </c>
      <c r="R84" s="385">
        <f t="shared" si="17"/>
        <v>114</v>
      </c>
      <c r="S84" s="387">
        <v>0</v>
      </c>
      <c r="T84" s="387">
        <v>114</v>
      </c>
      <c r="U84" s="387">
        <v>0</v>
      </c>
      <c r="V84" s="388">
        <v>0</v>
      </c>
    </row>
    <row r="85" spans="1:22" ht="12">
      <c r="A85" s="353">
        <f t="shared" si="25"/>
        <v>20</v>
      </c>
      <c r="B85" s="353" t="s">
        <v>407</v>
      </c>
      <c r="C85" s="385">
        <f>H85+M85+R85</f>
        <v>485</v>
      </c>
      <c r="D85" s="378">
        <f>I85+N85+S85</f>
        <v>0</v>
      </c>
      <c r="E85" s="378">
        <f>J85+O85+T85</f>
        <v>256</v>
      </c>
      <c r="F85" s="378">
        <f>K85+P85+U85</f>
        <v>229</v>
      </c>
      <c r="G85" s="378">
        <f>L85+Q85+V85</f>
        <v>0</v>
      </c>
      <c r="H85" s="385">
        <f>SUM(I85:L85)</f>
        <v>485</v>
      </c>
      <c r="I85" s="387">
        <v>0</v>
      </c>
      <c r="J85" s="387">
        <v>256</v>
      </c>
      <c r="K85" s="387">
        <v>229</v>
      </c>
      <c r="L85" s="387">
        <v>0</v>
      </c>
      <c r="M85" s="385">
        <f t="shared" si="16"/>
        <v>0</v>
      </c>
      <c r="N85" s="386">
        <v>0</v>
      </c>
      <c r="O85" s="386">
        <v>0</v>
      </c>
      <c r="P85" s="386">
        <v>0</v>
      </c>
      <c r="Q85" s="386">
        <v>0</v>
      </c>
      <c r="R85" s="385">
        <f t="shared" si="17"/>
        <v>0</v>
      </c>
      <c r="S85" s="387">
        <v>0</v>
      </c>
      <c r="T85" s="387">
        <v>0</v>
      </c>
      <c r="U85" s="387">
        <v>0</v>
      </c>
      <c r="V85" s="388">
        <v>0</v>
      </c>
    </row>
    <row r="86" spans="1:22" ht="12">
      <c r="A86" s="353">
        <f t="shared" si="25"/>
        <v>21</v>
      </c>
      <c r="B86" s="353" t="s">
        <v>431</v>
      </c>
      <c r="C86" s="385">
        <f t="shared" si="21"/>
        <v>176</v>
      </c>
      <c r="D86" s="378">
        <f t="shared" si="21"/>
        <v>0</v>
      </c>
      <c r="E86" s="378">
        <f t="shared" si="21"/>
        <v>176</v>
      </c>
      <c r="F86" s="378">
        <f t="shared" si="21"/>
        <v>0</v>
      </c>
      <c r="G86" s="378">
        <f t="shared" si="21"/>
        <v>0</v>
      </c>
      <c r="H86" s="385">
        <f t="shared" si="22"/>
        <v>176</v>
      </c>
      <c r="I86" s="387">
        <v>0</v>
      </c>
      <c r="J86" s="387">
        <v>176</v>
      </c>
      <c r="K86" s="387">
        <v>0</v>
      </c>
      <c r="L86" s="387">
        <v>0</v>
      </c>
      <c r="M86" s="385">
        <f t="shared" si="16"/>
        <v>0</v>
      </c>
      <c r="N86" s="386">
        <v>0</v>
      </c>
      <c r="O86" s="386">
        <v>0</v>
      </c>
      <c r="P86" s="386">
        <v>0</v>
      </c>
      <c r="Q86" s="386">
        <v>0</v>
      </c>
      <c r="R86" s="385">
        <f t="shared" si="17"/>
        <v>0</v>
      </c>
      <c r="S86" s="387">
        <v>0</v>
      </c>
      <c r="T86" s="387">
        <v>0</v>
      </c>
      <c r="U86" s="387">
        <v>0</v>
      </c>
      <c r="V86" s="388">
        <v>0</v>
      </c>
    </row>
    <row r="87" spans="1:22" ht="12">
      <c r="A87" s="353">
        <f t="shared" si="25"/>
        <v>22</v>
      </c>
      <c r="B87" s="353" t="s">
        <v>246</v>
      </c>
      <c r="C87" s="385">
        <f t="shared" si="21"/>
        <v>31</v>
      </c>
      <c r="D87" s="378">
        <f t="shared" si="21"/>
        <v>0</v>
      </c>
      <c r="E87" s="378">
        <f t="shared" si="21"/>
        <v>31</v>
      </c>
      <c r="F87" s="378">
        <f t="shared" si="21"/>
        <v>0</v>
      </c>
      <c r="G87" s="378">
        <f t="shared" si="21"/>
        <v>0</v>
      </c>
      <c r="H87" s="385">
        <f t="shared" si="22"/>
        <v>0</v>
      </c>
      <c r="I87" s="387">
        <v>0</v>
      </c>
      <c r="J87" s="387">
        <v>0</v>
      </c>
      <c r="K87" s="387">
        <v>0</v>
      </c>
      <c r="L87" s="387">
        <v>0</v>
      </c>
      <c r="M87" s="385">
        <f t="shared" si="16"/>
        <v>31</v>
      </c>
      <c r="N87" s="386">
        <v>0</v>
      </c>
      <c r="O87" s="386">
        <v>31</v>
      </c>
      <c r="P87" s="386">
        <v>0</v>
      </c>
      <c r="Q87" s="386">
        <v>0</v>
      </c>
      <c r="R87" s="385">
        <f t="shared" si="17"/>
        <v>0</v>
      </c>
      <c r="S87" s="387">
        <v>0</v>
      </c>
      <c r="T87" s="387">
        <v>0</v>
      </c>
      <c r="U87" s="387">
        <v>0</v>
      </c>
      <c r="V87" s="388">
        <v>0</v>
      </c>
    </row>
    <row r="88" spans="1:22" ht="12">
      <c r="A88" s="353">
        <f t="shared" si="25"/>
        <v>23</v>
      </c>
      <c r="B88" s="353" t="s">
        <v>408</v>
      </c>
      <c r="C88" s="385">
        <f t="shared" si="21"/>
        <v>527</v>
      </c>
      <c r="D88" s="378">
        <f t="shared" si="21"/>
        <v>0</v>
      </c>
      <c r="E88" s="378">
        <f t="shared" si="21"/>
        <v>508</v>
      </c>
      <c r="F88" s="378">
        <f t="shared" si="21"/>
        <v>19</v>
      </c>
      <c r="G88" s="378">
        <f t="shared" si="21"/>
        <v>0</v>
      </c>
      <c r="H88" s="385">
        <f t="shared" si="22"/>
        <v>423</v>
      </c>
      <c r="I88" s="387">
        <v>0</v>
      </c>
      <c r="J88" s="387">
        <v>404</v>
      </c>
      <c r="K88" s="387">
        <v>19</v>
      </c>
      <c r="L88" s="387">
        <v>0</v>
      </c>
      <c r="M88" s="385">
        <f t="shared" si="16"/>
        <v>0</v>
      </c>
      <c r="N88" s="386">
        <v>0</v>
      </c>
      <c r="O88" s="386">
        <v>0</v>
      </c>
      <c r="P88" s="386">
        <v>0</v>
      </c>
      <c r="Q88" s="386">
        <v>0</v>
      </c>
      <c r="R88" s="385">
        <f t="shared" si="17"/>
        <v>104</v>
      </c>
      <c r="S88" s="387">
        <v>0</v>
      </c>
      <c r="T88" s="387">
        <v>104</v>
      </c>
      <c r="U88" s="387">
        <v>0</v>
      </c>
      <c r="V88" s="388">
        <v>0</v>
      </c>
    </row>
    <row r="89" spans="1:22" ht="12">
      <c r="A89" s="353">
        <f t="shared" si="25"/>
        <v>24</v>
      </c>
      <c r="B89" s="353" t="s">
        <v>395</v>
      </c>
      <c r="C89" s="385">
        <f t="shared" si="21"/>
        <v>261</v>
      </c>
      <c r="D89" s="378">
        <f t="shared" si="21"/>
        <v>0</v>
      </c>
      <c r="E89" s="378">
        <f t="shared" si="21"/>
        <v>246</v>
      </c>
      <c r="F89" s="378">
        <f t="shared" si="21"/>
        <v>15</v>
      </c>
      <c r="G89" s="378">
        <f t="shared" si="21"/>
        <v>0</v>
      </c>
      <c r="H89" s="385">
        <f t="shared" si="22"/>
        <v>111</v>
      </c>
      <c r="I89" s="387">
        <v>0</v>
      </c>
      <c r="J89" s="387">
        <v>96</v>
      </c>
      <c r="K89" s="387">
        <v>15</v>
      </c>
      <c r="L89" s="387">
        <v>0</v>
      </c>
      <c r="M89" s="385">
        <f t="shared" si="16"/>
        <v>119</v>
      </c>
      <c r="N89" s="386">
        <v>0</v>
      </c>
      <c r="O89" s="386">
        <v>119</v>
      </c>
      <c r="P89" s="386">
        <v>0</v>
      </c>
      <c r="Q89" s="386">
        <v>0</v>
      </c>
      <c r="R89" s="385">
        <f t="shared" si="17"/>
        <v>31</v>
      </c>
      <c r="S89" s="387">
        <v>0</v>
      </c>
      <c r="T89" s="387">
        <v>31</v>
      </c>
      <c r="U89" s="387">
        <v>0</v>
      </c>
      <c r="V89" s="388">
        <v>0</v>
      </c>
    </row>
    <row r="90" spans="1:22" ht="12">
      <c r="A90" s="353">
        <f t="shared" si="25"/>
        <v>25</v>
      </c>
      <c r="B90" s="353" t="s">
        <v>247</v>
      </c>
      <c r="C90" s="385">
        <f t="shared" si="21"/>
        <v>278</v>
      </c>
      <c r="D90" s="378">
        <f t="shared" si="21"/>
        <v>0</v>
      </c>
      <c r="E90" s="378">
        <f t="shared" si="21"/>
        <v>248</v>
      </c>
      <c r="F90" s="378">
        <f t="shared" si="21"/>
        <v>30</v>
      </c>
      <c r="G90" s="378">
        <f t="shared" si="21"/>
        <v>0</v>
      </c>
      <c r="H90" s="385">
        <f t="shared" si="22"/>
        <v>47</v>
      </c>
      <c r="I90" s="387">
        <v>0</v>
      </c>
      <c r="J90" s="387">
        <v>47</v>
      </c>
      <c r="K90" s="387">
        <v>0</v>
      </c>
      <c r="L90" s="387">
        <v>0</v>
      </c>
      <c r="M90" s="385">
        <f t="shared" si="16"/>
        <v>0</v>
      </c>
      <c r="N90" s="386">
        <v>0</v>
      </c>
      <c r="O90" s="386">
        <v>0</v>
      </c>
      <c r="P90" s="386">
        <v>0</v>
      </c>
      <c r="Q90" s="386">
        <v>0</v>
      </c>
      <c r="R90" s="385">
        <f t="shared" si="17"/>
        <v>231</v>
      </c>
      <c r="S90" s="387">
        <v>0</v>
      </c>
      <c r="T90" s="387">
        <v>201</v>
      </c>
      <c r="U90" s="387">
        <v>30</v>
      </c>
      <c r="V90" s="388">
        <v>0</v>
      </c>
    </row>
    <row r="91" spans="1:22" ht="12">
      <c r="A91" s="353">
        <f t="shared" si="25"/>
        <v>26</v>
      </c>
      <c r="B91" s="353" t="s">
        <v>248</v>
      </c>
      <c r="C91" s="385">
        <f t="shared" si="21"/>
        <v>243</v>
      </c>
      <c r="D91" s="378">
        <f t="shared" si="21"/>
        <v>0</v>
      </c>
      <c r="E91" s="378">
        <f t="shared" si="21"/>
        <v>205</v>
      </c>
      <c r="F91" s="378">
        <f t="shared" si="21"/>
        <v>38</v>
      </c>
      <c r="G91" s="378">
        <f t="shared" si="21"/>
        <v>0</v>
      </c>
      <c r="H91" s="385">
        <f t="shared" si="22"/>
        <v>69</v>
      </c>
      <c r="I91" s="387">
        <v>0</v>
      </c>
      <c r="J91" s="387">
        <v>31</v>
      </c>
      <c r="K91" s="387">
        <v>38</v>
      </c>
      <c r="L91" s="387">
        <v>0</v>
      </c>
      <c r="M91" s="385">
        <f t="shared" si="16"/>
        <v>0</v>
      </c>
      <c r="N91" s="386">
        <v>0</v>
      </c>
      <c r="O91" s="386">
        <v>0</v>
      </c>
      <c r="P91" s="386">
        <v>0</v>
      </c>
      <c r="Q91" s="386">
        <v>0</v>
      </c>
      <c r="R91" s="385">
        <f t="shared" si="17"/>
        <v>174</v>
      </c>
      <c r="S91" s="387">
        <v>0</v>
      </c>
      <c r="T91" s="387">
        <v>174</v>
      </c>
      <c r="U91" s="387">
        <v>0</v>
      </c>
      <c r="V91" s="388">
        <v>0</v>
      </c>
    </row>
    <row r="92" spans="1:22" ht="15" customHeight="1">
      <c r="A92" s="353">
        <f t="shared" si="25"/>
        <v>27</v>
      </c>
      <c r="B92" s="353" t="s">
        <v>432</v>
      </c>
      <c r="C92" s="385">
        <f t="shared" si="21"/>
        <v>265</v>
      </c>
      <c r="D92" s="378">
        <f t="shared" si="21"/>
        <v>0</v>
      </c>
      <c r="E92" s="378">
        <f t="shared" si="21"/>
        <v>195</v>
      </c>
      <c r="F92" s="378">
        <f t="shared" si="21"/>
        <v>70</v>
      </c>
      <c r="G92" s="378">
        <f t="shared" si="21"/>
        <v>0</v>
      </c>
      <c r="H92" s="385">
        <f t="shared" si="22"/>
        <v>150</v>
      </c>
      <c r="I92" s="387">
        <v>0</v>
      </c>
      <c r="J92" s="387">
        <v>80</v>
      </c>
      <c r="K92" s="387">
        <v>70</v>
      </c>
      <c r="L92" s="387">
        <v>0</v>
      </c>
      <c r="M92" s="385">
        <f t="shared" si="16"/>
        <v>0</v>
      </c>
      <c r="N92" s="386">
        <v>0</v>
      </c>
      <c r="O92" s="386">
        <v>0</v>
      </c>
      <c r="P92" s="386">
        <v>0</v>
      </c>
      <c r="Q92" s="386">
        <v>0</v>
      </c>
      <c r="R92" s="385">
        <f t="shared" si="17"/>
        <v>115</v>
      </c>
      <c r="S92" s="387">
        <v>0</v>
      </c>
      <c r="T92" s="387">
        <v>115</v>
      </c>
      <c r="U92" s="387">
        <v>0</v>
      </c>
      <c r="V92" s="388">
        <v>0</v>
      </c>
    </row>
    <row r="93" spans="1:22" ht="12">
      <c r="A93" s="353">
        <f t="shared" si="25"/>
        <v>28</v>
      </c>
      <c r="B93" s="353" t="s">
        <v>249</v>
      </c>
      <c r="C93" s="385">
        <f t="shared" si="21"/>
        <v>380</v>
      </c>
      <c r="D93" s="378">
        <f t="shared" si="21"/>
        <v>0</v>
      </c>
      <c r="E93" s="378">
        <f t="shared" si="21"/>
        <v>380</v>
      </c>
      <c r="F93" s="378">
        <f t="shared" si="21"/>
        <v>0</v>
      </c>
      <c r="G93" s="378">
        <f t="shared" si="21"/>
        <v>0</v>
      </c>
      <c r="H93" s="385">
        <f t="shared" si="22"/>
        <v>380</v>
      </c>
      <c r="I93" s="387">
        <v>0</v>
      </c>
      <c r="J93" s="387">
        <v>380</v>
      </c>
      <c r="K93" s="387">
        <v>0</v>
      </c>
      <c r="L93" s="387">
        <v>0</v>
      </c>
      <c r="M93" s="385">
        <f t="shared" si="16"/>
        <v>0</v>
      </c>
      <c r="N93" s="386">
        <v>0</v>
      </c>
      <c r="O93" s="386">
        <v>0</v>
      </c>
      <c r="P93" s="386">
        <v>0</v>
      </c>
      <c r="Q93" s="386">
        <v>0</v>
      </c>
      <c r="R93" s="385">
        <f t="shared" si="17"/>
        <v>0</v>
      </c>
      <c r="S93" s="387">
        <v>0</v>
      </c>
      <c r="T93" s="387">
        <v>0</v>
      </c>
      <c r="U93" s="387">
        <v>0</v>
      </c>
      <c r="V93" s="388">
        <v>0</v>
      </c>
    </row>
    <row r="94" spans="1:22" ht="12">
      <c r="A94" s="353">
        <f t="shared" si="25"/>
        <v>29</v>
      </c>
      <c r="B94" s="392" t="s">
        <v>467</v>
      </c>
      <c r="C94" s="385">
        <f>H94+M94+R94</f>
        <v>269</v>
      </c>
      <c r="D94" s="378">
        <f>I94+N94+S94</f>
        <v>0</v>
      </c>
      <c r="E94" s="378">
        <f>J94+O94+T94</f>
        <v>242</v>
      </c>
      <c r="F94" s="378">
        <f>K94+P94+U94</f>
        <v>27</v>
      </c>
      <c r="G94" s="378">
        <f>L94+Q94+V94</f>
        <v>0</v>
      </c>
      <c r="H94" s="385">
        <f>SUM(I94:L94)</f>
        <v>89</v>
      </c>
      <c r="I94" s="387">
        <v>0</v>
      </c>
      <c r="J94" s="387">
        <v>62</v>
      </c>
      <c r="K94" s="387">
        <v>27</v>
      </c>
      <c r="L94" s="387">
        <v>0</v>
      </c>
      <c r="M94" s="385">
        <f>SUM(N94:Q94)</f>
        <v>0</v>
      </c>
      <c r="N94" s="386">
        <v>0</v>
      </c>
      <c r="O94" s="386">
        <v>0</v>
      </c>
      <c r="P94" s="386">
        <v>0</v>
      </c>
      <c r="Q94" s="386">
        <v>0</v>
      </c>
      <c r="R94" s="385">
        <f>SUM(S94:V94)</f>
        <v>180</v>
      </c>
      <c r="S94" s="387">
        <v>0</v>
      </c>
      <c r="T94" s="387">
        <v>180</v>
      </c>
      <c r="U94" s="387">
        <v>0</v>
      </c>
      <c r="V94" s="388">
        <v>0</v>
      </c>
    </row>
    <row r="95" spans="1:22" ht="17.25" customHeight="1">
      <c r="A95" s="353">
        <f t="shared" si="25"/>
        <v>30</v>
      </c>
      <c r="B95" s="353" t="s">
        <v>250</v>
      </c>
      <c r="C95" s="385">
        <f t="shared" si="21"/>
        <v>806</v>
      </c>
      <c r="D95" s="378">
        <f t="shared" si="21"/>
        <v>0</v>
      </c>
      <c r="E95" s="378">
        <f t="shared" si="21"/>
        <v>724</v>
      </c>
      <c r="F95" s="378">
        <f t="shared" si="21"/>
        <v>82</v>
      </c>
      <c r="G95" s="378">
        <f t="shared" si="21"/>
        <v>0</v>
      </c>
      <c r="H95" s="385">
        <f t="shared" si="22"/>
        <v>689</v>
      </c>
      <c r="I95" s="387">
        <v>0</v>
      </c>
      <c r="J95" s="387">
        <v>607</v>
      </c>
      <c r="K95" s="387">
        <v>82</v>
      </c>
      <c r="L95" s="387">
        <v>0</v>
      </c>
      <c r="M95" s="385">
        <f t="shared" si="16"/>
        <v>0</v>
      </c>
      <c r="N95" s="386">
        <v>0</v>
      </c>
      <c r="O95" s="386">
        <v>0</v>
      </c>
      <c r="P95" s="386">
        <v>0</v>
      </c>
      <c r="Q95" s="386">
        <v>0</v>
      </c>
      <c r="R95" s="385">
        <f t="shared" si="17"/>
        <v>117</v>
      </c>
      <c r="S95" s="387">
        <v>0</v>
      </c>
      <c r="T95" s="387">
        <v>117</v>
      </c>
      <c r="U95" s="387">
        <v>0</v>
      </c>
      <c r="V95" s="388">
        <v>0</v>
      </c>
    </row>
    <row r="96" spans="1:22" ht="12">
      <c r="A96" s="353">
        <f t="shared" si="25"/>
        <v>31</v>
      </c>
      <c r="B96" s="353" t="s">
        <v>251</v>
      </c>
      <c r="C96" s="385">
        <f t="shared" si="21"/>
        <v>326</v>
      </c>
      <c r="D96" s="378">
        <f t="shared" si="21"/>
        <v>0</v>
      </c>
      <c r="E96" s="378">
        <f t="shared" si="21"/>
        <v>153</v>
      </c>
      <c r="F96" s="378">
        <f t="shared" si="21"/>
        <v>173</v>
      </c>
      <c r="G96" s="378">
        <f t="shared" si="21"/>
        <v>0</v>
      </c>
      <c r="H96" s="385">
        <f t="shared" si="22"/>
        <v>302</v>
      </c>
      <c r="I96" s="387">
        <v>0</v>
      </c>
      <c r="J96" s="387">
        <v>129</v>
      </c>
      <c r="K96" s="387">
        <v>173</v>
      </c>
      <c r="L96" s="387">
        <v>0</v>
      </c>
      <c r="M96" s="385">
        <f t="shared" si="16"/>
        <v>24</v>
      </c>
      <c r="N96" s="386">
        <v>0</v>
      </c>
      <c r="O96" s="386">
        <v>24</v>
      </c>
      <c r="P96" s="386">
        <v>0</v>
      </c>
      <c r="Q96" s="386">
        <v>0</v>
      </c>
      <c r="R96" s="385">
        <f t="shared" si="17"/>
        <v>0</v>
      </c>
      <c r="S96" s="387">
        <v>0</v>
      </c>
      <c r="T96" s="387">
        <v>0</v>
      </c>
      <c r="U96" s="387">
        <v>0</v>
      </c>
      <c r="V96" s="388">
        <v>0</v>
      </c>
    </row>
    <row r="97" spans="1:22" ht="15.75" customHeight="1">
      <c r="A97" s="353">
        <f t="shared" si="25"/>
        <v>32</v>
      </c>
      <c r="B97" s="353" t="s">
        <v>469</v>
      </c>
      <c r="C97" s="385">
        <f t="shared" si="21"/>
        <v>85</v>
      </c>
      <c r="D97" s="378">
        <f t="shared" si="21"/>
        <v>0</v>
      </c>
      <c r="E97" s="378">
        <f t="shared" si="21"/>
        <v>74</v>
      </c>
      <c r="F97" s="378">
        <f t="shared" si="21"/>
        <v>11</v>
      </c>
      <c r="G97" s="378">
        <f t="shared" si="21"/>
        <v>0</v>
      </c>
      <c r="H97" s="385">
        <f t="shared" si="22"/>
        <v>68</v>
      </c>
      <c r="I97" s="387">
        <v>0</v>
      </c>
      <c r="J97" s="387">
        <v>57</v>
      </c>
      <c r="K97" s="387">
        <v>11</v>
      </c>
      <c r="L97" s="387">
        <v>0</v>
      </c>
      <c r="M97" s="385">
        <f t="shared" si="16"/>
        <v>0</v>
      </c>
      <c r="N97" s="386">
        <v>0</v>
      </c>
      <c r="O97" s="386">
        <v>0</v>
      </c>
      <c r="P97" s="386">
        <v>0</v>
      </c>
      <c r="Q97" s="386">
        <v>0</v>
      </c>
      <c r="R97" s="385">
        <f t="shared" si="17"/>
        <v>17</v>
      </c>
      <c r="S97" s="387">
        <v>0</v>
      </c>
      <c r="T97" s="387">
        <v>17</v>
      </c>
      <c r="U97" s="387">
        <v>0</v>
      </c>
      <c r="V97" s="388">
        <v>0</v>
      </c>
    </row>
    <row r="98" spans="1:22" ht="15.75" customHeight="1">
      <c r="A98" s="353">
        <f t="shared" si="25"/>
        <v>33</v>
      </c>
      <c r="B98" s="353" t="s">
        <v>468</v>
      </c>
      <c r="C98" s="385">
        <f t="shared" si="21"/>
        <v>196</v>
      </c>
      <c r="D98" s="378">
        <f t="shared" si="21"/>
        <v>0</v>
      </c>
      <c r="E98" s="378">
        <f t="shared" si="21"/>
        <v>160</v>
      </c>
      <c r="F98" s="378">
        <f t="shared" si="21"/>
        <v>36</v>
      </c>
      <c r="G98" s="378">
        <f t="shared" si="21"/>
        <v>0</v>
      </c>
      <c r="H98" s="385">
        <f t="shared" si="22"/>
        <v>139</v>
      </c>
      <c r="I98" s="387">
        <v>0</v>
      </c>
      <c r="J98" s="387">
        <v>103</v>
      </c>
      <c r="K98" s="387">
        <v>36</v>
      </c>
      <c r="L98" s="387">
        <v>0</v>
      </c>
      <c r="M98" s="385">
        <f t="shared" si="16"/>
        <v>55</v>
      </c>
      <c r="N98" s="386">
        <v>0</v>
      </c>
      <c r="O98" s="386">
        <v>55</v>
      </c>
      <c r="P98" s="386">
        <v>0</v>
      </c>
      <c r="Q98" s="386">
        <v>0</v>
      </c>
      <c r="R98" s="385">
        <f t="shared" si="17"/>
        <v>2</v>
      </c>
      <c r="S98" s="387">
        <v>0</v>
      </c>
      <c r="T98" s="387">
        <v>2</v>
      </c>
      <c r="U98" s="387">
        <v>0</v>
      </c>
      <c r="V98" s="388">
        <v>0</v>
      </c>
    </row>
    <row r="99" spans="1:22" ht="24">
      <c r="A99" s="353">
        <f t="shared" si="25"/>
        <v>34</v>
      </c>
      <c r="B99" s="353" t="s">
        <v>550</v>
      </c>
      <c r="C99" s="385">
        <f t="shared" si="21"/>
        <v>789</v>
      </c>
      <c r="D99" s="378">
        <f t="shared" si="21"/>
        <v>0</v>
      </c>
      <c r="E99" s="378">
        <f t="shared" si="21"/>
        <v>748</v>
      </c>
      <c r="F99" s="378">
        <f t="shared" si="21"/>
        <v>34</v>
      </c>
      <c r="G99" s="378">
        <f t="shared" si="21"/>
        <v>7</v>
      </c>
      <c r="H99" s="385">
        <f t="shared" si="22"/>
        <v>766</v>
      </c>
      <c r="I99" s="387">
        <v>0</v>
      </c>
      <c r="J99" s="387">
        <v>748</v>
      </c>
      <c r="K99" s="387">
        <v>11</v>
      </c>
      <c r="L99" s="387">
        <v>7</v>
      </c>
      <c r="M99" s="385">
        <f t="shared" si="16"/>
        <v>23</v>
      </c>
      <c r="N99" s="386">
        <v>0</v>
      </c>
      <c r="O99" s="386">
        <v>0</v>
      </c>
      <c r="P99" s="386">
        <v>23</v>
      </c>
      <c r="Q99" s="386">
        <v>0</v>
      </c>
      <c r="R99" s="385">
        <f t="shared" si="17"/>
        <v>0</v>
      </c>
      <c r="S99" s="387">
        <v>0</v>
      </c>
      <c r="T99" s="387">
        <v>0</v>
      </c>
      <c r="U99" s="387">
        <v>0</v>
      </c>
      <c r="V99" s="388">
        <v>0</v>
      </c>
    </row>
    <row r="100" spans="1:22" ht="12">
      <c r="A100" s="353">
        <f t="shared" si="25"/>
        <v>35</v>
      </c>
      <c r="B100" s="353" t="s">
        <v>409</v>
      </c>
      <c r="C100" s="385">
        <f t="shared" si="21"/>
        <v>94</v>
      </c>
      <c r="D100" s="378">
        <f t="shared" si="21"/>
        <v>0</v>
      </c>
      <c r="E100" s="378">
        <f t="shared" si="21"/>
        <v>94</v>
      </c>
      <c r="F100" s="378">
        <f t="shared" si="21"/>
        <v>0</v>
      </c>
      <c r="G100" s="378">
        <f t="shared" si="21"/>
        <v>0</v>
      </c>
      <c r="H100" s="385">
        <f t="shared" si="22"/>
        <v>94</v>
      </c>
      <c r="I100" s="387">
        <v>0</v>
      </c>
      <c r="J100" s="387">
        <v>94</v>
      </c>
      <c r="K100" s="387">
        <v>0</v>
      </c>
      <c r="L100" s="387">
        <v>0</v>
      </c>
      <c r="M100" s="385">
        <f t="shared" si="16"/>
        <v>0</v>
      </c>
      <c r="N100" s="386">
        <v>0</v>
      </c>
      <c r="O100" s="386">
        <v>0</v>
      </c>
      <c r="P100" s="386">
        <v>0</v>
      </c>
      <c r="Q100" s="386">
        <v>0</v>
      </c>
      <c r="R100" s="385">
        <f t="shared" si="17"/>
        <v>0</v>
      </c>
      <c r="S100" s="387">
        <v>0</v>
      </c>
      <c r="T100" s="387">
        <v>0</v>
      </c>
      <c r="U100" s="387">
        <v>0</v>
      </c>
      <c r="V100" s="388">
        <v>0</v>
      </c>
    </row>
    <row r="101" spans="1:22" ht="24">
      <c r="A101" s="353">
        <f t="shared" si="25"/>
        <v>36</v>
      </c>
      <c r="B101" s="353" t="s">
        <v>668</v>
      </c>
      <c r="C101" s="385">
        <f t="shared" si="21"/>
        <v>175</v>
      </c>
      <c r="D101" s="378">
        <f t="shared" si="21"/>
        <v>0</v>
      </c>
      <c r="E101" s="378">
        <f t="shared" si="21"/>
        <v>156</v>
      </c>
      <c r="F101" s="378">
        <f t="shared" si="21"/>
        <v>19</v>
      </c>
      <c r="G101" s="378">
        <f t="shared" si="21"/>
        <v>0</v>
      </c>
      <c r="H101" s="385">
        <f>SUM(I101:L101)</f>
        <v>155</v>
      </c>
      <c r="I101" s="387">
        <v>0</v>
      </c>
      <c r="J101" s="387">
        <v>136</v>
      </c>
      <c r="K101" s="387">
        <v>19</v>
      </c>
      <c r="L101" s="387">
        <v>0</v>
      </c>
      <c r="M101" s="385">
        <f>SUM(N101:Q101)</f>
        <v>0</v>
      </c>
      <c r="N101" s="386">
        <v>0</v>
      </c>
      <c r="O101" s="386">
        <v>0</v>
      </c>
      <c r="P101" s="386">
        <v>0</v>
      </c>
      <c r="Q101" s="386">
        <v>0</v>
      </c>
      <c r="R101" s="385">
        <f>SUM(S101:V101)</f>
        <v>20</v>
      </c>
      <c r="S101" s="387">
        <v>0</v>
      </c>
      <c r="T101" s="387">
        <v>20</v>
      </c>
      <c r="U101" s="387">
        <v>0</v>
      </c>
      <c r="V101" s="388">
        <v>0</v>
      </c>
    </row>
    <row r="102" spans="1:22" ht="12">
      <c r="A102" s="353">
        <f t="shared" si="25"/>
        <v>37</v>
      </c>
      <c r="B102" s="392" t="s">
        <v>470</v>
      </c>
      <c r="C102" s="385">
        <f t="shared" si="21"/>
        <v>139</v>
      </c>
      <c r="D102" s="378">
        <f t="shared" si="21"/>
        <v>0</v>
      </c>
      <c r="E102" s="378">
        <f t="shared" si="21"/>
        <v>139</v>
      </c>
      <c r="F102" s="378">
        <f t="shared" si="21"/>
        <v>0</v>
      </c>
      <c r="G102" s="378">
        <f t="shared" si="21"/>
        <v>0</v>
      </c>
      <c r="H102" s="385">
        <f>SUM(I102:L102)</f>
        <v>139</v>
      </c>
      <c r="I102" s="387">
        <v>0</v>
      </c>
      <c r="J102" s="387">
        <v>139</v>
      </c>
      <c r="K102" s="387">
        <v>0</v>
      </c>
      <c r="L102" s="387">
        <v>0</v>
      </c>
      <c r="M102" s="385">
        <f>SUM(N102:Q102)</f>
        <v>0</v>
      </c>
      <c r="N102" s="386">
        <v>0</v>
      </c>
      <c r="O102" s="386">
        <v>0</v>
      </c>
      <c r="P102" s="386">
        <v>0</v>
      </c>
      <c r="Q102" s="386">
        <v>0</v>
      </c>
      <c r="R102" s="385">
        <f>SUM(S102:V102)</f>
        <v>0</v>
      </c>
      <c r="S102" s="387">
        <v>0</v>
      </c>
      <c r="T102" s="387">
        <v>0</v>
      </c>
      <c r="U102" s="387">
        <v>0</v>
      </c>
      <c r="V102" s="388">
        <v>0</v>
      </c>
    </row>
    <row r="103" spans="1:22" ht="12.75" customHeight="1">
      <c r="A103" s="353">
        <f t="shared" si="25"/>
        <v>38</v>
      </c>
      <c r="B103" s="353" t="s">
        <v>471</v>
      </c>
      <c r="C103" s="385">
        <f t="shared" si="21"/>
        <v>254</v>
      </c>
      <c r="D103" s="378">
        <f t="shared" si="21"/>
        <v>0</v>
      </c>
      <c r="E103" s="378">
        <f t="shared" si="21"/>
        <v>197</v>
      </c>
      <c r="F103" s="378">
        <f t="shared" si="21"/>
        <v>57</v>
      </c>
      <c r="G103" s="378">
        <f t="shared" si="21"/>
        <v>0</v>
      </c>
      <c r="H103" s="385">
        <f t="shared" si="22"/>
        <v>222</v>
      </c>
      <c r="I103" s="387">
        <v>0</v>
      </c>
      <c r="J103" s="387">
        <v>165</v>
      </c>
      <c r="K103" s="387">
        <v>57</v>
      </c>
      <c r="L103" s="387">
        <v>0</v>
      </c>
      <c r="M103" s="385">
        <f t="shared" si="16"/>
        <v>0</v>
      </c>
      <c r="N103" s="386">
        <v>0</v>
      </c>
      <c r="O103" s="386">
        <v>0</v>
      </c>
      <c r="P103" s="386">
        <v>0</v>
      </c>
      <c r="Q103" s="386">
        <v>0</v>
      </c>
      <c r="R103" s="385">
        <f t="shared" si="17"/>
        <v>32</v>
      </c>
      <c r="S103" s="387">
        <v>0</v>
      </c>
      <c r="T103" s="387">
        <v>32</v>
      </c>
      <c r="U103" s="387">
        <v>0</v>
      </c>
      <c r="V103" s="388">
        <v>0</v>
      </c>
    </row>
    <row r="104" spans="1:22" ht="12">
      <c r="A104" s="353">
        <f t="shared" si="25"/>
        <v>39</v>
      </c>
      <c r="B104" s="353" t="s">
        <v>669</v>
      </c>
      <c r="C104" s="385">
        <f t="shared" si="21"/>
        <v>113</v>
      </c>
      <c r="D104" s="378">
        <f t="shared" si="21"/>
        <v>0</v>
      </c>
      <c r="E104" s="378">
        <f t="shared" si="21"/>
        <v>98</v>
      </c>
      <c r="F104" s="378">
        <f t="shared" si="21"/>
        <v>6</v>
      </c>
      <c r="G104" s="378">
        <f t="shared" si="21"/>
        <v>9</v>
      </c>
      <c r="H104" s="385">
        <f>SUM(I104:L104)</f>
        <v>91</v>
      </c>
      <c r="I104" s="387">
        <v>0</v>
      </c>
      <c r="J104" s="387">
        <v>76</v>
      </c>
      <c r="K104" s="387">
        <v>6</v>
      </c>
      <c r="L104" s="387">
        <v>9</v>
      </c>
      <c r="M104" s="385">
        <f t="shared" si="16"/>
        <v>22</v>
      </c>
      <c r="N104" s="386">
        <v>0</v>
      </c>
      <c r="O104" s="386">
        <v>22</v>
      </c>
      <c r="P104" s="386">
        <v>0</v>
      </c>
      <c r="Q104" s="386">
        <v>0</v>
      </c>
      <c r="R104" s="385">
        <f t="shared" si="17"/>
        <v>0</v>
      </c>
      <c r="S104" s="387">
        <v>0</v>
      </c>
      <c r="T104" s="387">
        <v>0</v>
      </c>
      <c r="U104" s="387">
        <v>0</v>
      </c>
      <c r="V104" s="388">
        <v>0</v>
      </c>
    </row>
    <row r="105" spans="1:22" ht="12">
      <c r="A105" s="353">
        <f t="shared" si="25"/>
        <v>40</v>
      </c>
      <c r="B105" s="353" t="s">
        <v>253</v>
      </c>
      <c r="C105" s="385">
        <f t="shared" si="21"/>
        <v>208</v>
      </c>
      <c r="D105" s="378">
        <f t="shared" si="21"/>
        <v>0</v>
      </c>
      <c r="E105" s="378">
        <f t="shared" si="21"/>
        <v>16</v>
      </c>
      <c r="F105" s="378">
        <f t="shared" si="21"/>
        <v>192</v>
      </c>
      <c r="G105" s="378">
        <f t="shared" si="21"/>
        <v>0</v>
      </c>
      <c r="H105" s="385">
        <f>SUM(I105:L105)</f>
        <v>208</v>
      </c>
      <c r="I105" s="387">
        <v>0</v>
      </c>
      <c r="J105" s="387">
        <v>16</v>
      </c>
      <c r="K105" s="387">
        <v>192</v>
      </c>
      <c r="L105" s="387">
        <v>0</v>
      </c>
      <c r="M105" s="385">
        <f t="shared" si="16"/>
        <v>0</v>
      </c>
      <c r="N105" s="386">
        <v>0</v>
      </c>
      <c r="O105" s="386">
        <v>0</v>
      </c>
      <c r="P105" s="386">
        <v>0</v>
      </c>
      <c r="Q105" s="386">
        <v>0</v>
      </c>
      <c r="R105" s="385">
        <f t="shared" si="17"/>
        <v>0</v>
      </c>
      <c r="S105" s="387">
        <v>0</v>
      </c>
      <c r="T105" s="387">
        <v>0</v>
      </c>
      <c r="U105" s="387">
        <v>0</v>
      </c>
      <c r="V105" s="388">
        <v>0</v>
      </c>
    </row>
    <row r="106" spans="1:22" ht="15" customHeight="1">
      <c r="A106" s="353">
        <f t="shared" si="25"/>
        <v>41</v>
      </c>
      <c r="B106" s="353" t="s">
        <v>433</v>
      </c>
      <c r="C106" s="385">
        <f aca="true" t="shared" si="26" ref="C106:G109">H106+M106+R106</f>
        <v>194</v>
      </c>
      <c r="D106" s="378">
        <f t="shared" si="26"/>
        <v>0</v>
      </c>
      <c r="E106" s="378">
        <f t="shared" si="26"/>
        <v>172</v>
      </c>
      <c r="F106" s="378">
        <f t="shared" si="26"/>
        <v>22</v>
      </c>
      <c r="G106" s="378">
        <f t="shared" si="26"/>
        <v>0</v>
      </c>
      <c r="H106" s="385">
        <f>SUM(I106:L106)</f>
        <v>194</v>
      </c>
      <c r="I106" s="387">
        <v>0</v>
      </c>
      <c r="J106" s="387">
        <v>172</v>
      </c>
      <c r="K106" s="387">
        <v>22</v>
      </c>
      <c r="L106" s="387">
        <v>0</v>
      </c>
      <c r="M106" s="385">
        <f t="shared" si="16"/>
        <v>0</v>
      </c>
      <c r="N106" s="386">
        <v>0</v>
      </c>
      <c r="O106" s="386">
        <v>0</v>
      </c>
      <c r="P106" s="386">
        <v>0</v>
      </c>
      <c r="Q106" s="386">
        <v>0</v>
      </c>
      <c r="R106" s="385">
        <f t="shared" si="17"/>
        <v>0</v>
      </c>
      <c r="S106" s="387">
        <v>0</v>
      </c>
      <c r="T106" s="387">
        <v>0</v>
      </c>
      <c r="U106" s="387">
        <v>0</v>
      </c>
      <c r="V106" s="388">
        <v>0</v>
      </c>
    </row>
    <row r="107" spans="1:22" ht="15" customHeight="1">
      <c r="A107" s="353">
        <f t="shared" si="25"/>
        <v>42</v>
      </c>
      <c r="B107" s="353" t="s">
        <v>434</v>
      </c>
      <c r="C107" s="385">
        <f t="shared" si="26"/>
        <v>407</v>
      </c>
      <c r="D107" s="378">
        <f t="shared" si="26"/>
        <v>0</v>
      </c>
      <c r="E107" s="378">
        <f t="shared" si="26"/>
        <v>293</v>
      </c>
      <c r="F107" s="378">
        <f t="shared" si="26"/>
        <v>114</v>
      </c>
      <c r="G107" s="378">
        <f t="shared" si="26"/>
        <v>0</v>
      </c>
      <c r="H107" s="385">
        <f t="shared" si="22"/>
        <v>289</v>
      </c>
      <c r="I107" s="387">
        <v>0</v>
      </c>
      <c r="J107" s="387">
        <v>175</v>
      </c>
      <c r="K107" s="387">
        <v>114</v>
      </c>
      <c r="L107" s="387">
        <v>0</v>
      </c>
      <c r="M107" s="385">
        <f t="shared" si="16"/>
        <v>50</v>
      </c>
      <c r="N107" s="386">
        <v>0</v>
      </c>
      <c r="O107" s="386">
        <v>50</v>
      </c>
      <c r="P107" s="386">
        <v>0</v>
      </c>
      <c r="Q107" s="386">
        <v>0</v>
      </c>
      <c r="R107" s="385">
        <f t="shared" si="17"/>
        <v>68</v>
      </c>
      <c r="S107" s="387">
        <v>0</v>
      </c>
      <c r="T107" s="387">
        <v>68</v>
      </c>
      <c r="U107" s="387">
        <v>0</v>
      </c>
      <c r="V107" s="388">
        <v>0</v>
      </c>
    </row>
    <row r="108" spans="1:22" ht="12">
      <c r="A108" s="353">
        <f t="shared" si="25"/>
        <v>43</v>
      </c>
      <c r="B108" s="392" t="s">
        <v>472</v>
      </c>
      <c r="C108" s="385">
        <f t="shared" si="26"/>
        <v>166</v>
      </c>
      <c r="D108" s="378">
        <f t="shared" si="26"/>
        <v>0</v>
      </c>
      <c r="E108" s="378">
        <f t="shared" si="26"/>
        <v>129</v>
      </c>
      <c r="F108" s="378">
        <f t="shared" si="26"/>
        <v>37</v>
      </c>
      <c r="G108" s="378">
        <f t="shared" si="26"/>
        <v>0</v>
      </c>
      <c r="H108" s="385">
        <f>SUM(I108:L108)</f>
        <v>53</v>
      </c>
      <c r="I108" s="387">
        <v>0</v>
      </c>
      <c r="J108" s="387">
        <v>16</v>
      </c>
      <c r="K108" s="387">
        <v>37</v>
      </c>
      <c r="L108" s="387">
        <v>0</v>
      </c>
      <c r="M108" s="385">
        <f>SUM(N108:Q108)</f>
        <v>0</v>
      </c>
      <c r="N108" s="386">
        <v>0</v>
      </c>
      <c r="O108" s="386">
        <v>0</v>
      </c>
      <c r="P108" s="386">
        <v>0</v>
      </c>
      <c r="Q108" s="386">
        <v>0</v>
      </c>
      <c r="R108" s="385">
        <f>SUM(S108:V108)</f>
        <v>113</v>
      </c>
      <c r="S108" s="387">
        <v>0</v>
      </c>
      <c r="T108" s="387">
        <v>113</v>
      </c>
      <c r="U108" s="387">
        <v>0</v>
      </c>
      <c r="V108" s="388">
        <v>0</v>
      </c>
    </row>
    <row r="109" spans="1:22" ht="12">
      <c r="A109" s="353">
        <f t="shared" si="25"/>
        <v>44</v>
      </c>
      <c r="B109" s="353" t="s">
        <v>254</v>
      </c>
      <c r="C109" s="385">
        <f t="shared" si="26"/>
        <v>623</v>
      </c>
      <c r="D109" s="378">
        <f t="shared" si="26"/>
        <v>0</v>
      </c>
      <c r="E109" s="378">
        <f t="shared" si="26"/>
        <v>587</v>
      </c>
      <c r="F109" s="378">
        <f t="shared" si="26"/>
        <v>36</v>
      </c>
      <c r="G109" s="378">
        <f t="shared" si="26"/>
        <v>0</v>
      </c>
      <c r="H109" s="385">
        <f>SUM(I109:L109)</f>
        <v>623</v>
      </c>
      <c r="I109" s="387">
        <v>0</v>
      </c>
      <c r="J109" s="387">
        <v>587</v>
      </c>
      <c r="K109" s="387">
        <v>36</v>
      </c>
      <c r="L109" s="387">
        <v>0</v>
      </c>
      <c r="M109" s="385">
        <f t="shared" si="16"/>
        <v>0</v>
      </c>
      <c r="N109" s="386">
        <v>0</v>
      </c>
      <c r="O109" s="386">
        <v>0</v>
      </c>
      <c r="P109" s="386">
        <v>0</v>
      </c>
      <c r="Q109" s="386">
        <v>0</v>
      </c>
      <c r="R109" s="385">
        <f t="shared" si="17"/>
        <v>0</v>
      </c>
      <c r="S109" s="387">
        <v>0</v>
      </c>
      <c r="T109" s="387">
        <v>0</v>
      </c>
      <c r="U109" s="387">
        <v>0</v>
      </c>
      <c r="V109" s="388">
        <v>0</v>
      </c>
    </row>
    <row r="110" spans="1:22" ht="12">
      <c r="A110" s="353">
        <f t="shared" si="25"/>
        <v>45</v>
      </c>
      <c r="B110" s="392" t="s">
        <v>473</v>
      </c>
      <c r="C110" s="385">
        <f>H110+M110+R110</f>
        <v>168</v>
      </c>
      <c r="D110" s="378">
        <f>I110+N110+S110</f>
        <v>0</v>
      </c>
      <c r="E110" s="378">
        <f>J110+O110+T110</f>
        <v>168</v>
      </c>
      <c r="F110" s="378">
        <f>K110+P110+U110</f>
        <v>0</v>
      </c>
      <c r="G110" s="378">
        <f>L110+Q110+V110</f>
        <v>0</v>
      </c>
      <c r="H110" s="385">
        <f>SUM(I110:L110)</f>
        <v>168</v>
      </c>
      <c r="I110" s="387">
        <v>0</v>
      </c>
      <c r="J110" s="387">
        <v>168</v>
      </c>
      <c r="K110" s="387">
        <v>0</v>
      </c>
      <c r="L110" s="387">
        <v>0</v>
      </c>
      <c r="M110" s="385">
        <f>SUM(N110:Q110)</f>
        <v>0</v>
      </c>
      <c r="N110" s="386">
        <v>0</v>
      </c>
      <c r="O110" s="386">
        <v>0</v>
      </c>
      <c r="P110" s="386">
        <v>0</v>
      </c>
      <c r="Q110" s="386">
        <v>0</v>
      </c>
      <c r="R110" s="385">
        <f>SUM(S110:V110)</f>
        <v>0</v>
      </c>
      <c r="S110" s="387">
        <v>0</v>
      </c>
      <c r="T110" s="387">
        <v>0</v>
      </c>
      <c r="U110" s="387">
        <v>0</v>
      </c>
      <c r="V110" s="388">
        <v>0</v>
      </c>
    </row>
    <row r="111" spans="1:22" ht="12">
      <c r="A111" s="621" t="s">
        <v>27</v>
      </c>
      <c r="B111" s="621"/>
      <c r="C111" s="400">
        <f>SUM(C112:C118)</f>
        <v>527</v>
      </c>
      <c r="D111" s="400">
        <f>SUM(D112:D118)</f>
        <v>202</v>
      </c>
      <c r="E111" s="400">
        <f>SUM(E112:E118)</f>
        <v>325</v>
      </c>
      <c r="F111" s="400">
        <f>SUM(F112:F118)</f>
        <v>0</v>
      </c>
      <c r="G111" s="400">
        <f>SUM(G112:G118)</f>
        <v>0</v>
      </c>
      <c r="H111" s="400">
        <f>SUM(H113:H113)</f>
        <v>96</v>
      </c>
      <c r="I111" s="400">
        <f>SUM(I112:I118)</f>
        <v>202</v>
      </c>
      <c r="J111" s="400">
        <f>SUM(J112:J118)</f>
        <v>300</v>
      </c>
      <c r="K111" s="400">
        <f>SUM(K112:K118)</f>
        <v>0</v>
      </c>
      <c r="L111" s="400">
        <f>SUM(L112:L118)</f>
        <v>0</v>
      </c>
      <c r="M111" s="400">
        <f>SUM(M113:M113)</f>
        <v>25</v>
      </c>
      <c r="N111" s="400">
        <f>SUM(N112:N118)</f>
        <v>0</v>
      </c>
      <c r="O111" s="400">
        <f>SUM(O112:O118)</f>
        <v>25</v>
      </c>
      <c r="P111" s="400">
        <f>SUM(P112:P118)</f>
        <v>0</v>
      </c>
      <c r="Q111" s="400">
        <f>SUM(Q112:Q118)</f>
        <v>0</v>
      </c>
      <c r="R111" s="400">
        <f>SUM(R113:R113)</f>
        <v>0</v>
      </c>
      <c r="S111" s="400">
        <f>SUM(S112:S118)</f>
        <v>0</v>
      </c>
      <c r="T111" s="400">
        <f>SUM(T112:T118)</f>
        <v>0</v>
      </c>
      <c r="U111" s="400">
        <f>SUM(U112:U118)</f>
        <v>0</v>
      </c>
      <c r="V111" s="400">
        <f>SUM(V112:V118)</f>
        <v>0</v>
      </c>
    </row>
    <row r="112" spans="1:22" ht="12">
      <c r="A112" s="401">
        <f>+A110+1</f>
        <v>46</v>
      </c>
      <c r="B112" s="402" t="s">
        <v>670</v>
      </c>
      <c r="C112" s="385">
        <f aca="true" t="shared" si="27" ref="C112:G118">H112+M112+R112</f>
        <v>42</v>
      </c>
      <c r="D112" s="378">
        <f t="shared" si="27"/>
        <v>0</v>
      </c>
      <c r="E112" s="378">
        <f t="shared" si="27"/>
        <v>42</v>
      </c>
      <c r="F112" s="378">
        <f t="shared" si="27"/>
        <v>0</v>
      </c>
      <c r="G112" s="378">
        <f t="shared" si="27"/>
        <v>0</v>
      </c>
      <c r="H112" s="385">
        <f>SUM(I112:L112)</f>
        <v>42</v>
      </c>
      <c r="I112" s="387"/>
      <c r="J112" s="387">
        <v>42</v>
      </c>
      <c r="K112" s="387"/>
      <c r="L112" s="387"/>
      <c r="M112" s="385">
        <f>SUM(N112:Q112)</f>
        <v>0</v>
      </c>
      <c r="N112" s="387"/>
      <c r="O112" s="387"/>
      <c r="P112" s="387"/>
      <c r="Q112" s="387"/>
      <c r="R112" s="385">
        <f>SUM(S112:V112)</f>
        <v>0</v>
      </c>
      <c r="S112" s="387"/>
      <c r="T112" s="387"/>
      <c r="U112" s="387"/>
      <c r="V112" s="388"/>
    </row>
    <row r="113" spans="1:22" ht="12">
      <c r="A113" s="403">
        <f aca="true" t="shared" si="28" ref="A113:A118">+A112+1</f>
        <v>47</v>
      </c>
      <c r="B113" s="353" t="s">
        <v>410</v>
      </c>
      <c r="C113" s="385">
        <f t="shared" si="27"/>
        <v>121</v>
      </c>
      <c r="D113" s="378">
        <f t="shared" si="27"/>
        <v>0</v>
      </c>
      <c r="E113" s="378">
        <f t="shared" si="27"/>
        <v>121</v>
      </c>
      <c r="F113" s="378">
        <f t="shared" si="27"/>
        <v>0</v>
      </c>
      <c r="G113" s="378">
        <f t="shared" si="27"/>
        <v>0</v>
      </c>
      <c r="H113" s="385">
        <f>SUM(I113:L113)</f>
        <v>96</v>
      </c>
      <c r="I113" s="387">
        <v>0</v>
      </c>
      <c r="J113" s="387">
        <v>96</v>
      </c>
      <c r="K113" s="387">
        <v>0</v>
      </c>
      <c r="L113" s="387">
        <v>0</v>
      </c>
      <c r="M113" s="385">
        <f>SUM(N113:Q113)</f>
        <v>25</v>
      </c>
      <c r="N113" s="387">
        <v>0</v>
      </c>
      <c r="O113" s="387">
        <v>25</v>
      </c>
      <c r="P113" s="387">
        <v>0</v>
      </c>
      <c r="Q113" s="387">
        <v>0</v>
      </c>
      <c r="R113" s="385">
        <f>SUM(S113:V113)</f>
        <v>0</v>
      </c>
      <c r="S113" s="387">
        <v>0</v>
      </c>
      <c r="T113" s="387">
        <v>0</v>
      </c>
      <c r="U113" s="387">
        <v>0</v>
      </c>
      <c r="V113" s="388">
        <v>0</v>
      </c>
    </row>
    <row r="114" spans="1:22" ht="12">
      <c r="A114" s="403">
        <f t="shared" si="28"/>
        <v>48</v>
      </c>
      <c r="B114" s="353" t="s">
        <v>671</v>
      </c>
      <c r="C114" s="385">
        <f t="shared" si="27"/>
        <v>0</v>
      </c>
      <c r="D114" s="378">
        <f t="shared" si="27"/>
        <v>0</v>
      </c>
      <c r="E114" s="378">
        <f t="shared" si="27"/>
        <v>0</v>
      </c>
      <c r="F114" s="378">
        <f t="shared" si="27"/>
        <v>0</v>
      </c>
      <c r="G114" s="378">
        <f t="shared" si="27"/>
        <v>0</v>
      </c>
      <c r="H114" s="385"/>
      <c r="I114" s="387"/>
      <c r="J114" s="387"/>
      <c r="K114" s="387"/>
      <c r="L114" s="387"/>
      <c r="M114" s="385"/>
      <c r="N114" s="387"/>
      <c r="O114" s="387"/>
      <c r="P114" s="387"/>
      <c r="Q114" s="387"/>
      <c r="R114" s="385"/>
      <c r="S114" s="387"/>
      <c r="T114" s="387"/>
      <c r="U114" s="387"/>
      <c r="V114" s="388"/>
    </row>
    <row r="115" spans="1:22" ht="12">
      <c r="A115" s="403">
        <f t="shared" si="28"/>
        <v>49</v>
      </c>
      <c r="B115" s="353" t="s">
        <v>642</v>
      </c>
      <c r="C115" s="385">
        <f t="shared" si="27"/>
        <v>25</v>
      </c>
      <c r="D115" s="378">
        <f t="shared" si="27"/>
        <v>0</v>
      </c>
      <c r="E115" s="378">
        <f t="shared" si="27"/>
        <v>25</v>
      </c>
      <c r="F115" s="378">
        <f t="shared" si="27"/>
        <v>0</v>
      </c>
      <c r="G115" s="378">
        <f t="shared" si="27"/>
        <v>0</v>
      </c>
      <c r="H115" s="385">
        <f>SUM(I115:L115)</f>
        <v>25</v>
      </c>
      <c r="I115" s="387"/>
      <c r="J115" s="387">
        <v>25</v>
      </c>
      <c r="K115" s="387">
        <v>0</v>
      </c>
      <c r="L115" s="387">
        <v>0</v>
      </c>
      <c r="M115" s="385">
        <f>SUM(N115:Q115)</f>
        <v>0</v>
      </c>
      <c r="N115" s="387"/>
      <c r="O115" s="387"/>
      <c r="P115" s="387">
        <v>0</v>
      </c>
      <c r="Q115" s="387">
        <v>0</v>
      </c>
      <c r="R115" s="385">
        <f>SUM(S115:V115)</f>
        <v>0</v>
      </c>
      <c r="S115" s="387"/>
      <c r="T115" s="387"/>
      <c r="U115" s="387"/>
      <c r="V115" s="388"/>
    </row>
    <row r="116" spans="1:22" ht="15" customHeight="1">
      <c r="A116" s="403">
        <f t="shared" si="28"/>
        <v>50</v>
      </c>
      <c r="B116" s="353" t="s">
        <v>643</v>
      </c>
      <c r="C116" s="385">
        <f t="shared" si="27"/>
        <v>137</v>
      </c>
      <c r="D116" s="378">
        <f t="shared" si="27"/>
        <v>0</v>
      </c>
      <c r="E116" s="378">
        <f t="shared" si="27"/>
        <v>137</v>
      </c>
      <c r="F116" s="378">
        <f t="shared" si="27"/>
        <v>0</v>
      </c>
      <c r="G116" s="378">
        <f t="shared" si="27"/>
        <v>0</v>
      </c>
      <c r="H116" s="385">
        <f>SUM(I116:L116)</f>
        <v>137</v>
      </c>
      <c r="I116" s="387"/>
      <c r="J116" s="387">
        <v>137</v>
      </c>
      <c r="K116" s="387">
        <v>0</v>
      </c>
      <c r="L116" s="387">
        <v>0</v>
      </c>
      <c r="M116" s="385">
        <f>SUM(N116:Q116)</f>
        <v>0</v>
      </c>
      <c r="N116" s="387"/>
      <c r="O116" s="387"/>
      <c r="P116" s="387">
        <v>0</v>
      </c>
      <c r="Q116" s="387">
        <v>0</v>
      </c>
      <c r="R116" s="385">
        <f>SUM(S116:V116)</f>
        <v>0</v>
      </c>
      <c r="S116" s="387"/>
      <c r="T116" s="387"/>
      <c r="U116" s="387"/>
      <c r="V116" s="388"/>
    </row>
    <row r="117" spans="1:22" ht="15" customHeight="1">
      <c r="A117" s="403">
        <f t="shared" si="28"/>
        <v>51</v>
      </c>
      <c r="B117" s="353" t="s">
        <v>644</v>
      </c>
      <c r="C117" s="385">
        <f t="shared" si="27"/>
        <v>98</v>
      </c>
      <c r="D117" s="378">
        <f t="shared" si="27"/>
        <v>98</v>
      </c>
      <c r="E117" s="378">
        <f t="shared" si="27"/>
        <v>0</v>
      </c>
      <c r="F117" s="378">
        <f t="shared" si="27"/>
        <v>0</v>
      </c>
      <c r="G117" s="378">
        <f t="shared" si="27"/>
        <v>0</v>
      </c>
      <c r="H117" s="385">
        <f>SUM(I117:L117)</f>
        <v>98</v>
      </c>
      <c r="I117" s="387">
        <v>98</v>
      </c>
      <c r="J117" s="387"/>
      <c r="K117" s="387">
        <v>0</v>
      </c>
      <c r="L117" s="387">
        <v>0</v>
      </c>
      <c r="M117" s="385">
        <f>SUM(N117:Q117)</f>
        <v>0</v>
      </c>
      <c r="N117" s="387"/>
      <c r="O117" s="387"/>
      <c r="P117" s="387">
        <v>0</v>
      </c>
      <c r="Q117" s="387">
        <v>0</v>
      </c>
      <c r="R117" s="385">
        <f>SUM(S117:V117)</f>
        <v>0</v>
      </c>
      <c r="S117" s="387"/>
      <c r="T117" s="387"/>
      <c r="U117" s="387"/>
      <c r="V117" s="388"/>
    </row>
    <row r="118" spans="1:22" ht="12">
      <c r="A118" s="403">
        <f t="shared" si="28"/>
        <v>52</v>
      </c>
      <c r="B118" s="353" t="s">
        <v>645</v>
      </c>
      <c r="C118" s="385">
        <f t="shared" si="27"/>
        <v>104</v>
      </c>
      <c r="D118" s="378">
        <f t="shared" si="27"/>
        <v>104</v>
      </c>
      <c r="E118" s="378">
        <f t="shared" si="27"/>
        <v>0</v>
      </c>
      <c r="F118" s="378">
        <f t="shared" si="27"/>
        <v>0</v>
      </c>
      <c r="G118" s="378">
        <f t="shared" si="27"/>
        <v>0</v>
      </c>
      <c r="H118" s="385">
        <f>SUM(I118:L118)</f>
        <v>104</v>
      </c>
      <c r="I118" s="387">
        <v>104</v>
      </c>
      <c r="J118" s="387"/>
      <c r="K118" s="387">
        <v>0</v>
      </c>
      <c r="L118" s="387">
        <v>0</v>
      </c>
      <c r="M118" s="385">
        <f>SUM(N118:Q118)</f>
        <v>0</v>
      </c>
      <c r="N118" s="387"/>
      <c r="O118" s="387"/>
      <c r="P118" s="387">
        <v>0</v>
      </c>
      <c r="Q118" s="387">
        <v>0</v>
      </c>
      <c r="R118" s="385">
        <f>SUM(S118:V118)</f>
        <v>0</v>
      </c>
      <c r="S118" s="387"/>
      <c r="T118" s="387"/>
      <c r="U118" s="387"/>
      <c r="V118" s="388"/>
    </row>
    <row r="119" spans="1:22" ht="12">
      <c r="A119" s="621" t="s">
        <v>474</v>
      </c>
      <c r="B119" s="621"/>
      <c r="C119" s="400">
        <f>SUM(C120:C124)</f>
        <v>994</v>
      </c>
      <c r="D119" s="400">
        <f aca="true" t="shared" si="29" ref="D119:V119">SUM(D120:D124)</f>
        <v>0</v>
      </c>
      <c r="E119" s="400">
        <f t="shared" si="29"/>
        <v>724</v>
      </c>
      <c r="F119" s="400">
        <f t="shared" si="29"/>
        <v>270</v>
      </c>
      <c r="G119" s="400">
        <f t="shared" si="29"/>
        <v>0</v>
      </c>
      <c r="H119" s="400">
        <f t="shared" si="29"/>
        <v>796</v>
      </c>
      <c r="I119" s="400">
        <f t="shared" si="29"/>
        <v>0</v>
      </c>
      <c r="J119" s="400">
        <f t="shared" si="29"/>
        <v>526</v>
      </c>
      <c r="K119" s="400">
        <f t="shared" si="29"/>
        <v>270</v>
      </c>
      <c r="L119" s="400">
        <f t="shared" si="29"/>
        <v>0</v>
      </c>
      <c r="M119" s="400">
        <f t="shared" si="29"/>
        <v>105</v>
      </c>
      <c r="N119" s="400">
        <f t="shared" si="29"/>
        <v>0</v>
      </c>
      <c r="O119" s="400">
        <f t="shared" si="29"/>
        <v>105</v>
      </c>
      <c r="P119" s="400">
        <f t="shared" si="29"/>
        <v>0</v>
      </c>
      <c r="Q119" s="400">
        <f t="shared" si="29"/>
        <v>0</v>
      </c>
      <c r="R119" s="400">
        <f t="shared" si="29"/>
        <v>93</v>
      </c>
      <c r="S119" s="400">
        <f t="shared" si="29"/>
        <v>0</v>
      </c>
      <c r="T119" s="400">
        <f t="shared" si="29"/>
        <v>93</v>
      </c>
      <c r="U119" s="400">
        <f t="shared" si="29"/>
        <v>0</v>
      </c>
      <c r="V119" s="404">
        <f t="shared" si="29"/>
        <v>0</v>
      </c>
    </row>
    <row r="120" spans="1:22" ht="29.25" customHeight="1">
      <c r="A120" s="405">
        <v>17.1</v>
      </c>
      <c r="B120" s="353" t="s">
        <v>728</v>
      </c>
      <c r="C120" s="385">
        <f aca="true" t="shared" si="30" ref="C120:G124">H120+M120+R120</f>
        <v>536</v>
      </c>
      <c r="D120" s="378">
        <f t="shared" si="30"/>
        <v>0</v>
      </c>
      <c r="E120" s="378">
        <f t="shared" si="30"/>
        <v>330</v>
      </c>
      <c r="F120" s="378">
        <f t="shared" si="30"/>
        <v>206</v>
      </c>
      <c r="G120" s="378">
        <f t="shared" si="30"/>
        <v>0</v>
      </c>
      <c r="H120" s="385">
        <f>SUM(I120:L120)</f>
        <v>478</v>
      </c>
      <c r="I120" s="387">
        <v>0</v>
      </c>
      <c r="J120" s="387">
        <v>272</v>
      </c>
      <c r="K120" s="387">
        <v>206</v>
      </c>
      <c r="L120" s="387">
        <v>0</v>
      </c>
      <c r="M120" s="385">
        <f>SUM(N120:Q120)</f>
        <v>58</v>
      </c>
      <c r="N120" s="387">
        <v>0</v>
      </c>
      <c r="O120" s="387">
        <v>58</v>
      </c>
      <c r="P120" s="387">
        <v>0</v>
      </c>
      <c r="Q120" s="387">
        <v>0</v>
      </c>
      <c r="R120" s="385">
        <f>SUM(S120:V120)</f>
        <v>0</v>
      </c>
      <c r="S120" s="387">
        <v>0</v>
      </c>
      <c r="T120" s="387">
        <v>0</v>
      </c>
      <c r="U120" s="387">
        <v>0</v>
      </c>
      <c r="V120" s="388">
        <v>0</v>
      </c>
    </row>
    <row r="121" spans="1:22" ht="24">
      <c r="A121" s="405">
        <v>4.1</v>
      </c>
      <c r="B121" s="353" t="s">
        <v>729</v>
      </c>
      <c r="C121" s="385">
        <f t="shared" si="30"/>
        <v>224</v>
      </c>
      <c r="D121" s="378">
        <f t="shared" si="30"/>
        <v>0</v>
      </c>
      <c r="E121" s="378">
        <f t="shared" si="30"/>
        <v>224</v>
      </c>
      <c r="F121" s="378">
        <f t="shared" si="30"/>
        <v>0</v>
      </c>
      <c r="G121" s="378">
        <f t="shared" si="30"/>
        <v>0</v>
      </c>
      <c r="H121" s="385">
        <f>SUM(I121:L121)</f>
        <v>147</v>
      </c>
      <c r="I121" s="387">
        <v>0</v>
      </c>
      <c r="J121" s="387">
        <v>147</v>
      </c>
      <c r="K121" s="387">
        <v>0</v>
      </c>
      <c r="L121" s="387">
        <v>0</v>
      </c>
      <c r="M121" s="385">
        <f>SUM(N121:Q121)</f>
        <v>0</v>
      </c>
      <c r="N121" s="387">
        <v>0</v>
      </c>
      <c r="O121" s="387">
        <v>0</v>
      </c>
      <c r="P121" s="387">
        <v>0</v>
      </c>
      <c r="Q121" s="387">
        <v>0</v>
      </c>
      <c r="R121" s="385">
        <f>SUM(S121:V121)</f>
        <v>77</v>
      </c>
      <c r="S121" s="387">
        <v>0</v>
      </c>
      <c r="T121" s="387">
        <v>77</v>
      </c>
      <c r="U121" s="387">
        <v>0</v>
      </c>
      <c r="V121" s="388">
        <v>0</v>
      </c>
    </row>
    <row r="122" spans="1:22" ht="24">
      <c r="A122" s="405">
        <v>21.1</v>
      </c>
      <c r="B122" s="353" t="s">
        <v>730</v>
      </c>
      <c r="C122" s="385">
        <f t="shared" si="30"/>
        <v>7</v>
      </c>
      <c r="D122" s="378">
        <f t="shared" si="30"/>
        <v>0</v>
      </c>
      <c r="E122" s="378">
        <f t="shared" si="30"/>
        <v>0</v>
      </c>
      <c r="F122" s="378">
        <f t="shared" si="30"/>
        <v>7</v>
      </c>
      <c r="G122" s="378">
        <f t="shared" si="30"/>
        <v>0</v>
      </c>
      <c r="H122" s="385">
        <f>SUM(I122:L122)</f>
        <v>7</v>
      </c>
      <c r="I122" s="387">
        <v>0</v>
      </c>
      <c r="J122" s="387">
        <v>0</v>
      </c>
      <c r="K122" s="387">
        <v>7</v>
      </c>
      <c r="L122" s="387">
        <v>0</v>
      </c>
      <c r="M122" s="385">
        <f>SUM(N122:Q122)</f>
        <v>0</v>
      </c>
      <c r="N122" s="387">
        <v>0</v>
      </c>
      <c r="O122" s="387">
        <v>0</v>
      </c>
      <c r="P122" s="387">
        <v>0</v>
      </c>
      <c r="Q122" s="387">
        <v>0</v>
      </c>
      <c r="R122" s="385">
        <f>SUM(S122:V122)</f>
        <v>0</v>
      </c>
      <c r="S122" s="387">
        <v>0</v>
      </c>
      <c r="T122" s="387">
        <v>0</v>
      </c>
      <c r="U122" s="387">
        <v>0</v>
      </c>
      <c r="V122" s="388">
        <v>0</v>
      </c>
    </row>
    <row r="123" spans="1:22" ht="24">
      <c r="A123" s="405">
        <v>21.2</v>
      </c>
      <c r="B123" s="353" t="s">
        <v>731</v>
      </c>
      <c r="C123" s="385">
        <f t="shared" si="30"/>
        <v>74</v>
      </c>
      <c r="D123" s="378">
        <f t="shared" si="30"/>
        <v>0</v>
      </c>
      <c r="E123" s="378">
        <f t="shared" si="30"/>
        <v>17</v>
      </c>
      <c r="F123" s="378">
        <f t="shared" si="30"/>
        <v>57</v>
      </c>
      <c r="G123" s="378">
        <f t="shared" si="30"/>
        <v>0</v>
      </c>
      <c r="H123" s="385">
        <f>SUM(I123:L123)</f>
        <v>74</v>
      </c>
      <c r="I123" s="387">
        <v>0</v>
      </c>
      <c r="J123" s="387">
        <v>17</v>
      </c>
      <c r="K123" s="387">
        <v>57</v>
      </c>
      <c r="L123" s="387">
        <v>0</v>
      </c>
      <c r="M123" s="385">
        <f>SUM(N123:Q123)</f>
        <v>0</v>
      </c>
      <c r="N123" s="387">
        <v>0</v>
      </c>
      <c r="O123" s="387">
        <v>0</v>
      </c>
      <c r="P123" s="387">
        <v>0</v>
      </c>
      <c r="Q123" s="387">
        <v>0</v>
      </c>
      <c r="R123" s="385">
        <f>SUM(S123:V123)</f>
        <v>0</v>
      </c>
      <c r="S123" s="387">
        <v>0</v>
      </c>
      <c r="T123" s="387">
        <v>0</v>
      </c>
      <c r="U123" s="387">
        <v>0</v>
      </c>
      <c r="V123" s="388">
        <v>0</v>
      </c>
    </row>
    <row r="124" spans="1:22" ht="23.25" customHeight="1">
      <c r="A124" s="405">
        <v>33.1</v>
      </c>
      <c r="B124" s="353" t="s">
        <v>732</v>
      </c>
      <c r="C124" s="385">
        <f t="shared" si="30"/>
        <v>153</v>
      </c>
      <c r="D124" s="378">
        <f t="shared" si="30"/>
        <v>0</v>
      </c>
      <c r="E124" s="378">
        <f t="shared" si="30"/>
        <v>153</v>
      </c>
      <c r="F124" s="378">
        <f t="shared" si="30"/>
        <v>0</v>
      </c>
      <c r="G124" s="378">
        <f t="shared" si="30"/>
        <v>0</v>
      </c>
      <c r="H124" s="385">
        <f>SUM(I124:L124)</f>
        <v>90</v>
      </c>
      <c r="I124" s="387">
        <v>0</v>
      </c>
      <c r="J124" s="387">
        <v>90</v>
      </c>
      <c r="K124" s="387">
        <v>0</v>
      </c>
      <c r="L124" s="387">
        <v>0</v>
      </c>
      <c r="M124" s="385">
        <f>SUM(N124:Q124)</f>
        <v>47</v>
      </c>
      <c r="N124" s="387">
        <v>0</v>
      </c>
      <c r="O124" s="387">
        <v>47</v>
      </c>
      <c r="P124" s="387">
        <v>0</v>
      </c>
      <c r="Q124" s="387">
        <v>0</v>
      </c>
      <c r="R124" s="385">
        <f>SUM(S124:V124)</f>
        <v>16</v>
      </c>
      <c r="S124" s="387">
        <v>0</v>
      </c>
      <c r="T124" s="387">
        <v>16</v>
      </c>
      <c r="U124" s="387">
        <v>0</v>
      </c>
      <c r="V124" s="388">
        <v>0</v>
      </c>
    </row>
    <row r="125" spans="1:22" ht="12">
      <c r="A125" s="622" t="s">
        <v>29</v>
      </c>
      <c r="B125" s="622"/>
      <c r="C125" s="377">
        <f>C43+C65+C111+C119</f>
        <v>69370</v>
      </c>
      <c r="D125" s="377">
        <f aca="true" t="shared" si="31" ref="D125:V125">D43+D65+D111+D119</f>
        <v>362</v>
      </c>
      <c r="E125" s="377">
        <f t="shared" si="31"/>
        <v>59104</v>
      </c>
      <c r="F125" s="377">
        <f t="shared" si="31"/>
        <v>9195</v>
      </c>
      <c r="G125" s="377">
        <f t="shared" si="31"/>
        <v>709</v>
      </c>
      <c r="H125" s="377">
        <f t="shared" si="31"/>
        <v>58129</v>
      </c>
      <c r="I125" s="377">
        <f t="shared" si="31"/>
        <v>362</v>
      </c>
      <c r="J125" s="377">
        <f t="shared" si="31"/>
        <v>49706</v>
      </c>
      <c r="K125" s="377">
        <f t="shared" si="31"/>
        <v>7758</v>
      </c>
      <c r="L125" s="377">
        <f t="shared" si="31"/>
        <v>709</v>
      </c>
      <c r="M125" s="377">
        <f t="shared" si="31"/>
        <v>3431</v>
      </c>
      <c r="N125" s="377">
        <f t="shared" si="31"/>
        <v>0</v>
      </c>
      <c r="O125" s="377">
        <f t="shared" si="31"/>
        <v>3408</v>
      </c>
      <c r="P125" s="377">
        <f t="shared" si="31"/>
        <v>23</v>
      </c>
      <c r="Q125" s="377">
        <f t="shared" si="31"/>
        <v>0</v>
      </c>
      <c r="R125" s="377">
        <f t="shared" si="31"/>
        <v>7404</v>
      </c>
      <c r="S125" s="377">
        <f t="shared" si="31"/>
        <v>0</v>
      </c>
      <c r="T125" s="377">
        <f t="shared" si="31"/>
        <v>5990</v>
      </c>
      <c r="U125" s="377">
        <f t="shared" si="31"/>
        <v>1414</v>
      </c>
      <c r="V125" s="406">
        <f t="shared" si="31"/>
        <v>0</v>
      </c>
    </row>
    <row r="126" spans="1:22" ht="27" customHeight="1">
      <c r="A126" s="391">
        <v>1</v>
      </c>
      <c r="B126" s="389" t="s">
        <v>460</v>
      </c>
      <c r="C126" s="385">
        <f aca="true" t="shared" si="32" ref="C126:G128">H126+M126+R126</f>
        <v>126</v>
      </c>
      <c r="D126" s="378">
        <f t="shared" si="32"/>
        <v>0</v>
      </c>
      <c r="E126" s="378">
        <f t="shared" si="32"/>
        <v>126</v>
      </c>
      <c r="F126" s="378">
        <f t="shared" si="32"/>
        <v>0</v>
      </c>
      <c r="G126" s="378">
        <f t="shared" si="32"/>
        <v>0</v>
      </c>
      <c r="H126" s="385">
        <f>SUM(I126:L126)</f>
        <v>126</v>
      </c>
      <c r="I126" s="407">
        <v>0</v>
      </c>
      <c r="J126" s="407">
        <v>126</v>
      </c>
      <c r="K126" s="407">
        <v>0</v>
      </c>
      <c r="L126" s="407">
        <v>0</v>
      </c>
      <c r="M126" s="385">
        <f>SUM(N126:Q126)</f>
        <v>0</v>
      </c>
      <c r="N126" s="407">
        <v>0</v>
      </c>
      <c r="O126" s="407">
        <v>0</v>
      </c>
      <c r="P126" s="407">
        <v>0</v>
      </c>
      <c r="Q126" s="407">
        <v>0</v>
      </c>
      <c r="R126" s="385">
        <f>SUM(S126:V126)</f>
        <v>0</v>
      </c>
      <c r="S126" s="408">
        <v>0</v>
      </c>
      <c r="T126" s="408">
        <v>0</v>
      </c>
      <c r="U126" s="408">
        <v>0</v>
      </c>
      <c r="V126" s="409">
        <v>0</v>
      </c>
    </row>
    <row r="127" spans="1:22" ht="24">
      <c r="A127" s="391">
        <v>2</v>
      </c>
      <c r="B127" s="389" t="s">
        <v>461</v>
      </c>
      <c r="C127" s="385">
        <f t="shared" si="32"/>
        <v>103</v>
      </c>
      <c r="D127" s="378">
        <f t="shared" si="32"/>
        <v>0</v>
      </c>
      <c r="E127" s="378">
        <f t="shared" si="32"/>
        <v>103</v>
      </c>
      <c r="F127" s="378">
        <f t="shared" si="32"/>
        <v>0</v>
      </c>
      <c r="G127" s="378">
        <f t="shared" si="32"/>
        <v>0</v>
      </c>
      <c r="H127" s="385">
        <f>SUM(I127:L127)</f>
        <v>103</v>
      </c>
      <c r="I127" s="407">
        <v>0</v>
      </c>
      <c r="J127" s="407">
        <v>103</v>
      </c>
      <c r="K127" s="407">
        <v>0</v>
      </c>
      <c r="L127" s="407">
        <v>0</v>
      </c>
      <c r="M127" s="385">
        <f>SUM(N127:Q127)</f>
        <v>0</v>
      </c>
      <c r="N127" s="407">
        <v>0</v>
      </c>
      <c r="O127" s="407">
        <v>0</v>
      </c>
      <c r="P127" s="407">
        <v>0</v>
      </c>
      <c r="Q127" s="407">
        <v>0</v>
      </c>
      <c r="R127" s="385">
        <f>SUM(S127:V127)</f>
        <v>0</v>
      </c>
      <c r="S127" s="408">
        <v>0</v>
      </c>
      <c r="T127" s="408">
        <v>0</v>
      </c>
      <c r="U127" s="408">
        <v>0</v>
      </c>
      <c r="V127" s="409">
        <v>0</v>
      </c>
    </row>
    <row r="128" spans="1:22" ht="24">
      <c r="A128" s="391">
        <v>3</v>
      </c>
      <c r="B128" s="389" t="s">
        <v>462</v>
      </c>
      <c r="C128" s="385">
        <f t="shared" si="32"/>
        <v>34</v>
      </c>
      <c r="D128" s="378">
        <f t="shared" si="32"/>
        <v>0</v>
      </c>
      <c r="E128" s="378">
        <f t="shared" si="32"/>
        <v>34</v>
      </c>
      <c r="F128" s="378">
        <f t="shared" si="32"/>
        <v>0</v>
      </c>
      <c r="G128" s="378">
        <f t="shared" si="32"/>
        <v>0</v>
      </c>
      <c r="H128" s="385">
        <f>SUM(I128:L128)</f>
        <v>34</v>
      </c>
      <c r="I128" s="407">
        <v>0</v>
      </c>
      <c r="J128" s="407">
        <v>34</v>
      </c>
      <c r="K128" s="407">
        <v>0</v>
      </c>
      <c r="L128" s="407">
        <v>0</v>
      </c>
      <c r="M128" s="385">
        <f>SUM(N128:Q128)</f>
        <v>0</v>
      </c>
      <c r="N128" s="407">
        <v>0</v>
      </c>
      <c r="O128" s="407">
        <v>0</v>
      </c>
      <c r="P128" s="407">
        <v>0</v>
      </c>
      <c r="Q128" s="407">
        <v>0</v>
      </c>
      <c r="R128" s="385">
        <f>SUM(S128:V128)</f>
        <v>0</v>
      </c>
      <c r="S128" s="408">
        <v>0</v>
      </c>
      <c r="T128" s="408">
        <v>0</v>
      </c>
      <c r="U128" s="408">
        <v>0</v>
      </c>
      <c r="V128" s="409">
        <v>0</v>
      </c>
    </row>
    <row r="129" spans="1:22" ht="12">
      <c r="A129" s="410"/>
      <c r="B129" s="410" t="s">
        <v>73</v>
      </c>
      <c r="C129" s="411">
        <f aca="true" t="shared" si="33" ref="C129:V129">SUM(C126:C128)</f>
        <v>263</v>
      </c>
      <c r="D129" s="411">
        <f t="shared" si="33"/>
        <v>0</v>
      </c>
      <c r="E129" s="411">
        <f t="shared" si="33"/>
        <v>263</v>
      </c>
      <c r="F129" s="411">
        <f t="shared" si="33"/>
        <v>0</v>
      </c>
      <c r="G129" s="411">
        <f t="shared" si="33"/>
        <v>0</v>
      </c>
      <c r="H129" s="411">
        <f t="shared" si="33"/>
        <v>263</v>
      </c>
      <c r="I129" s="411">
        <f t="shared" si="33"/>
        <v>0</v>
      </c>
      <c r="J129" s="411">
        <f t="shared" si="33"/>
        <v>263</v>
      </c>
      <c r="K129" s="411">
        <f t="shared" si="33"/>
        <v>0</v>
      </c>
      <c r="L129" s="411">
        <f t="shared" si="33"/>
        <v>0</v>
      </c>
      <c r="M129" s="411">
        <f t="shared" si="33"/>
        <v>0</v>
      </c>
      <c r="N129" s="411">
        <f t="shared" si="33"/>
        <v>0</v>
      </c>
      <c r="O129" s="411">
        <f t="shared" si="33"/>
        <v>0</v>
      </c>
      <c r="P129" s="411">
        <f t="shared" si="33"/>
        <v>0</v>
      </c>
      <c r="Q129" s="411">
        <f t="shared" si="33"/>
        <v>0</v>
      </c>
      <c r="R129" s="411">
        <f t="shared" si="33"/>
        <v>0</v>
      </c>
      <c r="S129" s="411">
        <f t="shared" si="33"/>
        <v>0</v>
      </c>
      <c r="T129" s="411">
        <f t="shared" si="33"/>
        <v>0</v>
      </c>
      <c r="U129" s="411">
        <f t="shared" si="33"/>
        <v>0</v>
      </c>
      <c r="V129" s="412">
        <f t="shared" si="33"/>
        <v>0</v>
      </c>
    </row>
    <row r="130" spans="1:22" ht="12">
      <c r="A130" s="619" t="s">
        <v>384</v>
      </c>
      <c r="B130" s="619"/>
      <c r="C130" s="413">
        <f aca="true" t="shared" si="34" ref="C130:V130">C42+C129+C125</f>
        <v>157625</v>
      </c>
      <c r="D130" s="413">
        <f t="shared" si="34"/>
        <v>362</v>
      </c>
      <c r="E130" s="413">
        <f t="shared" si="34"/>
        <v>130545</v>
      </c>
      <c r="F130" s="413">
        <f t="shared" si="34"/>
        <v>22499</v>
      </c>
      <c r="G130" s="413">
        <f t="shared" si="34"/>
        <v>4219</v>
      </c>
      <c r="H130" s="413">
        <f t="shared" si="34"/>
        <v>140836</v>
      </c>
      <c r="I130" s="413">
        <f t="shared" si="34"/>
        <v>362</v>
      </c>
      <c r="J130" s="413">
        <f t="shared" si="34"/>
        <v>117971</v>
      </c>
      <c r="K130" s="413">
        <f t="shared" si="34"/>
        <v>19709</v>
      </c>
      <c r="L130" s="413">
        <f t="shared" si="34"/>
        <v>3467</v>
      </c>
      <c r="M130" s="413">
        <f t="shared" si="34"/>
        <v>3803</v>
      </c>
      <c r="N130" s="413">
        <f t="shared" si="34"/>
        <v>0</v>
      </c>
      <c r="O130" s="413">
        <f t="shared" si="34"/>
        <v>3762</v>
      </c>
      <c r="P130" s="413">
        <f t="shared" si="34"/>
        <v>41</v>
      </c>
      <c r="Q130" s="413">
        <f t="shared" si="34"/>
        <v>0</v>
      </c>
      <c r="R130" s="413">
        <f t="shared" si="34"/>
        <v>12313</v>
      </c>
      <c r="S130" s="413">
        <f t="shared" si="34"/>
        <v>0</v>
      </c>
      <c r="T130" s="413">
        <f t="shared" si="34"/>
        <v>8812</v>
      </c>
      <c r="U130" s="413">
        <f t="shared" si="34"/>
        <v>2749</v>
      </c>
      <c r="V130" s="414">
        <f t="shared" si="34"/>
        <v>752</v>
      </c>
    </row>
    <row r="131" spans="1:22" ht="17.25" customHeight="1">
      <c r="A131" s="8"/>
      <c r="B131" s="280"/>
      <c r="C131" s="566"/>
      <c r="D131" s="566"/>
      <c r="E131" s="566"/>
      <c r="F131" s="566"/>
      <c r="G131" s="566"/>
      <c r="H131" s="566"/>
      <c r="I131" s="566"/>
      <c r="J131" s="566"/>
      <c r="K131" s="566"/>
      <c r="L131" s="566"/>
      <c r="M131" s="566"/>
      <c r="N131" s="566"/>
      <c r="O131" s="566"/>
      <c r="P131" s="566"/>
      <c r="Q131" s="566"/>
      <c r="R131" s="566"/>
      <c r="S131" s="566"/>
      <c r="T131" s="566"/>
      <c r="U131" s="566"/>
      <c r="V131" s="566"/>
    </row>
    <row r="132" spans="1:22" ht="17.25" customHeight="1">
      <c r="A132" s="8"/>
      <c r="B132" s="280"/>
      <c r="C132" s="566"/>
      <c r="D132" s="566"/>
      <c r="E132" s="566"/>
      <c r="F132" s="566"/>
      <c r="G132" s="566"/>
      <c r="H132" s="566"/>
      <c r="I132" s="566"/>
      <c r="J132" s="566"/>
      <c r="K132" s="566"/>
      <c r="L132" s="566"/>
      <c r="M132" s="566"/>
      <c r="N132" s="566"/>
      <c r="O132" s="566"/>
      <c r="P132" s="566"/>
      <c r="Q132" s="566"/>
      <c r="R132" s="566"/>
      <c r="S132" s="566"/>
      <c r="T132" s="566"/>
      <c r="U132" s="566"/>
      <c r="V132" s="566"/>
    </row>
    <row r="133" spans="1:22" ht="17.25" customHeight="1">
      <c r="A133" s="8"/>
      <c r="B133" s="616" t="s">
        <v>733</v>
      </c>
      <c r="C133" s="617"/>
      <c r="D133" s="617"/>
      <c r="E133" s="617"/>
      <c r="F133" s="617"/>
      <c r="G133" s="617"/>
      <c r="H133" s="617"/>
      <c r="I133" s="617"/>
      <c r="J133" s="617"/>
      <c r="K133" s="617"/>
      <c r="L133" s="617"/>
      <c r="M133" s="617"/>
      <c r="N133" s="617"/>
      <c r="O133" s="617"/>
      <c r="P133" s="617"/>
      <c r="Q133" s="617"/>
      <c r="R133" s="617"/>
      <c r="S133" s="617"/>
      <c r="T133" s="617"/>
      <c r="U133" s="617"/>
      <c r="V133" s="617"/>
    </row>
  </sheetData>
  <sheetProtection/>
  <mergeCells count="12">
    <mergeCell ref="A1:V1"/>
    <mergeCell ref="A2:B2"/>
    <mergeCell ref="R3:V3"/>
    <mergeCell ref="A111:B111"/>
    <mergeCell ref="A119:B119"/>
    <mergeCell ref="A125:B125"/>
    <mergeCell ref="B133:V133"/>
    <mergeCell ref="B3:B4"/>
    <mergeCell ref="C3:G3"/>
    <mergeCell ref="H3:L3"/>
    <mergeCell ref="M3:Q3"/>
    <mergeCell ref="A130:B130"/>
  </mergeCells>
  <printOptions horizontalCentered="1"/>
  <pageMargins left="0" right="0" top="1" bottom="0.75" header="0.5" footer="0.5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Y54"/>
  <sheetViews>
    <sheetView zoomScale="93" zoomScaleNormal="93" zoomScalePageLayoutView="0" workbookViewId="0" topLeftCell="A1">
      <selection activeCell="AB20" sqref="AB20"/>
    </sheetView>
  </sheetViews>
  <sheetFormatPr defaultColWidth="9.00390625" defaultRowHeight="12.75"/>
  <cols>
    <col min="1" max="1" width="13.125" style="447" customWidth="1"/>
    <col min="2" max="2" width="9.125" style="418" customWidth="1"/>
    <col min="3" max="3" width="8.875" style="418" bestFit="1" customWidth="1"/>
    <col min="4" max="5" width="6.25390625" style="418" bestFit="1" customWidth="1"/>
    <col min="6" max="13" width="8.875" style="418" bestFit="1" customWidth="1"/>
    <col min="14" max="17" width="7.875" style="418" bestFit="1" customWidth="1"/>
    <col min="18" max="19" width="8.875" style="418" bestFit="1" customWidth="1"/>
    <col min="20" max="20" width="8.00390625" style="418" customWidth="1"/>
    <col min="21" max="22" width="7.00390625" style="418" customWidth="1"/>
    <col min="23" max="23" width="7.25390625" style="418" customWidth="1"/>
    <col min="24" max="24" width="8.00390625" style="447" customWidth="1"/>
    <col min="25" max="25" width="8.875" style="447" customWidth="1"/>
    <col min="26" max="16384" width="9.125" style="418" customWidth="1"/>
  </cols>
  <sheetData>
    <row r="1" spans="1:25" ht="18" customHeight="1">
      <c r="A1" s="614" t="s">
        <v>444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  <c r="U1" s="614"/>
      <c r="V1" s="614"/>
      <c r="W1" s="614"/>
      <c r="X1" s="614"/>
      <c r="Y1" s="614"/>
    </row>
    <row r="2" spans="1:25" ht="18" customHeight="1">
      <c r="A2" s="615"/>
      <c r="B2" s="615"/>
      <c r="C2" s="615"/>
      <c r="D2" s="615"/>
      <c r="E2" s="615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</row>
    <row r="3" spans="1:25" ht="12.75" customHeight="1">
      <c r="A3" s="613" t="s">
        <v>383</v>
      </c>
      <c r="B3" s="613" t="s">
        <v>39</v>
      </c>
      <c r="C3" s="613"/>
      <c r="D3" s="623" t="s">
        <v>75</v>
      </c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24"/>
      <c r="R3" s="623" t="s">
        <v>76</v>
      </c>
      <c r="S3" s="630"/>
      <c r="T3" s="630"/>
      <c r="U3" s="630"/>
      <c r="V3" s="630"/>
      <c r="W3" s="630"/>
      <c r="X3" s="630"/>
      <c r="Y3" s="624"/>
    </row>
    <row r="4" spans="1:25" ht="12.75" customHeight="1">
      <c r="A4" s="613"/>
      <c r="B4" s="613"/>
      <c r="C4" s="613"/>
      <c r="D4" s="623" t="s">
        <v>77</v>
      </c>
      <c r="E4" s="624"/>
      <c r="F4" s="623" t="s">
        <v>10</v>
      </c>
      <c r="G4" s="624"/>
      <c r="H4" s="623" t="s">
        <v>11</v>
      </c>
      <c r="I4" s="624"/>
      <c r="J4" s="623" t="s">
        <v>12</v>
      </c>
      <c r="K4" s="624"/>
      <c r="L4" s="623" t="s">
        <v>13</v>
      </c>
      <c r="M4" s="624"/>
      <c r="N4" s="623" t="s">
        <v>14</v>
      </c>
      <c r="O4" s="624"/>
      <c r="P4" s="623" t="s">
        <v>15</v>
      </c>
      <c r="Q4" s="624"/>
      <c r="R4" s="623" t="s">
        <v>78</v>
      </c>
      <c r="S4" s="630"/>
      <c r="T4" s="630"/>
      <c r="U4" s="630"/>
      <c r="V4" s="630"/>
      <c r="W4" s="624"/>
      <c r="X4" s="625" t="s">
        <v>79</v>
      </c>
      <c r="Y4" s="626"/>
    </row>
    <row r="5" spans="1:25" ht="11.25" customHeight="1">
      <c r="A5" s="613"/>
      <c r="B5" s="613" t="s">
        <v>80</v>
      </c>
      <c r="C5" s="613" t="s">
        <v>5</v>
      </c>
      <c r="D5" s="618" t="s">
        <v>80</v>
      </c>
      <c r="E5" s="618" t="s">
        <v>5</v>
      </c>
      <c r="F5" s="618" t="s">
        <v>80</v>
      </c>
      <c r="G5" s="618" t="s">
        <v>5</v>
      </c>
      <c r="H5" s="618" t="s">
        <v>80</v>
      </c>
      <c r="I5" s="618" t="s">
        <v>5</v>
      </c>
      <c r="J5" s="618" t="s">
        <v>80</v>
      </c>
      <c r="K5" s="618" t="s">
        <v>5</v>
      </c>
      <c r="L5" s="618" t="s">
        <v>80</v>
      </c>
      <c r="M5" s="618" t="s">
        <v>5</v>
      </c>
      <c r="N5" s="618" t="s">
        <v>80</v>
      </c>
      <c r="O5" s="618" t="s">
        <v>5</v>
      </c>
      <c r="P5" s="618" t="s">
        <v>80</v>
      </c>
      <c r="Q5" s="618" t="s">
        <v>5</v>
      </c>
      <c r="R5" s="618" t="s">
        <v>80</v>
      </c>
      <c r="S5" s="618" t="s">
        <v>5</v>
      </c>
      <c r="T5" s="623" t="s">
        <v>81</v>
      </c>
      <c r="U5" s="630"/>
      <c r="V5" s="630"/>
      <c r="W5" s="624"/>
      <c r="X5" s="627"/>
      <c r="Y5" s="628"/>
    </row>
    <row r="6" spans="1:25" ht="96.75" customHeight="1">
      <c r="A6" s="613"/>
      <c r="B6" s="613"/>
      <c r="C6" s="613"/>
      <c r="D6" s="629"/>
      <c r="E6" s="629"/>
      <c r="F6" s="629"/>
      <c r="G6" s="629"/>
      <c r="H6" s="629"/>
      <c r="I6" s="629"/>
      <c r="J6" s="629"/>
      <c r="K6" s="629"/>
      <c r="L6" s="629"/>
      <c r="M6" s="629"/>
      <c r="N6" s="629"/>
      <c r="O6" s="629"/>
      <c r="P6" s="629"/>
      <c r="Q6" s="629"/>
      <c r="R6" s="629"/>
      <c r="S6" s="629"/>
      <c r="T6" s="191" t="s">
        <v>551</v>
      </c>
      <c r="U6" s="191" t="s">
        <v>82</v>
      </c>
      <c r="V6" s="191" t="s">
        <v>726</v>
      </c>
      <c r="W6" s="191" t="s">
        <v>727</v>
      </c>
      <c r="X6" s="192" t="s">
        <v>80</v>
      </c>
      <c r="Y6" s="192" t="s">
        <v>5</v>
      </c>
    </row>
    <row r="7" spans="1:25" ht="13.5" customHeight="1">
      <c r="A7" s="420" t="s">
        <v>83</v>
      </c>
      <c r="B7" s="421">
        <f>+B8+B10+B12+B15+B17</f>
        <v>3870</v>
      </c>
      <c r="C7" s="421">
        <f aca="true" t="shared" si="0" ref="C7:Y7">+C8+C10+C12+C15+C17</f>
        <v>2607</v>
      </c>
      <c r="D7" s="421">
        <f t="shared" si="0"/>
        <v>13</v>
      </c>
      <c r="E7" s="421">
        <f t="shared" si="0"/>
        <v>7</v>
      </c>
      <c r="F7" s="421">
        <f t="shared" si="0"/>
        <v>1126</v>
      </c>
      <c r="G7" s="421">
        <f t="shared" si="0"/>
        <v>845</v>
      </c>
      <c r="H7" s="421">
        <f t="shared" si="0"/>
        <v>1387</v>
      </c>
      <c r="I7" s="421">
        <f t="shared" si="0"/>
        <v>837</v>
      </c>
      <c r="J7" s="421">
        <f t="shared" si="0"/>
        <v>786</v>
      </c>
      <c r="K7" s="421">
        <f t="shared" si="0"/>
        <v>527</v>
      </c>
      <c r="L7" s="421">
        <f t="shared" si="0"/>
        <v>466</v>
      </c>
      <c r="M7" s="421">
        <f t="shared" si="0"/>
        <v>321</v>
      </c>
      <c r="N7" s="421">
        <f t="shared" si="0"/>
        <v>33</v>
      </c>
      <c r="O7" s="421">
        <f t="shared" si="0"/>
        <v>25</v>
      </c>
      <c r="P7" s="421">
        <f t="shared" si="0"/>
        <v>59</v>
      </c>
      <c r="Q7" s="421">
        <f t="shared" si="0"/>
        <v>45</v>
      </c>
      <c r="R7" s="421">
        <f t="shared" si="0"/>
        <v>1110</v>
      </c>
      <c r="S7" s="421">
        <f t="shared" si="0"/>
        <v>833</v>
      </c>
      <c r="T7" s="421">
        <f t="shared" si="0"/>
        <v>556</v>
      </c>
      <c r="U7" s="421">
        <f t="shared" si="0"/>
        <v>30</v>
      </c>
      <c r="V7" s="421">
        <f t="shared" si="0"/>
        <v>417</v>
      </c>
      <c r="W7" s="421">
        <f t="shared" si="0"/>
        <v>107</v>
      </c>
      <c r="X7" s="421">
        <f t="shared" si="0"/>
        <v>1454</v>
      </c>
      <c r="Y7" s="422">
        <f t="shared" si="0"/>
        <v>959</v>
      </c>
    </row>
    <row r="8" spans="1:25" s="424" customFormat="1" ht="13.5" customHeight="1">
      <c r="A8" s="423" t="s">
        <v>84</v>
      </c>
      <c r="B8" s="395">
        <f>+D8+F8+H8+J8+L8+N8+P8</f>
        <v>256</v>
      </c>
      <c r="C8" s="395">
        <f>+E8+G8+I8+K8+M8+O8+Q8</f>
        <v>216</v>
      </c>
      <c r="D8" s="395">
        <f aca="true" t="shared" si="1" ref="D8:Y8">+D9</f>
        <v>0</v>
      </c>
      <c r="E8" s="395">
        <f t="shared" si="1"/>
        <v>0</v>
      </c>
      <c r="F8" s="395">
        <f t="shared" si="1"/>
        <v>101</v>
      </c>
      <c r="G8" s="395">
        <f t="shared" si="1"/>
        <v>84</v>
      </c>
      <c r="H8" s="395">
        <f t="shared" si="1"/>
        <v>59</v>
      </c>
      <c r="I8" s="395">
        <f t="shared" si="1"/>
        <v>50</v>
      </c>
      <c r="J8" s="395">
        <f t="shared" si="1"/>
        <v>56</v>
      </c>
      <c r="K8" s="395">
        <f t="shared" si="1"/>
        <v>44</v>
      </c>
      <c r="L8" s="395">
        <f t="shared" si="1"/>
        <v>40</v>
      </c>
      <c r="M8" s="395">
        <f t="shared" si="1"/>
        <v>38</v>
      </c>
      <c r="N8" s="395">
        <f t="shared" si="1"/>
        <v>0</v>
      </c>
      <c r="O8" s="395">
        <f t="shared" si="1"/>
        <v>0</v>
      </c>
      <c r="P8" s="395">
        <f t="shared" si="1"/>
        <v>0</v>
      </c>
      <c r="Q8" s="395">
        <f t="shared" si="1"/>
        <v>0</v>
      </c>
      <c r="R8" s="395">
        <f t="shared" si="1"/>
        <v>95</v>
      </c>
      <c r="S8" s="395">
        <f t="shared" si="1"/>
        <v>81</v>
      </c>
      <c r="T8" s="395">
        <f t="shared" si="1"/>
        <v>82</v>
      </c>
      <c r="U8" s="395">
        <f t="shared" si="1"/>
        <v>3</v>
      </c>
      <c r="V8" s="395">
        <f t="shared" si="1"/>
        <v>0</v>
      </c>
      <c r="W8" s="395">
        <f t="shared" si="1"/>
        <v>10</v>
      </c>
      <c r="X8" s="395">
        <f t="shared" si="1"/>
        <v>71</v>
      </c>
      <c r="Y8" s="396">
        <f t="shared" si="1"/>
        <v>66</v>
      </c>
    </row>
    <row r="9" spans="1:25" s="424" customFormat="1" ht="13.5" customHeight="1" hidden="1">
      <c r="A9" s="425" t="s">
        <v>690</v>
      </c>
      <c r="B9" s="395">
        <f aca="true" t="shared" si="2" ref="B9:B18">+D9+F9+H9+J9+L9+N9+P9</f>
        <v>256</v>
      </c>
      <c r="C9" s="395">
        <f aca="true" t="shared" si="3" ref="C9:C18">+E9+G9+I9+K9+M9+O9+Q9</f>
        <v>216</v>
      </c>
      <c r="D9" s="426">
        <v>0</v>
      </c>
      <c r="E9" s="426">
        <v>0</v>
      </c>
      <c r="F9" s="395">
        <v>101</v>
      </c>
      <c r="G9" s="427">
        <v>84</v>
      </c>
      <c r="H9" s="395">
        <v>59</v>
      </c>
      <c r="I9" s="427">
        <v>50</v>
      </c>
      <c r="J9" s="395">
        <v>56</v>
      </c>
      <c r="K9" s="427">
        <v>44</v>
      </c>
      <c r="L9" s="395">
        <v>40</v>
      </c>
      <c r="M9" s="427">
        <v>38</v>
      </c>
      <c r="N9" s="426">
        <v>0</v>
      </c>
      <c r="O9" s="426">
        <v>0</v>
      </c>
      <c r="P9" s="426">
        <v>0</v>
      </c>
      <c r="Q9" s="426">
        <v>0</v>
      </c>
      <c r="R9" s="395">
        <v>95</v>
      </c>
      <c r="S9" s="427">
        <v>81</v>
      </c>
      <c r="T9" s="395">
        <v>82</v>
      </c>
      <c r="U9" s="395">
        <v>3</v>
      </c>
      <c r="V9" s="426">
        <v>0</v>
      </c>
      <c r="W9" s="426">
        <v>10</v>
      </c>
      <c r="X9" s="395">
        <v>71</v>
      </c>
      <c r="Y9" s="428">
        <v>66</v>
      </c>
    </row>
    <row r="10" spans="1:25" s="424" customFormat="1" ht="13.5" customHeight="1">
      <c r="A10" s="423" t="s">
        <v>85</v>
      </c>
      <c r="B10" s="395">
        <f t="shared" si="2"/>
        <v>536</v>
      </c>
      <c r="C10" s="395">
        <f t="shared" si="3"/>
        <v>430</v>
      </c>
      <c r="D10" s="395">
        <f aca="true" t="shared" si="4" ref="D10:Y10">+D11</f>
        <v>0</v>
      </c>
      <c r="E10" s="395">
        <f t="shared" si="4"/>
        <v>0</v>
      </c>
      <c r="F10" s="395">
        <f t="shared" si="4"/>
        <v>192</v>
      </c>
      <c r="G10" s="395">
        <f t="shared" si="4"/>
        <v>157</v>
      </c>
      <c r="H10" s="395">
        <f t="shared" si="4"/>
        <v>104</v>
      </c>
      <c r="I10" s="395">
        <f t="shared" si="4"/>
        <v>84</v>
      </c>
      <c r="J10" s="395">
        <f t="shared" si="4"/>
        <v>75</v>
      </c>
      <c r="K10" s="395">
        <f t="shared" si="4"/>
        <v>61</v>
      </c>
      <c r="L10" s="395">
        <f t="shared" si="4"/>
        <v>73</v>
      </c>
      <c r="M10" s="395">
        <f t="shared" si="4"/>
        <v>58</v>
      </c>
      <c r="N10" s="395">
        <f t="shared" si="4"/>
        <v>33</v>
      </c>
      <c r="O10" s="395">
        <f t="shared" si="4"/>
        <v>25</v>
      </c>
      <c r="P10" s="395">
        <f t="shared" si="4"/>
        <v>59</v>
      </c>
      <c r="Q10" s="395">
        <f t="shared" si="4"/>
        <v>45</v>
      </c>
      <c r="R10" s="395">
        <f t="shared" si="4"/>
        <v>192</v>
      </c>
      <c r="S10" s="395">
        <f t="shared" si="4"/>
        <v>158</v>
      </c>
      <c r="T10" s="395">
        <f t="shared" si="4"/>
        <v>98</v>
      </c>
      <c r="U10" s="395">
        <f t="shared" si="4"/>
        <v>7</v>
      </c>
      <c r="V10" s="395">
        <f t="shared" si="4"/>
        <v>65</v>
      </c>
      <c r="W10" s="395">
        <f t="shared" si="4"/>
        <v>22</v>
      </c>
      <c r="X10" s="395">
        <f t="shared" si="4"/>
        <v>168</v>
      </c>
      <c r="Y10" s="396">
        <f t="shared" si="4"/>
        <v>145</v>
      </c>
    </row>
    <row r="11" spans="1:25" s="424" customFormat="1" ht="17.25" customHeight="1" hidden="1">
      <c r="A11" s="429" t="s">
        <v>455</v>
      </c>
      <c r="B11" s="395">
        <f t="shared" si="2"/>
        <v>536</v>
      </c>
      <c r="C11" s="395">
        <f t="shared" si="3"/>
        <v>430</v>
      </c>
      <c r="D11" s="426">
        <v>0</v>
      </c>
      <c r="E11" s="426">
        <v>0</v>
      </c>
      <c r="F11" s="395">
        <v>192</v>
      </c>
      <c r="G11" s="427">
        <v>157</v>
      </c>
      <c r="H11" s="395">
        <v>104</v>
      </c>
      <c r="I11" s="427">
        <v>84</v>
      </c>
      <c r="J11" s="395">
        <v>75</v>
      </c>
      <c r="K11" s="427">
        <v>61</v>
      </c>
      <c r="L11" s="395">
        <v>73</v>
      </c>
      <c r="M11" s="427">
        <v>58</v>
      </c>
      <c r="N11" s="395">
        <v>33</v>
      </c>
      <c r="O11" s="427">
        <v>25</v>
      </c>
      <c r="P11" s="395">
        <v>59</v>
      </c>
      <c r="Q11" s="427">
        <v>45</v>
      </c>
      <c r="R11" s="395">
        <v>192</v>
      </c>
      <c r="S11" s="427">
        <v>158</v>
      </c>
      <c r="T11" s="395">
        <v>98</v>
      </c>
      <c r="U11" s="395">
        <v>7</v>
      </c>
      <c r="V11" s="395">
        <v>65</v>
      </c>
      <c r="W11" s="395">
        <v>22</v>
      </c>
      <c r="X11" s="395">
        <v>168</v>
      </c>
      <c r="Y11" s="428">
        <v>145</v>
      </c>
    </row>
    <row r="12" spans="1:25" s="424" customFormat="1" ht="13.5" customHeight="1">
      <c r="A12" s="423" t="s">
        <v>86</v>
      </c>
      <c r="B12" s="395">
        <f t="shared" si="2"/>
        <v>585</v>
      </c>
      <c r="C12" s="395">
        <f t="shared" si="3"/>
        <v>341</v>
      </c>
      <c r="D12" s="387">
        <f>SUM(D13:D14)</f>
        <v>13</v>
      </c>
      <c r="E12" s="387">
        <f aca="true" t="shared" si="5" ref="E12:Y12">SUM(E13:E14)</f>
        <v>7</v>
      </c>
      <c r="F12" s="387">
        <f t="shared" si="5"/>
        <v>145</v>
      </c>
      <c r="G12" s="387">
        <f t="shared" si="5"/>
        <v>94</v>
      </c>
      <c r="H12" s="387">
        <f t="shared" si="5"/>
        <v>182</v>
      </c>
      <c r="I12" s="387">
        <f t="shared" si="5"/>
        <v>94</v>
      </c>
      <c r="J12" s="387">
        <f t="shared" si="5"/>
        <v>136</v>
      </c>
      <c r="K12" s="387">
        <f t="shared" si="5"/>
        <v>85</v>
      </c>
      <c r="L12" s="387">
        <f t="shared" si="5"/>
        <v>109</v>
      </c>
      <c r="M12" s="387">
        <f t="shared" si="5"/>
        <v>61</v>
      </c>
      <c r="N12" s="387">
        <f t="shared" si="5"/>
        <v>0</v>
      </c>
      <c r="O12" s="387">
        <f t="shared" si="5"/>
        <v>0</v>
      </c>
      <c r="P12" s="387">
        <f t="shared" si="5"/>
        <v>0</v>
      </c>
      <c r="Q12" s="387">
        <f t="shared" si="5"/>
        <v>0</v>
      </c>
      <c r="R12" s="387">
        <f t="shared" si="5"/>
        <v>144</v>
      </c>
      <c r="S12" s="387">
        <f t="shared" si="5"/>
        <v>90</v>
      </c>
      <c r="T12" s="387">
        <f t="shared" si="5"/>
        <v>20</v>
      </c>
      <c r="U12" s="387">
        <f t="shared" si="5"/>
        <v>0</v>
      </c>
      <c r="V12" s="387">
        <f t="shared" si="5"/>
        <v>116</v>
      </c>
      <c r="W12" s="387">
        <f t="shared" si="5"/>
        <v>8</v>
      </c>
      <c r="X12" s="387">
        <f t="shared" si="5"/>
        <v>172</v>
      </c>
      <c r="Y12" s="388">
        <f t="shared" si="5"/>
        <v>100</v>
      </c>
    </row>
    <row r="13" spans="1:25" s="424" customFormat="1" ht="13.5" customHeight="1" hidden="1">
      <c r="A13" s="423" t="s">
        <v>608</v>
      </c>
      <c r="B13" s="395">
        <f t="shared" si="2"/>
        <v>529</v>
      </c>
      <c r="C13" s="395">
        <f t="shared" si="3"/>
        <v>311</v>
      </c>
      <c r="D13" s="387">
        <v>13</v>
      </c>
      <c r="E13" s="387">
        <v>7</v>
      </c>
      <c r="F13" s="395">
        <v>124</v>
      </c>
      <c r="G13" s="427">
        <v>83</v>
      </c>
      <c r="H13" s="395">
        <v>167</v>
      </c>
      <c r="I13" s="427">
        <v>87</v>
      </c>
      <c r="J13" s="395">
        <v>125</v>
      </c>
      <c r="K13" s="427">
        <v>80</v>
      </c>
      <c r="L13" s="395">
        <v>100</v>
      </c>
      <c r="M13" s="427">
        <v>54</v>
      </c>
      <c r="N13" s="426">
        <v>0</v>
      </c>
      <c r="O13" s="426">
        <v>0</v>
      </c>
      <c r="P13" s="426">
        <v>0</v>
      </c>
      <c r="Q13" s="426">
        <v>0</v>
      </c>
      <c r="R13" s="395">
        <v>124</v>
      </c>
      <c r="S13" s="427">
        <v>79</v>
      </c>
      <c r="T13" s="395">
        <v>0</v>
      </c>
      <c r="U13" s="395">
        <v>0</v>
      </c>
      <c r="V13" s="426">
        <v>116</v>
      </c>
      <c r="W13" s="395">
        <v>8</v>
      </c>
      <c r="X13" s="395">
        <v>163</v>
      </c>
      <c r="Y13" s="428">
        <v>93</v>
      </c>
    </row>
    <row r="14" spans="1:25" s="424" customFormat="1" ht="13.5" customHeight="1" hidden="1">
      <c r="A14" s="423" t="s">
        <v>609</v>
      </c>
      <c r="B14" s="395">
        <f t="shared" si="2"/>
        <v>56</v>
      </c>
      <c r="C14" s="395">
        <f t="shared" si="3"/>
        <v>30</v>
      </c>
      <c r="D14" s="387">
        <v>0</v>
      </c>
      <c r="E14" s="387">
        <v>0</v>
      </c>
      <c r="F14" s="395">
        <v>21</v>
      </c>
      <c r="G14" s="427">
        <v>11</v>
      </c>
      <c r="H14" s="395">
        <v>15</v>
      </c>
      <c r="I14" s="427">
        <v>7</v>
      </c>
      <c r="J14" s="395">
        <v>11</v>
      </c>
      <c r="K14" s="427">
        <v>5</v>
      </c>
      <c r="L14" s="395">
        <v>9</v>
      </c>
      <c r="M14" s="427">
        <v>7</v>
      </c>
      <c r="N14" s="426">
        <v>0</v>
      </c>
      <c r="O14" s="426">
        <v>0</v>
      </c>
      <c r="P14" s="426">
        <v>0</v>
      </c>
      <c r="Q14" s="426">
        <v>0</v>
      </c>
      <c r="R14" s="395">
        <v>20</v>
      </c>
      <c r="S14" s="427">
        <v>11</v>
      </c>
      <c r="T14" s="395">
        <v>20</v>
      </c>
      <c r="U14" s="395">
        <v>0</v>
      </c>
      <c r="V14" s="426">
        <v>0</v>
      </c>
      <c r="W14" s="395">
        <v>0</v>
      </c>
      <c r="X14" s="395">
        <v>9</v>
      </c>
      <c r="Y14" s="428">
        <v>7</v>
      </c>
    </row>
    <row r="15" spans="1:25" s="424" customFormat="1" ht="13.5" customHeight="1">
      <c r="A15" s="423" t="s">
        <v>87</v>
      </c>
      <c r="B15" s="395">
        <f t="shared" si="2"/>
        <v>153</v>
      </c>
      <c r="C15" s="395">
        <f t="shared" si="3"/>
        <v>93</v>
      </c>
      <c r="D15" s="395">
        <f aca="true" t="shared" si="6" ref="D15:Y15">+D16</f>
        <v>0</v>
      </c>
      <c r="E15" s="395">
        <f t="shared" si="6"/>
        <v>0</v>
      </c>
      <c r="F15" s="395">
        <f t="shared" si="6"/>
        <v>41</v>
      </c>
      <c r="G15" s="395">
        <f t="shared" si="6"/>
        <v>30</v>
      </c>
      <c r="H15" s="395">
        <f t="shared" si="6"/>
        <v>53</v>
      </c>
      <c r="I15" s="395">
        <f t="shared" si="6"/>
        <v>28</v>
      </c>
      <c r="J15" s="395">
        <f t="shared" si="6"/>
        <v>38</v>
      </c>
      <c r="K15" s="395">
        <f t="shared" si="6"/>
        <v>23</v>
      </c>
      <c r="L15" s="395">
        <f t="shared" si="6"/>
        <v>21</v>
      </c>
      <c r="M15" s="395">
        <f t="shared" si="6"/>
        <v>12</v>
      </c>
      <c r="N15" s="395">
        <f t="shared" si="6"/>
        <v>0</v>
      </c>
      <c r="O15" s="395">
        <f t="shared" si="6"/>
        <v>0</v>
      </c>
      <c r="P15" s="395">
        <f t="shared" si="6"/>
        <v>0</v>
      </c>
      <c r="Q15" s="395">
        <f t="shared" si="6"/>
        <v>0</v>
      </c>
      <c r="R15" s="395">
        <f t="shared" si="6"/>
        <v>32</v>
      </c>
      <c r="S15" s="395">
        <f t="shared" si="6"/>
        <v>24</v>
      </c>
      <c r="T15" s="395">
        <f t="shared" si="6"/>
        <v>32</v>
      </c>
      <c r="U15" s="395">
        <f t="shared" si="6"/>
        <v>0</v>
      </c>
      <c r="V15" s="395">
        <f t="shared" si="6"/>
        <v>0</v>
      </c>
      <c r="W15" s="395">
        <f t="shared" si="6"/>
        <v>0</v>
      </c>
      <c r="X15" s="395">
        <f t="shared" si="6"/>
        <v>0</v>
      </c>
      <c r="Y15" s="396">
        <f t="shared" si="6"/>
        <v>0</v>
      </c>
    </row>
    <row r="16" spans="1:25" s="424" customFormat="1" ht="13.5" customHeight="1" hidden="1">
      <c r="A16" s="430" t="s">
        <v>693</v>
      </c>
      <c r="B16" s="395">
        <f t="shared" si="2"/>
        <v>153</v>
      </c>
      <c r="C16" s="395">
        <f t="shared" si="3"/>
        <v>93</v>
      </c>
      <c r="D16" s="426">
        <v>0</v>
      </c>
      <c r="E16" s="426">
        <v>0</v>
      </c>
      <c r="F16" s="395">
        <v>41</v>
      </c>
      <c r="G16" s="427">
        <v>30</v>
      </c>
      <c r="H16" s="395">
        <v>53</v>
      </c>
      <c r="I16" s="427">
        <v>28</v>
      </c>
      <c r="J16" s="395">
        <v>38</v>
      </c>
      <c r="K16" s="427">
        <v>23</v>
      </c>
      <c r="L16" s="395">
        <v>21</v>
      </c>
      <c r="M16" s="427">
        <v>12</v>
      </c>
      <c r="N16" s="426">
        <v>0</v>
      </c>
      <c r="O16" s="426">
        <v>0</v>
      </c>
      <c r="P16" s="426">
        <v>0</v>
      </c>
      <c r="Q16" s="426">
        <v>0</v>
      </c>
      <c r="R16" s="395">
        <v>32</v>
      </c>
      <c r="S16" s="427">
        <v>24</v>
      </c>
      <c r="T16" s="395">
        <v>32</v>
      </c>
      <c r="U16" s="426">
        <v>0</v>
      </c>
      <c r="V16" s="426">
        <v>0</v>
      </c>
      <c r="W16" s="426">
        <v>0</v>
      </c>
      <c r="X16" s="395">
        <v>0</v>
      </c>
      <c r="Y16" s="428">
        <v>0</v>
      </c>
    </row>
    <row r="17" spans="1:25" s="424" customFormat="1" ht="13.5" customHeight="1">
      <c r="A17" s="423" t="s">
        <v>88</v>
      </c>
      <c r="B17" s="395">
        <f t="shared" si="2"/>
        <v>2340</v>
      </c>
      <c r="C17" s="395">
        <f t="shared" si="3"/>
        <v>1527</v>
      </c>
      <c r="D17" s="395">
        <f aca="true" t="shared" si="7" ref="D17:Y17">+D18</f>
        <v>0</v>
      </c>
      <c r="E17" s="395">
        <f t="shared" si="7"/>
        <v>0</v>
      </c>
      <c r="F17" s="395">
        <f t="shared" si="7"/>
        <v>647</v>
      </c>
      <c r="G17" s="395">
        <f t="shared" si="7"/>
        <v>480</v>
      </c>
      <c r="H17" s="395">
        <f t="shared" si="7"/>
        <v>989</v>
      </c>
      <c r="I17" s="395">
        <f t="shared" si="7"/>
        <v>581</v>
      </c>
      <c r="J17" s="395">
        <f t="shared" si="7"/>
        <v>481</v>
      </c>
      <c r="K17" s="395">
        <f t="shared" si="7"/>
        <v>314</v>
      </c>
      <c r="L17" s="395">
        <f t="shared" si="7"/>
        <v>223</v>
      </c>
      <c r="M17" s="395">
        <f t="shared" si="7"/>
        <v>152</v>
      </c>
      <c r="N17" s="395">
        <f t="shared" si="7"/>
        <v>0</v>
      </c>
      <c r="O17" s="395">
        <f t="shared" si="7"/>
        <v>0</v>
      </c>
      <c r="P17" s="395">
        <f t="shared" si="7"/>
        <v>0</v>
      </c>
      <c r="Q17" s="395">
        <f t="shared" si="7"/>
        <v>0</v>
      </c>
      <c r="R17" s="395">
        <f t="shared" si="7"/>
        <v>647</v>
      </c>
      <c r="S17" s="395">
        <f t="shared" si="7"/>
        <v>480</v>
      </c>
      <c r="T17" s="395">
        <f t="shared" si="7"/>
        <v>324</v>
      </c>
      <c r="U17" s="395">
        <f t="shared" si="7"/>
        <v>20</v>
      </c>
      <c r="V17" s="395">
        <f t="shared" si="7"/>
        <v>236</v>
      </c>
      <c r="W17" s="395">
        <f t="shared" si="7"/>
        <v>67</v>
      </c>
      <c r="X17" s="395">
        <f t="shared" si="7"/>
        <v>1043</v>
      </c>
      <c r="Y17" s="396">
        <f t="shared" si="7"/>
        <v>648</v>
      </c>
    </row>
    <row r="18" spans="1:25" s="424" customFormat="1" ht="13.5" customHeight="1" hidden="1">
      <c r="A18" s="431" t="s">
        <v>686</v>
      </c>
      <c r="B18" s="395">
        <f t="shared" si="2"/>
        <v>2340</v>
      </c>
      <c r="C18" s="395">
        <f t="shared" si="3"/>
        <v>1527</v>
      </c>
      <c r="D18" s="426">
        <v>0</v>
      </c>
      <c r="E18" s="426">
        <v>0</v>
      </c>
      <c r="F18" s="395">
        <v>647</v>
      </c>
      <c r="G18" s="427">
        <v>480</v>
      </c>
      <c r="H18" s="395">
        <v>989</v>
      </c>
      <c r="I18" s="427">
        <v>581</v>
      </c>
      <c r="J18" s="395">
        <v>481</v>
      </c>
      <c r="K18" s="427">
        <v>314</v>
      </c>
      <c r="L18" s="395">
        <v>223</v>
      </c>
      <c r="M18" s="427">
        <v>152</v>
      </c>
      <c r="N18" s="395">
        <v>0</v>
      </c>
      <c r="O18" s="427">
        <v>0</v>
      </c>
      <c r="P18" s="426">
        <v>0</v>
      </c>
      <c r="Q18" s="426">
        <v>0</v>
      </c>
      <c r="R18" s="395">
        <v>647</v>
      </c>
      <c r="S18" s="427">
        <v>480</v>
      </c>
      <c r="T18" s="395">
        <v>324</v>
      </c>
      <c r="U18" s="395">
        <v>20</v>
      </c>
      <c r="V18" s="395">
        <v>236</v>
      </c>
      <c r="W18" s="395">
        <v>67</v>
      </c>
      <c r="X18" s="395">
        <v>1043</v>
      </c>
      <c r="Y18" s="428">
        <v>648</v>
      </c>
    </row>
    <row r="19" spans="1:25" s="424" customFormat="1" ht="13.5" customHeight="1">
      <c r="A19" s="432" t="s">
        <v>89</v>
      </c>
      <c r="B19" s="433">
        <f>+B20+B23+B26+B31</f>
        <v>3016</v>
      </c>
      <c r="C19" s="433">
        <f aca="true" t="shared" si="8" ref="C19:Y19">+C20+C23+C26+C31</f>
        <v>2177</v>
      </c>
      <c r="D19" s="433">
        <f t="shared" si="8"/>
        <v>4</v>
      </c>
      <c r="E19" s="433">
        <f t="shared" si="8"/>
        <v>3</v>
      </c>
      <c r="F19" s="433">
        <f t="shared" si="8"/>
        <v>982</v>
      </c>
      <c r="G19" s="433">
        <f t="shared" si="8"/>
        <v>741</v>
      </c>
      <c r="H19" s="433">
        <f t="shared" si="8"/>
        <v>806</v>
      </c>
      <c r="I19" s="433">
        <f t="shared" si="8"/>
        <v>592</v>
      </c>
      <c r="J19" s="433">
        <f t="shared" si="8"/>
        <v>724</v>
      </c>
      <c r="K19" s="433">
        <f t="shared" si="8"/>
        <v>556</v>
      </c>
      <c r="L19" s="433">
        <f t="shared" si="8"/>
        <v>372</v>
      </c>
      <c r="M19" s="433">
        <f t="shared" si="8"/>
        <v>258</v>
      </c>
      <c r="N19" s="433">
        <f t="shared" si="8"/>
        <v>89</v>
      </c>
      <c r="O19" s="433">
        <f t="shared" si="8"/>
        <v>21</v>
      </c>
      <c r="P19" s="433">
        <f t="shared" si="8"/>
        <v>39</v>
      </c>
      <c r="Q19" s="433">
        <f t="shared" si="8"/>
        <v>6</v>
      </c>
      <c r="R19" s="433">
        <f t="shared" si="8"/>
        <v>942</v>
      </c>
      <c r="S19" s="433">
        <f t="shared" si="8"/>
        <v>716</v>
      </c>
      <c r="T19" s="433">
        <f t="shared" si="8"/>
        <v>467</v>
      </c>
      <c r="U19" s="433">
        <f t="shared" si="8"/>
        <v>84</v>
      </c>
      <c r="V19" s="433">
        <f t="shared" si="8"/>
        <v>299</v>
      </c>
      <c r="W19" s="433">
        <f t="shared" si="8"/>
        <v>72</v>
      </c>
      <c r="X19" s="433">
        <f t="shared" si="8"/>
        <v>862</v>
      </c>
      <c r="Y19" s="434">
        <f t="shared" si="8"/>
        <v>571</v>
      </c>
    </row>
    <row r="20" spans="1:25" s="424" customFormat="1" ht="13.5" customHeight="1">
      <c r="A20" s="435" t="s">
        <v>90</v>
      </c>
      <c r="B20" s="395">
        <f aca="true" t="shared" si="9" ref="B20:B32">+D20+F20+H20+J20+L20+N20+P20</f>
        <v>1031</v>
      </c>
      <c r="C20" s="395">
        <f aca="true" t="shared" si="10" ref="C20:C32">+E20+G20+I20+K20+M20+O20+Q20</f>
        <v>923</v>
      </c>
      <c r="D20" s="426">
        <f>SUM(D21:D22)</f>
        <v>0</v>
      </c>
      <c r="E20" s="426">
        <f aca="true" t="shared" si="11" ref="E20:Y20">SUM(E21:E22)</f>
        <v>0</v>
      </c>
      <c r="F20" s="426">
        <f t="shared" si="11"/>
        <v>441</v>
      </c>
      <c r="G20" s="426">
        <f t="shared" si="11"/>
        <v>397</v>
      </c>
      <c r="H20" s="426">
        <f t="shared" si="11"/>
        <v>206</v>
      </c>
      <c r="I20" s="426">
        <f t="shared" si="11"/>
        <v>181</v>
      </c>
      <c r="J20" s="426">
        <f t="shared" si="11"/>
        <v>286</v>
      </c>
      <c r="K20" s="426">
        <f t="shared" si="11"/>
        <v>257</v>
      </c>
      <c r="L20" s="426">
        <f t="shared" si="11"/>
        <v>98</v>
      </c>
      <c r="M20" s="426">
        <f t="shared" si="11"/>
        <v>88</v>
      </c>
      <c r="N20" s="426">
        <f t="shared" si="11"/>
        <v>0</v>
      </c>
      <c r="O20" s="426">
        <f t="shared" si="11"/>
        <v>0</v>
      </c>
      <c r="P20" s="426">
        <f t="shared" si="11"/>
        <v>0</v>
      </c>
      <c r="Q20" s="426">
        <f t="shared" si="11"/>
        <v>0</v>
      </c>
      <c r="R20" s="426">
        <f t="shared" si="11"/>
        <v>441</v>
      </c>
      <c r="S20" s="426">
        <f t="shared" si="11"/>
        <v>397</v>
      </c>
      <c r="T20" s="426">
        <f t="shared" si="11"/>
        <v>154</v>
      </c>
      <c r="U20" s="426">
        <f t="shared" si="11"/>
        <v>31</v>
      </c>
      <c r="V20" s="426">
        <f t="shared" si="11"/>
        <v>208</v>
      </c>
      <c r="W20" s="426">
        <f t="shared" si="11"/>
        <v>48</v>
      </c>
      <c r="X20" s="426">
        <f t="shared" si="11"/>
        <v>229</v>
      </c>
      <c r="Y20" s="436">
        <f t="shared" si="11"/>
        <v>209</v>
      </c>
    </row>
    <row r="21" spans="1:25" s="424" customFormat="1" ht="13.5" customHeight="1" hidden="1">
      <c r="A21" s="435" t="s">
        <v>610</v>
      </c>
      <c r="B21" s="395">
        <f t="shared" si="9"/>
        <v>121</v>
      </c>
      <c r="C21" s="395">
        <f t="shared" si="10"/>
        <v>81</v>
      </c>
      <c r="D21" s="426">
        <v>0</v>
      </c>
      <c r="E21" s="426">
        <v>0</v>
      </c>
      <c r="F21" s="395">
        <v>35</v>
      </c>
      <c r="G21" s="427">
        <v>24</v>
      </c>
      <c r="H21" s="395">
        <v>35</v>
      </c>
      <c r="I21" s="427">
        <v>22</v>
      </c>
      <c r="J21" s="395">
        <v>35</v>
      </c>
      <c r="K21" s="427">
        <v>23</v>
      </c>
      <c r="L21" s="395">
        <v>16</v>
      </c>
      <c r="M21" s="427">
        <v>12</v>
      </c>
      <c r="N21" s="426">
        <v>0</v>
      </c>
      <c r="O21" s="426">
        <v>0</v>
      </c>
      <c r="P21" s="426">
        <v>0</v>
      </c>
      <c r="Q21" s="426">
        <v>0</v>
      </c>
      <c r="R21" s="395">
        <v>35</v>
      </c>
      <c r="S21" s="427">
        <v>24</v>
      </c>
      <c r="T21" s="395">
        <v>20</v>
      </c>
      <c r="U21" s="395">
        <v>2</v>
      </c>
      <c r="V21" s="395">
        <v>4</v>
      </c>
      <c r="W21" s="395">
        <v>9</v>
      </c>
      <c r="X21" s="395">
        <v>31</v>
      </c>
      <c r="Y21" s="428">
        <v>22</v>
      </c>
    </row>
    <row r="22" spans="1:25" s="424" customFormat="1" ht="13.5" customHeight="1" hidden="1">
      <c r="A22" s="435" t="s">
        <v>611</v>
      </c>
      <c r="B22" s="395">
        <f t="shared" si="9"/>
        <v>910</v>
      </c>
      <c r="C22" s="395">
        <f t="shared" si="10"/>
        <v>842</v>
      </c>
      <c r="D22" s="426">
        <v>0</v>
      </c>
      <c r="E22" s="426">
        <v>0</v>
      </c>
      <c r="F22" s="395">
        <v>406</v>
      </c>
      <c r="G22" s="427">
        <v>373</v>
      </c>
      <c r="H22" s="395">
        <v>171</v>
      </c>
      <c r="I22" s="427">
        <v>159</v>
      </c>
      <c r="J22" s="395">
        <v>251</v>
      </c>
      <c r="K22" s="427">
        <v>234</v>
      </c>
      <c r="L22" s="395">
        <v>82</v>
      </c>
      <c r="M22" s="427">
        <v>76</v>
      </c>
      <c r="N22" s="426">
        <v>0</v>
      </c>
      <c r="O22" s="426">
        <v>0</v>
      </c>
      <c r="P22" s="426">
        <v>0</v>
      </c>
      <c r="Q22" s="426">
        <v>0</v>
      </c>
      <c r="R22" s="395">
        <v>406</v>
      </c>
      <c r="S22" s="427">
        <v>373</v>
      </c>
      <c r="T22" s="395">
        <v>134</v>
      </c>
      <c r="U22" s="395">
        <v>29</v>
      </c>
      <c r="V22" s="395">
        <v>204</v>
      </c>
      <c r="W22" s="395">
        <v>39</v>
      </c>
      <c r="X22" s="395">
        <v>198</v>
      </c>
      <c r="Y22" s="428">
        <v>187</v>
      </c>
    </row>
    <row r="23" spans="1:25" s="424" customFormat="1" ht="13.5" customHeight="1">
      <c r="A23" s="423" t="s">
        <v>91</v>
      </c>
      <c r="B23" s="395">
        <f t="shared" si="9"/>
        <v>208</v>
      </c>
      <c r="C23" s="395">
        <f t="shared" si="10"/>
        <v>139</v>
      </c>
      <c r="D23" s="395">
        <f aca="true" t="shared" si="12" ref="D23:Y23">SUM(D24:D25)</f>
        <v>0</v>
      </c>
      <c r="E23" s="395">
        <f t="shared" si="12"/>
        <v>0</v>
      </c>
      <c r="F23" s="395">
        <f t="shared" si="12"/>
        <v>28</v>
      </c>
      <c r="G23" s="395">
        <f t="shared" si="12"/>
        <v>17</v>
      </c>
      <c r="H23" s="395">
        <f t="shared" si="12"/>
        <v>50</v>
      </c>
      <c r="I23" s="395">
        <f t="shared" si="12"/>
        <v>39</v>
      </c>
      <c r="J23" s="395">
        <f t="shared" si="12"/>
        <v>77</v>
      </c>
      <c r="K23" s="395">
        <f t="shared" si="12"/>
        <v>51</v>
      </c>
      <c r="L23" s="395">
        <f t="shared" si="12"/>
        <v>53</v>
      </c>
      <c r="M23" s="395">
        <f t="shared" si="12"/>
        <v>32</v>
      </c>
      <c r="N23" s="395">
        <f t="shared" si="12"/>
        <v>0</v>
      </c>
      <c r="O23" s="395">
        <f t="shared" si="12"/>
        <v>0</v>
      </c>
      <c r="P23" s="395">
        <f t="shared" si="12"/>
        <v>0</v>
      </c>
      <c r="Q23" s="395">
        <f t="shared" si="12"/>
        <v>0</v>
      </c>
      <c r="R23" s="395">
        <f t="shared" si="12"/>
        <v>36</v>
      </c>
      <c r="S23" s="395">
        <f t="shared" si="12"/>
        <v>23</v>
      </c>
      <c r="T23" s="395">
        <f t="shared" si="12"/>
        <v>21</v>
      </c>
      <c r="U23" s="395">
        <f t="shared" si="12"/>
        <v>2</v>
      </c>
      <c r="V23" s="395">
        <f t="shared" si="12"/>
        <v>6</v>
      </c>
      <c r="W23" s="395">
        <f t="shared" si="12"/>
        <v>7</v>
      </c>
      <c r="X23" s="395">
        <f t="shared" si="12"/>
        <v>92</v>
      </c>
      <c r="Y23" s="396">
        <f t="shared" si="12"/>
        <v>60</v>
      </c>
    </row>
    <row r="24" spans="1:25" s="424" customFormat="1" ht="13.5" customHeight="1" hidden="1">
      <c r="A24" s="437" t="s">
        <v>469</v>
      </c>
      <c r="B24" s="395">
        <f t="shared" si="9"/>
        <v>85</v>
      </c>
      <c r="C24" s="395">
        <f t="shared" si="10"/>
        <v>59</v>
      </c>
      <c r="D24" s="426">
        <v>0</v>
      </c>
      <c r="E24" s="426">
        <v>0</v>
      </c>
      <c r="F24" s="395">
        <v>0</v>
      </c>
      <c r="G24" s="427">
        <v>0</v>
      </c>
      <c r="H24" s="395">
        <v>6</v>
      </c>
      <c r="I24" s="427">
        <v>5</v>
      </c>
      <c r="J24" s="395">
        <v>49</v>
      </c>
      <c r="K24" s="427">
        <v>34</v>
      </c>
      <c r="L24" s="395">
        <v>30</v>
      </c>
      <c r="M24" s="427">
        <v>20</v>
      </c>
      <c r="N24" s="426">
        <v>0</v>
      </c>
      <c r="O24" s="426">
        <v>0</v>
      </c>
      <c r="P24" s="426">
        <v>0</v>
      </c>
      <c r="Q24" s="426">
        <v>0</v>
      </c>
      <c r="R24" s="395">
        <v>6</v>
      </c>
      <c r="S24" s="427">
        <v>4</v>
      </c>
      <c r="T24" s="395">
        <v>0</v>
      </c>
      <c r="U24" s="426">
        <v>0</v>
      </c>
      <c r="V24" s="395">
        <v>6</v>
      </c>
      <c r="W24" s="395">
        <v>0</v>
      </c>
      <c r="X24" s="395">
        <v>51</v>
      </c>
      <c r="Y24" s="428">
        <v>34</v>
      </c>
    </row>
    <row r="25" spans="1:25" s="424" customFormat="1" ht="13.5" customHeight="1" hidden="1">
      <c r="A25" s="438" t="s">
        <v>662</v>
      </c>
      <c r="B25" s="395">
        <f t="shared" si="9"/>
        <v>123</v>
      </c>
      <c r="C25" s="395">
        <f t="shared" si="10"/>
        <v>80</v>
      </c>
      <c r="D25" s="426">
        <v>0</v>
      </c>
      <c r="E25" s="426">
        <v>0</v>
      </c>
      <c r="F25" s="395">
        <v>28</v>
      </c>
      <c r="G25" s="427">
        <v>17</v>
      </c>
      <c r="H25" s="395">
        <v>44</v>
      </c>
      <c r="I25" s="427">
        <v>34</v>
      </c>
      <c r="J25" s="395">
        <v>28</v>
      </c>
      <c r="K25" s="427">
        <v>17</v>
      </c>
      <c r="L25" s="395">
        <v>23</v>
      </c>
      <c r="M25" s="427">
        <v>12</v>
      </c>
      <c r="N25" s="426">
        <v>0</v>
      </c>
      <c r="O25" s="426">
        <v>0</v>
      </c>
      <c r="P25" s="426">
        <v>0</v>
      </c>
      <c r="Q25" s="426">
        <v>0</v>
      </c>
      <c r="R25" s="395">
        <v>30</v>
      </c>
      <c r="S25" s="427">
        <v>19</v>
      </c>
      <c r="T25" s="395">
        <v>21</v>
      </c>
      <c r="U25" s="426">
        <v>2</v>
      </c>
      <c r="V25" s="395">
        <v>0</v>
      </c>
      <c r="W25" s="395">
        <v>7</v>
      </c>
      <c r="X25" s="395">
        <v>41</v>
      </c>
      <c r="Y25" s="428">
        <v>26</v>
      </c>
    </row>
    <row r="26" spans="1:25" s="424" customFormat="1" ht="13.5" customHeight="1">
      <c r="A26" s="423" t="s">
        <v>392</v>
      </c>
      <c r="B26" s="395">
        <f t="shared" si="9"/>
        <v>1625</v>
      </c>
      <c r="C26" s="395">
        <f t="shared" si="10"/>
        <v>1012</v>
      </c>
      <c r="D26" s="426">
        <f>SUM(D27:D30)</f>
        <v>4</v>
      </c>
      <c r="E26" s="426">
        <f aca="true" t="shared" si="13" ref="E26:Y26">SUM(E27:E30)</f>
        <v>3</v>
      </c>
      <c r="F26" s="426">
        <f t="shared" si="13"/>
        <v>464</v>
      </c>
      <c r="G26" s="426">
        <f t="shared" si="13"/>
        <v>297</v>
      </c>
      <c r="H26" s="426">
        <f t="shared" si="13"/>
        <v>501</v>
      </c>
      <c r="I26" s="426">
        <f t="shared" si="13"/>
        <v>338</v>
      </c>
      <c r="J26" s="426">
        <f t="shared" si="13"/>
        <v>326</v>
      </c>
      <c r="K26" s="426">
        <f t="shared" si="13"/>
        <v>222</v>
      </c>
      <c r="L26" s="426">
        <f t="shared" si="13"/>
        <v>202</v>
      </c>
      <c r="M26" s="426">
        <f t="shared" si="13"/>
        <v>125</v>
      </c>
      <c r="N26" s="426">
        <f t="shared" si="13"/>
        <v>89</v>
      </c>
      <c r="O26" s="426">
        <f t="shared" si="13"/>
        <v>21</v>
      </c>
      <c r="P26" s="426">
        <f t="shared" si="13"/>
        <v>39</v>
      </c>
      <c r="Q26" s="426">
        <f t="shared" si="13"/>
        <v>6</v>
      </c>
      <c r="R26" s="426">
        <f t="shared" si="13"/>
        <v>416</v>
      </c>
      <c r="S26" s="426">
        <f t="shared" si="13"/>
        <v>266</v>
      </c>
      <c r="T26" s="426">
        <f t="shared" si="13"/>
        <v>287</v>
      </c>
      <c r="U26" s="426">
        <f t="shared" si="13"/>
        <v>7</v>
      </c>
      <c r="V26" s="426">
        <f t="shared" si="13"/>
        <v>85</v>
      </c>
      <c r="W26" s="426">
        <f t="shared" si="13"/>
        <v>17</v>
      </c>
      <c r="X26" s="426">
        <f t="shared" si="13"/>
        <v>491</v>
      </c>
      <c r="Y26" s="436">
        <f t="shared" si="13"/>
        <v>270</v>
      </c>
    </row>
    <row r="27" spans="1:25" s="424" customFormat="1" ht="13.5" customHeight="1" hidden="1">
      <c r="A27" s="423" t="s">
        <v>612</v>
      </c>
      <c r="B27" s="395">
        <f t="shared" si="9"/>
        <v>502</v>
      </c>
      <c r="C27" s="395">
        <f t="shared" si="10"/>
        <v>432</v>
      </c>
      <c r="D27" s="426">
        <v>0</v>
      </c>
      <c r="E27" s="426">
        <v>0</v>
      </c>
      <c r="F27" s="395">
        <v>135</v>
      </c>
      <c r="G27" s="427">
        <v>112</v>
      </c>
      <c r="H27" s="395">
        <v>199</v>
      </c>
      <c r="I27" s="427">
        <v>180</v>
      </c>
      <c r="J27" s="395">
        <v>112</v>
      </c>
      <c r="K27" s="427">
        <v>84</v>
      </c>
      <c r="L27" s="395">
        <v>56</v>
      </c>
      <c r="M27" s="427">
        <v>56</v>
      </c>
      <c r="N27" s="395">
        <v>0</v>
      </c>
      <c r="O27" s="427">
        <v>0</v>
      </c>
      <c r="P27" s="395">
        <v>0</v>
      </c>
      <c r="Q27" s="427">
        <v>0</v>
      </c>
      <c r="R27" s="395">
        <v>135</v>
      </c>
      <c r="S27" s="427">
        <v>112</v>
      </c>
      <c r="T27" s="395">
        <v>50</v>
      </c>
      <c r="U27" s="395">
        <v>0</v>
      </c>
      <c r="V27" s="395">
        <v>55</v>
      </c>
      <c r="W27" s="395">
        <v>10</v>
      </c>
      <c r="X27" s="395">
        <v>82</v>
      </c>
      <c r="Y27" s="428">
        <v>74</v>
      </c>
    </row>
    <row r="28" spans="1:25" s="424" customFormat="1" ht="13.5" customHeight="1" hidden="1">
      <c r="A28" s="423" t="s">
        <v>613</v>
      </c>
      <c r="B28" s="395">
        <f t="shared" si="9"/>
        <v>546</v>
      </c>
      <c r="C28" s="395">
        <f t="shared" si="10"/>
        <v>422</v>
      </c>
      <c r="D28" s="387">
        <v>4</v>
      </c>
      <c r="E28" s="387">
        <v>3</v>
      </c>
      <c r="F28" s="395">
        <v>198</v>
      </c>
      <c r="G28" s="427">
        <v>148</v>
      </c>
      <c r="H28" s="395">
        <v>144</v>
      </c>
      <c r="I28" s="427">
        <v>116</v>
      </c>
      <c r="J28" s="395">
        <v>119</v>
      </c>
      <c r="K28" s="427">
        <v>101</v>
      </c>
      <c r="L28" s="395">
        <v>81</v>
      </c>
      <c r="M28" s="427">
        <v>54</v>
      </c>
      <c r="N28" s="395">
        <v>0</v>
      </c>
      <c r="O28" s="427">
        <v>0</v>
      </c>
      <c r="P28" s="395">
        <v>0</v>
      </c>
      <c r="Q28" s="427">
        <v>0</v>
      </c>
      <c r="R28" s="395">
        <v>147</v>
      </c>
      <c r="S28" s="427">
        <v>113</v>
      </c>
      <c r="T28" s="395">
        <v>134</v>
      </c>
      <c r="U28" s="395">
        <v>4</v>
      </c>
      <c r="V28" s="395">
        <v>9</v>
      </c>
      <c r="W28" s="395">
        <v>0</v>
      </c>
      <c r="X28" s="395">
        <v>152</v>
      </c>
      <c r="Y28" s="428">
        <v>116</v>
      </c>
    </row>
    <row r="29" spans="1:25" s="424" customFormat="1" ht="13.5" customHeight="1" hidden="1">
      <c r="A29" s="423" t="s">
        <v>614</v>
      </c>
      <c r="B29" s="395">
        <f t="shared" si="9"/>
        <v>503</v>
      </c>
      <c r="C29" s="395">
        <f t="shared" si="10"/>
        <v>109</v>
      </c>
      <c r="D29" s="426">
        <v>0</v>
      </c>
      <c r="E29" s="426">
        <v>0</v>
      </c>
      <c r="F29" s="395">
        <v>105</v>
      </c>
      <c r="G29" s="427">
        <v>22</v>
      </c>
      <c r="H29" s="395">
        <v>130</v>
      </c>
      <c r="I29" s="427">
        <v>24</v>
      </c>
      <c r="J29" s="395">
        <v>75</v>
      </c>
      <c r="K29" s="427">
        <v>21</v>
      </c>
      <c r="L29" s="395">
        <v>65</v>
      </c>
      <c r="M29" s="427">
        <v>15</v>
      </c>
      <c r="N29" s="395">
        <v>89</v>
      </c>
      <c r="O29" s="427">
        <v>21</v>
      </c>
      <c r="P29" s="395">
        <v>39</v>
      </c>
      <c r="Q29" s="427">
        <v>6</v>
      </c>
      <c r="R29" s="395">
        <v>108</v>
      </c>
      <c r="S29" s="427">
        <v>26</v>
      </c>
      <c r="T29" s="395">
        <v>103</v>
      </c>
      <c r="U29" s="395">
        <v>3</v>
      </c>
      <c r="V29" s="395">
        <v>2</v>
      </c>
      <c r="W29" s="395">
        <v>0</v>
      </c>
      <c r="X29" s="395">
        <v>209</v>
      </c>
      <c r="Y29" s="428">
        <v>46</v>
      </c>
    </row>
    <row r="30" spans="1:25" s="424" customFormat="1" ht="13.5" customHeight="1" hidden="1">
      <c r="A30" s="423" t="s">
        <v>628</v>
      </c>
      <c r="B30" s="395">
        <f t="shared" si="9"/>
        <v>74</v>
      </c>
      <c r="C30" s="395">
        <f t="shared" si="10"/>
        <v>49</v>
      </c>
      <c r="D30" s="426">
        <v>0</v>
      </c>
      <c r="E30" s="426">
        <v>0</v>
      </c>
      <c r="F30" s="395">
        <v>26</v>
      </c>
      <c r="G30" s="427">
        <v>15</v>
      </c>
      <c r="H30" s="395">
        <v>28</v>
      </c>
      <c r="I30" s="427">
        <v>18</v>
      </c>
      <c r="J30" s="395">
        <v>20</v>
      </c>
      <c r="K30" s="427">
        <v>16</v>
      </c>
      <c r="L30" s="395">
        <v>0</v>
      </c>
      <c r="M30" s="427">
        <v>0</v>
      </c>
      <c r="N30" s="395">
        <v>0</v>
      </c>
      <c r="O30" s="427">
        <v>0</v>
      </c>
      <c r="P30" s="395">
        <v>0</v>
      </c>
      <c r="Q30" s="427">
        <v>0</v>
      </c>
      <c r="R30" s="395">
        <v>26</v>
      </c>
      <c r="S30" s="427">
        <v>15</v>
      </c>
      <c r="T30" s="395">
        <v>0</v>
      </c>
      <c r="U30" s="395">
        <v>0</v>
      </c>
      <c r="V30" s="395">
        <v>19</v>
      </c>
      <c r="W30" s="395">
        <v>7</v>
      </c>
      <c r="X30" s="395">
        <v>48</v>
      </c>
      <c r="Y30" s="428">
        <v>34</v>
      </c>
    </row>
    <row r="31" spans="1:25" s="424" customFormat="1" ht="13.5" customHeight="1">
      <c r="A31" s="423" t="s">
        <v>93</v>
      </c>
      <c r="B31" s="395">
        <f>+B32</f>
        <v>152</v>
      </c>
      <c r="C31" s="395">
        <f aca="true" t="shared" si="14" ref="C31:Y31">+C32</f>
        <v>103</v>
      </c>
      <c r="D31" s="395">
        <f t="shared" si="14"/>
        <v>0</v>
      </c>
      <c r="E31" s="395">
        <f t="shared" si="14"/>
        <v>0</v>
      </c>
      <c r="F31" s="395">
        <f t="shared" si="14"/>
        <v>49</v>
      </c>
      <c r="G31" s="395">
        <f t="shared" si="14"/>
        <v>30</v>
      </c>
      <c r="H31" s="395">
        <f t="shared" si="14"/>
        <v>49</v>
      </c>
      <c r="I31" s="395">
        <f t="shared" si="14"/>
        <v>34</v>
      </c>
      <c r="J31" s="395">
        <f t="shared" si="14"/>
        <v>35</v>
      </c>
      <c r="K31" s="395">
        <f t="shared" si="14"/>
        <v>26</v>
      </c>
      <c r="L31" s="395">
        <f t="shared" si="14"/>
        <v>19</v>
      </c>
      <c r="M31" s="395">
        <f t="shared" si="14"/>
        <v>13</v>
      </c>
      <c r="N31" s="395">
        <f t="shared" si="14"/>
        <v>0</v>
      </c>
      <c r="O31" s="395">
        <f t="shared" si="14"/>
        <v>0</v>
      </c>
      <c r="P31" s="395">
        <f t="shared" si="14"/>
        <v>0</v>
      </c>
      <c r="Q31" s="395">
        <f t="shared" si="14"/>
        <v>0</v>
      </c>
      <c r="R31" s="395">
        <f t="shared" si="14"/>
        <v>49</v>
      </c>
      <c r="S31" s="395">
        <f t="shared" si="14"/>
        <v>30</v>
      </c>
      <c r="T31" s="395">
        <f t="shared" si="14"/>
        <v>5</v>
      </c>
      <c r="U31" s="395">
        <f t="shared" si="14"/>
        <v>44</v>
      </c>
      <c r="V31" s="395">
        <f t="shared" si="14"/>
        <v>0</v>
      </c>
      <c r="W31" s="395">
        <f t="shared" si="14"/>
        <v>0</v>
      </c>
      <c r="X31" s="395">
        <f t="shared" si="14"/>
        <v>50</v>
      </c>
      <c r="Y31" s="396">
        <f t="shared" si="14"/>
        <v>32</v>
      </c>
    </row>
    <row r="32" spans="1:25" s="424" customFormat="1" ht="13.5" customHeight="1" hidden="1">
      <c r="A32" s="437" t="s">
        <v>691</v>
      </c>
      <c r="B32" s="395">
        <f t="shared" si="9"/>
        <v>152</v>
      </c>
      <c r="C32" s="395">
        <f t="shared" si="10"/>
        <v>103</v>
      </c>
      <c r="D32" s="426">
        <v>0</v>
      </c>
      <c r="E32" s="426">
        <v>0</v>
      </c>
      <c r="F32" s="395">
        <v>49</v>
      </c>
      <c r="G32" s="427">
        <v>30</v>
      </c>
      <c r="H32" s="395">
        <v>49</v>
      </c>
      <c r="I32" s="427">
        <v>34</v>
      </c>
      <c r="J32" s="395">
        <v>35</v>
      </c>
      <c r="K32" s="427">
        <v>26</v>
      </c>
      <c r="L32" s="395">
        <v>19</v>
      </c>
      <c r="M32" s="427">
        <v>13</v>
      </c>
      <c r="N32" s="395">
        <v>0</v>
      </c>
      <c r="O32" s="427">
        <v>0</v>
      </c>
      <c r="P32" s="395">
        <v>0</v>
      </c>
      <c r="Q32" s="427">
        <v>0</v>
      </c>
      <c r="R32" s="395">
        <v>49</v>
      </c>
      <c r="S32" s="427">
        <v>30</v>
      </c>
      <c r="T32" s="395">
        <v>5</v>
      </c>
      <c r="U32" s="395">
        <v>44</v>
      </c>
      <c r="V32" s="395">
        <v>0</v>
      </c>
      <c r="W32" s="395">
        <v>0</v>
      </c>
      <c r="X32" s="395">
        <v>50</v>
      </c>
      <c r="Y32" s="428">
        <v>32</v>
      </c>
    </row>
    <row r="33" spans="1:25" s="424" customFormat="1" ht="13.5" customHeight="1">
      <c r="A33" s="432" t="s">
        <v>94</v>
      </c>
      <c r="B33" s="433">
        <f>+B34+B42</f>
        <v>3997</v>
      </c>
      <c r="C33" s="433">
        <f aca="true" t="shared" si="15" ref="C33:Y33">+C34+C42</f>
        <v>2410</v>
      </c>
      <c r="D33" s="433">
        <f t="shared" si="15"/>
        <v>0</v>
      </c>
      <c r="E33" s="433">
        <f t="shared" si="15"/>
        <v>0</v>
      </c>
      <c r="F33" s="433">
        <f t="shared" si="15"/>
        <v>1158</v>
      </c>
      <c r="G33" s="433">
        <f t="shared" si="15"/>
        <v>716</v>
      </c>
      <c r="H33" s="433">
        <f t="shared" si="15"/>
        <v>1213</v>
      </c>
      <c r="I33" s="433">
        <f t="shared" si="15"/>
        <v>719</v>
      </c>
      <c r="J33" s="433">
        <f t="shared" si="15"/>
        <v>794</v>
      </c>
      <c r="K33" s="433">
        <f t="shared" si="15"/>
        <v>502</v>
      </c>
      <c r="L33" s="433">
        <f t="shared" si="15"/>
        <v>534</v>
      </c>
      <c r="M33" s="433">
        <f t="shared" si="15"/>
        <v>335</v>
      </c>
      <c r="N33" s="433">
        <f t="shared" si="15"/>
        <v>221</v>
      </c>
      <c r="O33" s="433">
        <f t="shared" si="15"/>
        <v>69</v>
      </c>
      <c r="P33" s="433">
        <f t="shared" si="15"/>
        <v>77</v>
      </c>
      <c r="Q33" s="433">
        <f t="shared" si="15"/>
        <v>69</v>
      </c>
      <c r="R33" s="433">
        <f t="shared" si="15"/>
        <v>1155</v>
      </c>
      <c r="S33" s="433">
        <f t="shared" si="15"/>
        <v>715</v>
      </c>
      <c r="T33" s="433">
        <f t="shared" si="15"/>
        <v>759</v>
      </c>
      <c r="U33" s="433">
        <f t="shared" si="15"/>
        <v>16</v>
      </c>
      <c r="V33" s="433">
        <f t="shared" si="15"/>
        <v>311</v>
      </c>
      <c r="W33" s="433">
        <f t="shared" si="15"/>
        <v>69</v>
      </c>
      <c r="X33" s="433">
        <f t="shared" si="15"/>
        <v>870</v>
      </c>
      <c r="Y33" s="434">
        <f t="shared" si="15"/>
        <v>592</v>
      </c>
    </row>
    <row r="34" spans="1:25" s="424" customFormat="1" ht="13.5" customHeight="1">
      <c r="A34" s="423" t="s">
        <v>95</v>
      </c>
      <c r="B34" s="395">
        <f aca="true" t="shared" si="16" ref="B34:B42">+D34+F34+H34+J34+L34+N34+P34</f>
        <v>3573</v>
      </c>
      <c r="C34" s="395">
        <f aca="true" t="shared" si="17" ref="C34:C42">+E34+G34+I34+K34+M34+O34+Q34</f>
        <v>2060</v>
      </c>
      <c r="D34" s="426">
        <f>SUM(D35:D41)</f>
        <v>0</v>
      </c>
      <c r="E34" s="426">
        <f aca="true" t="shared" si="18" ref="E34:Y34">SUM(E35:E41)</f>
        <v>0</v>
      </c>
      <c r="F34" s="426">
        <f t="shared" si="18"/>
        <v>1075</v>
      </c>
      <c r="G34" s="426">
        <f t="shared" si="18"/>
        <v>650</v>
      </c>
      <c r="H34" s="426">
        <f t="shared" si="18"/>
        <v>1130</v>
      </c>
      <c r="I34" s="426">
        <f t="shared" si="18"/>
        <v>653</v>
      </c>
      <c r="J34" s="426">
        <f t="shared" si="18"/>
        <v>714</v>
      </c>
      <c r="K34" s="426">
        <f t="shared" si="18"/>
        <v>436</v>
      </c>
      <c r="L34" s="426">
        <f t="shared" si="18"/>
        <v>457</v>
      </c>
      <c r="M34" s="426">
        <f t="shared" si="18"/>
        <v>273</v>
      </c>
      <c r="N34" s="426">
        <f t="shared" si="18"/>
        <v>197</v>
      </c>
      <c r="O34" s="426">
        <f t="shared" si="18"/>
        <v>48</v>
      </c>
      <c r="P34" s="426">
        <f t="shared" si="18"/>
        <v>0</v>
      </c>
      <c r="Q34" s="426">
        <f t="shared" si="18"/>
        <v>0</v>
      </c>
      <c r="R34" s="426">
        <f t="shared" si="18"/>
        <v>1072</v>
      </c>
      <c r="S34" s="426">
        <f t="shared" si="18"/>
        <v>649</v>
      </c>
      <c r="T34" s="426">
        <f t="shared" si="18"/>
        <v>680</v>
      </c>
      <c r="U34" s="426">
        <f t="shared" si="18"/>
        <v>12</v>
      </c>
      <c r="V34" s="426">
        <f t="shared" si="18"/>
        <v>311</v>
      </c>
      <c r="W34" s="426">
        <f t="shared" si="18"/>
        <v>69</v>
      </c>
      <c r="X34" s="426">
        <f t="shared" si="18"/>
        <v>758</v>
      </c>
      <c r="Y34" s="436">
        <f t="shared" si="18"/>
        <v>494</v>
      </c>
    </row>
    <row r="35" spans="1:25" s="424" customFormat="1" ht="13.5" customHeight="1" hidden="1">
      <c r="A35" s="423" t="s">
        <v>615</v>
      </c>
      <c r="B35" s="395">
        <f t="shared" si="16"/>
        <v>610</v>
      </c>
      <c r="C35" s="395">
        <f t="shared" si="17"/>
        <v>329</v>
      </c>
      <c r="D35" s="426">
        <v>0</v>
      </c>
      <c r="E35" s="426">
        <v>0</v>
      </c>
      <c r="F35" s="395">
        <v>158</v>
      </c>
      <c r="G35" s="427">
        <v>81</v>
      </c>
      <c r="H35" s="395">
        <v>172</v>
      </c>
      <c r="I35" s="427">
        <v>97</v>
      </c>
      <c r="J35" s="395">
        <v>164</v>
      </c>
      <c r="K35" s="427">
        <v>89</v>
      </c>
      <c r="L35" s="395">
        <v>116</v>
      </c>
      <c r="M35" s="427">
        <v>62</v>
      </c>
      <c r="N35" s="395">
        <v>0</v>
      </c>
      <c r="O35" s="427">
        <v>0</v>
      </c>
      <c r="P35" s="395">
        <v>0</v>
      </c>
      <c r="Q35" s="427">
        <v>0</v>
      </c>
      <c r="R35" s="395">
        <v>158</v>
      </c>
      <c r="S35" s="427">
        <v>81</v>
      </c>
      <c r="T35" s="395">
        <v>82</v>
      </c>
      <c r="U35" s="395">
        <v>3</v>
      </c>
      <c r="V35" s="395">
        <v>54</v>
      </c>
      <c r="W35" s="395">
        <v>19</v>
      </c>
      <c r="X35" s="395">
        <v>154</v>
      </c>
      <c r="Y35" s="428">
        <v>88</v>
      </c>
    </row>
    <row r="36" spans="1:25" s="424" customFormat="1" ht="13.5" customHeight="1" hidden="1">
      <c r="A36" s="423" t="s">
        <v>616</v>
      </c>
      <c r="B36" s="395">
        <f t="shared" si="16"/>
        <v>405</v>
      </c>
      <c r="C36" s="395">
        <f t="shared" si="17"/>
        <v>372</v>
      </c>
      <c r="D36" s="426">
        <v>0</v>
      </c>
      <c r="E36" s="426">
        <v>0</v>
      </c>
      <c r="F36" s="395">
        <v>114</v>
      </c>
      <c r="G36" s="427">
        <v>104</v>
      </c>
      <c r="H36" s="395">
        <v>118</v>
      </c>
      <c r="I36" s="427">
        <v>110</v>
      </c>
      <c r="J36" s="395">
        <v>99</v>
      </c>
      <c r="K36" s="427">
        <v>92</v>
      </c>
      <c r="L36" s="395">
        <v>74</v>
      </c>
      <c r="M36" s="427">
        <v>66</v>
      </c>
      <c r="N36" s="395">
        <v>0</v>
      </c>
      <c r="O36" s="427">
        <v>0</v>
      </c>
      <c r="P36" s="395">
        <v>0</v>
      </c>
      <c r="Q36" s="427">
        <v>0</v>
      </c>
      <c r="R36" s="395">
        <v>114</v>
      </c>
      <c r="S36" s="427">
        <v>104</v>
      </c>
      <c r="T36" s="395">
        <v>54</v>
      </c>
      <c r="U36" s="395">
        <v>5</v>
      </c>
      <c r="V36" s="395">
        <v>46</v>
      </c>
      <c r="W36" s="395">
        <v>9</v>
      </c>
      <c r="X36" s="395">
        <v>118</v>
      </c>
      <c r="Y36" s="428">
        <v>108</v>
      </c>
    </row>
    <row r="37" spans="1:25" s="424" customFormat="1" ht="13.5" customHeight="1" hidden="1">
      <c r="A37" s="423" t="s">
        <v>617</v>
      </c>
      <c r="B37" s="395">
        <f t="shared" si="16"/>
        <v>475</v>
      </c>
      <c r="C37" s="395">
        <f t="shared" si="17"/>
        <v>430</v>
      </c>
      <c r="D37" s="426">
        <v>0</v>
      </c>
      <c r="E37" s="426">
        <v>0</v>
      </c>
      <c r="F37" s="395">
        <v>152</v>
      </c>
      <c r="G37" s="427">
        <v>134</v>
      </c>
      <c r="H37" s="395">
        <v>174</v>
      </c>
      <c r="I37" s="427">
        <v>156</v>
      </c>
      <c r="J37" s="395">
        <v>89</v>
      </c>
      <c r="K37" s="427">
        <v>84</v>
      </c>
      <c r="L37" s="395">
        <v>60</v>
      </c>
      <c r="M37" s="427">
        <v>56</v>
      </c>
      <c r="N37" s="395">
        <v>0</v>
      </c>
      <c r="O37" s="427">
        <v>0</v>
      </c>
      <c r="P37" s="395">
        <v>0</v>
      </c>
      <c r="Q37" s="427">
        <v>0</v>
      </c>
      <c r="R37" s="395">
        <v>152</v>
      </c>
      <c r="S37" s="427">
        <v>134</v>
      </c>
      <c r="T37" s="395">
        <v>152</v>
      </c>
      <c r="U37" s="395">
        <v>0</v>
      </c>
      <c r="V37" s="395">
        <v>0</v>
      </c>
      <c r="W37" s="395">
        <v>0</v>
      </c>
      <c r="X37" s="395">
        <v>60</v>
      </c>
      <c r="Y37" s="428">
        <v>56</v>
      </c>
    </row>
    <row r="38" spans="1:25" s="424" customFormat="1" ht="13.5" customHeight="1" hidden="1">
      <c r="A38" s="423" t="s">
        <v>618</v>
      </c>
      <c r="B38" s="395">
        <f t="shared" si="16"/>
        <v>1316</v>
      </c>
      <c r="C38" s="395">
        <f t="shared" si="17"/>
        <v>340</v>
      </c>
      <c r="D38" s="426">
        <v>0</v>
      </c>
      <c r="E38" s="426">
        <v>0</v>
      </c>
      <c r="F38" s="395">
        <v>370</v>
      </c>
      <c r="G38" s="427">
        <v>98</v>
      </c>
      <c r="H38" s="395">
        <v>459</v>
      </c>
      <c r="I38" s="427">
        <v>120</v>
      </c>
      <c r="J38" s="395">
        <v>186</v>
      </c>
      <c r="K38" s="427">
        <v>48</v>
      </c>
      <c r="L38" s="395">
        <v>104</v>
      </c>
      <c r="M38" s="427">
        <v>26</v>
      </c>
      <c r="N38" s="395">
        <v>197</v>
      </c>
      <c r="O38" s="427">
        <v>48</v>
      </c>
      <c r="P38" s="395">
        <v>0</v>
      </c>
      <c r="Q38" s="427">
        <v>0</v>
      </c>
      <c r="R38" s="395">
        <v>368</v>
      </c>
      <c r="S38" s="427">
        <v>97</v>
      </c>
      <c r="T38" s="395">
        <v>293</v>
      </c>
      <c r="U38" s="395">
        <v>0</v>
      </c>
      <c r="V38" s="395">
        <v>75</v>
      </c>
      <c r="W38" s="395">
        <v>0</v>
      </c>
      <c r="X38" s="395">
        <v>133</v>
      </c>
      <c r="Y38" s="428">
        <v>30</v>
      </c>
    </row>
    <row r="39" spans="1:25" s="424" customFormat="1" ht="13.5" customHeight="1" hidden="1">
      <c r="A39" s="423" t="s">
        <v>619</v>
      </c>
      <c r="B39" s="395">
        <f t="shared" si="16"/>
        <v>536</v>
      </c>
      <c r="C39" s="395">
        <f t="shared" si="17"/>
        <v>415</v>
      </c>
      <c r="D39" s="426">
        <v>0</v>
      </c>
      <c r="E39" s="426">
        <v>0</v>
      </c>
      <c r="F39" s="395">
        <v>177</v>
      </c>
      <c r="G39" s="427">
        <v>153</v>
      </c>
      <c r="H39" s="395">
        <v>141</v>
      </c>
      <c r="I39" s="427">
        <v>118</v>
      </c>
      <c r="J39" s="395">
        <v>136</v>
      </c>
      <c r="K39" s="427">
        <v>93</v>
      </c>
      <c r="L39" s="395">
        <v>82</v>
      </c>
      <c r="M39" s="427">
        <v>51</v>
      </c>
      <c r="N39" s="395">
        <v>0</v>
      </c>
      <c r="O39" s="427">
        <v>0</v>
      </c>
      <c r="P39" s="395">
        <v>0</v>
      </c>
      <c r="Q39" s="427">
        <v>0</v>
      </c>
      <c r="R39" s="395">
        <v>176</v>
      </c>
      <c r="S39" s="427">
        <v>153</v>
      </c>
      <c r="T39" s="395">
        <v>54</v>
      </c>
      <c r="U39" s="395">
        <v>0</v>
      </c>
      <c r="V39" s="395">
        <v>122</v>
      </c>
      <c r="W39" s="395">
        <v>0</v>
      </c>
      <c r="X39" s="395">
        <v>242</v>
      </c>
      <c r="Y39" s="428">
        <v>175</v>
      </c>
    </row>
    <row r="40" spans="1:25" s="424" customFormat="1" ht="13.5" customHeight="1" hidden="1">
      <c r="A40" s="423" t="s">
        <v>620</v>
      </c>
      <c r="B40" s="395">
        <f t="shared" si="16"/>
        <v>7</v>
      </c>
      <c r="C40" s="395">
        <f t="shared" si="17"/>
        <v>2</v>
      </c>
      <c r="D40" s="426">
        <v>0</v>
      </c>
      <c r="E40" s="426">
        <v>0</v>
      </c>
      <c r="F40" s="395">
        <v>0</v>
      </c>
      <c r="G40" s="427">
        <v>0</v>
      </c>
      <c r="H40" s="395">
        <v>7</v>
      </c>
      <c r="I40" s="427">
        <v>2</v>
      </c>
      <c r="J40" s="395">
        <v>0</v>
      </c>
      <c r="K40" s="427">
        <v>0</v>
      </c>
      <c r="L40" s="395">
        <v>0</v>
      </c>
      <c r="M40" s="427">
        <v>0</v>
      </c>
      <c r="N40" s="395">
        <v>0</v>
      </c>
      <c r="O40" s="427">
        <v>0</v>
      </c>
      <c r="P40" s="395">
        <v>0</v>
      </c>
      <c r="Q40" s="427">
        <v>0</v>
      </c>
      <c r="R40" s="395">
        <v>0</v>
      </c>
      <c r="S40" s="427">
        <v>0</v>
      </c>
      <c r="T40" s="395">
        <v>0</v>
      </c>
      <c r="U40" s="395">
        <v>0</v>
      </c>
      <c r="V40" s="395">
        <v>0</v>
      </c>
      <c r="W40" s="395">
        <v>0</v>
      </c>
      <c r="X40" s="395">
        <v>0</v>
      </c>
      <c r="Y40" s="428">
        <v>0</v>
      </c>
    </row>
    <row r="41" spans="1:25" s="424" customFormat="1" ht="17.25" customHeight="1" hidden="1">
      <c r="A41" s="423" t="s">
        <v>694</v>
      </c>
      <c r="B41" s="395">
        <f t="shared" si="16"/>
        <v>224</v>
      </c>
      <c r="C41" s="395">
        <f t="shared" si="17"/>
        <v>172</v>
      </c>
      <c r="D41" s="426">
        <v>0</v>
      </c>
      <c r="E41" s="426">
        <v>0</v>
      </c>
      <c r="F41" s="395">
        <v>104</v>
      </c>
      <c r="G41" s="427">
        <v>80</v>
      </c>
      <c r="H41" s="395">
        <v>59</v>
      </c>
      <c r="I41" s="427">
        <v>50</v>
      </c>
      <c r="J41" s="395">
        <v>40</v>
      </c>
      <c r="K41" s="427">
        <v>30</v>
      </c>
      <c r="L41" s="395">
        <v>21</v>
      </c>
      <c r="M41" s="427">
        <v>12</v>
      </c>
      <c r="N41" s="395">
        <v>0</v>
      </c>
      <c r="O41" s="427">
        <v>0</v>
      </c>
      <c r="P41" s="395">
        <v>0</v>
      </c>
      <c r="Q41" s="427">
        <v>0</v>
      </c>
      <c r="R41" s="395">
        <v>104</v>
      </c>
      <c r="S41" s="427">
        <v>80</v>
      </c>
      <c r="T41" s="395">
        <v>45</v>
      </c>
      <c r="U41" s="395">
        <v>4</v>
      </c>
      <c r="V41" s="395">
        <v>14</v>
      </c>
      <c r="W41" s="395">
        <v>41</v>
      </c>
      <c r="X41" s="395">
        <v>51</v>
      </c>
      <c r="Y41" s="428">
        <v>37</v>
      </c>
    </row>
    <row r="42" spans="1:25" s="424" customFormat="1" ht="13.5" customHeight="1">
      <c r="A42" s="423" t="s">
        <v>96</v>
      </c>
      <c r="B42" s="395">
        <f t="shared" si="16"/>
        <v>424</v>
      </c>
      <c r="C42" s="395">
        <f t="shared" si="17"/>
        <v>350</v>
      </c>
      <c r="D42" s="426">
        <v>0</v>
      </c>
      <c r="E42" s="426">
        <v>0</v>
      </c>
      <c r="F42" s="395">
        <v>83</v>
      </c>
      <c r="G42" s="427">
        <v>66</v>
      </c>
      <c r="H42" s="395">
        <v>83</v>
      </c>
      <c r="I42" s="427">
        <v>66</v>
      </c>
      <c r="J42" s="395">
        <v>80</v>
      </c>
      <c r="K42" s="427">
        <v>66</v>
      </c>
      <c r="L42" s="395">
        <v>77</v>
      </c>
      <c r="M42" s="427">
        <v>62</v>
      </c>
      <c r="N42" s="395">
        <v>24</v>
      </c>
      <c r="O42" s="427">
        <v>21</v>
      </c>
      <c r="P42" s="395">
        <v>77</v>
      </c>
      <c r="Q42" s="427">
        <v>69</v>
      </c>
      <c r="R42" s="395">
        <v>83</v>
      </c>
      <c r="S42" s="427">
        <v>66</v>
      </c>
      <c r="T42" s="395">
        <v>79</v>
      </c>
      <c r="U42" s="395">
        <v>4</v>
      </c>
      <c r="V42" s="395">
        <v>0</v>
      </c>
      <c r="W42" s="426">
        <v>0</v>
      </c>
      <c r="X42" s="395">
        <v>112</v>
      </c>
      <c r="Y42" s="428">
        <v>98</v>
      </c>
    </row>
    <row r="43" spans="1:25" s="424" customFormat="1" ht="13.5" customHeight="1">
      <c r="A43" s="432" t="s">
        <v>97</v>
      </c>
      <c r="B43" s="433">
        <f>+B44</f>
        <v>718</v>
      </c>
      <c r="C43" s="433">
        <f aca="true" t="shared" si="19" ref="C43:Y43">+C44</f>
        <v>555</v>
      </c>
      <c r="D43" s="433">
        <f t="shared" si="19"/>
        <v>0</v>
      </c>
      <c r="E43" s="433">
        <f t="shared" si="19"/>
        <v>0</v>
      </c>
      <c r="F43" s="433">
        <f t="shared" si="19"/>
        <v>243</v>
      </c>
      <c r="G43" s="433">
        <f t="shared" si="19"/>
        <v>195</v>
      </c>
      <c r="H43" s="433">
        <f t="shared" si="19"/>
        <v>258</v>
      </c>
      <c r="I43" s="433">
        <f t="shared" si="19"/>
        <v>203</v>
      </c>
      <c r="J43" s="433">
        <f t="shared" si="19"/>
        <v>105</v>
      </c>
      <c r="K43" s="433">
        <f t="shared" si="19"/>
        <v>86</v>
      </c>
      <c r="L43" s="433">
        <f t="shared" si="19"/>
        <v>78</v>
      </c>
      <c r="M43" s="433">
        <f t="shared" si="19"/>
        <v>41</v>
      </c>
      <c r="N43" s="433">
        <f t="shared" si="19"/>
        <v>34</v>
      </c>
      <c r="O43" s="433">
        <f t="shared" si="19"/>
        <v>30</v>
      </c>
      <c r="P43" s="433">
        <f t="shared" si="19"/>
        <v>0</v>
      </c>
      <c r="Q43" s="433">
        <f t="shared" si="19"/>
        <v>0</v>
      </c>
      <c r="R43" s="433">
        <f t="shared" si="19"/>
        <v>242</v>
      </c>
      <c r="S43" s="433">
        <f t="shared" si="19"/>
        <v>195</v>
      </c>
      <c r="T43" s="433">
        <f t="shared" si="19"/>
        <v>77</v>
      </c>
      <c r="U43" s="433">
        <f t="shared" si="19"/>
        <v>0</v>
      </c>
      <c r="V43" s="433">
        <f t="shared" si="19"/>
        <v>144</v>
      </c>
      <c r="W43" s="433">
        <f t="shared" si="19"/>
        <v>21</v>
      </c>
      <c r="X43" s="433">
        <f t="shared" si="19"/>
        <v>288</v>
      </c>
      <c r="Y43" s="434">
        <f t="shared" si="19"/>
        <v>209</v>
      </c>
    </row>
    <row r="44" spans="1:25" s="424" customFormat="1" ht="13.5" customHeight="1">
      <c r="A44" s="423" t="s">
        <v>98</v>
      </c>
      <c r="B44" s="395">
        <f>+D44+F44+H44+J44+L44+N44+P44</f>
        <v>718</v>
      </c>
      <c r="C44" s="395">
        <f>+E44+G44+I44+K44+M44+O44+Q44</f>
        <v>555</v>
      </c>
      <c r="D44" s="387">
        <v>0</v>
      </c>
      <c r="E44" s="387">
        <v>0</v>
      </c>
      <c r="F44" s="387">
        <v>243</v>
      </c>
      <c r="G44" s="387">
        <v>195</v>
      </c>
      <c r="H44" s="387">
        <v>258</v>
      </c>
      <c r="I44" s="387">
        <v>203</v>
      </c>
      <c r="J44" s="387">
        <v>105</v>
      </c>
      <c r="K44" s="387">
        <v>86</v>
      </c>
      <c r="L44" s="387">
        <v>78</v>
      </c>
      <c r="M44" s="387">
        <v>41</v>
      </c>
      <c r="N44" s="387">
        <v>34</v>
      </c>
      <c r="O44" s="387">
        <v>30</v>
      </c>
      <c r="P44" s="387">
        <v>0</v>
      </c>
      <c r="Q44" s="387">
        <v>0</v>
      </c>
      <c r="R44" s="387">
        <v>242</v>
      </c>
      <c r="S44" s="387">
        <v>195</v>
      </c>
      <c r="T44" s="387">
        <v>77</v>
      </c>
      <c r="U44" s="387">
        <v>0</v>
      </c>
      <c r="V44" s="387">
        <v>144</v>
      </c>
      <c r="W44" s="387">
        <v>21</v>
      </c>
      <c r="X44" s="387">
        <v>288</v>
      </c>
      <c r="Y44" s="388">
        <v>209</v>
      </c>
    </row>
    <row r="45" spans="1:25" s="424" customFormat="1" ht="13.5" customHeight="1">
      <c r="A45" s="432" t="s">
        <v>99</v>
      </c>
      <c r="B45" s="433">
        <f>+B47-B7-B19-B33-B43</f>
        <v>146024</v>
      </c>
      <c r="C45" s="433">
        <f aca="true" t="shared" si="20" ref="C45:Y45">+C47-C7-C19-C33-C43</f>
        <v>85803</v>
      </c>
      <c r="D45" s="433">
        <f>+D46</f>
        <v>465</v>
      </c>
      <c r="E45" s="433">
        <f t="shared" si="20"/>
        <v>285</v>
      </c>
      <c r="F45" s="433">
        <f t="shared" si="20"/>
        <v>47408</v>
      </c>
      <c r="G45" s="433">
        <f t="shared" si="20"/>
        <v>27696</v>
      </c>
      <c r="H45" s="433">
        <f t="shared" si="20"/>
        <v>38102</v>
      </c>
      <c r="I45" s="433">
        <f t="shared" si="20"/>
        <v>22618</v>
      </c>
      <c r="J45" s="433">
        <f t="shared" si="20"/>
        <v>30051</v>
      </c>
      <c r="K45" s="433">
        <f t="shared" si="20"/>
        <v>17436</v>
      </c>
      <c r="L45" s="433">
        <f t="shared" si="20"/>
        <v>20455</v>
      </c>
      <c r="M45" s="433">
        <f t="shared" si="20"/>
        <v>12226</v>
      </c>
      <c r="N45" s="433">
        <f t="shared" si="20"/>
        <v>6860</v>
      </c>
      <c r="O45" s="433">
        <f t="shared" si="20"/>
        <v>3628</v>
      </c>
      <c r="P45" s="433">
        <f t="shared" si="20"/>
        <v>2683</v>
      </c>
      <c r="Q45" s="433">
        <f t="shared" si="20"/>
        <v>1914</v>
      </c>
      <c r="R45" s="433">
        <f t="shared" si="20"/>
        <v>40645</v>
      </c>
      <c r="S45" s="433">
        <f t="shared" si="20"/>
        <v>23914</v>
      </c>
      <c r="T45" s="433">
        <f t="shared" si="20"/>
        <v>29699</v>
      </c>
      <c r="U45" s="433">
        <f t="shared" si="20"/>
        <v>1390</v>
      </c>
      <c r="V45" s="433">
        <f t="shared" si="20"/>
        <v>8425</v>
      </c>
      <c r="W45" s="433">
        <f t="shared" si="20"/>
        <v>1131</v>
      </c>
      <c r="X45" s="433">
        <f t="shared" si="20"/>
        <v>36964</v>
      </c>
      <c r="Y45" s="434">
        <f t="shared" si="20"/>
        <v>22134</v>
      </c>
    </row>
    <row r="46" spans="1:25" s="424" customFormat="1" ht="13.5" customHeight="1">
      <c r="A46" s="423" t="s">
        <v>393</v>
      </c>
      <c r="B46" s="395">
        <f aca="true" t="shared" si="21" ref="B46:C49">+D46+F46+H46+J46+L46+N46+P46</f>
        <v>146024</v>
      </c>
      <c r="C46" s="395">
        <f t="shared" si="21"/>
        <v>85803</v>
      </c>
      <c r="D46" s="395">
        <v>465</v>
      </c>
      <c r="E46" s="395">
        <v>285</v>
      </c>
      <c r="F46" s="395">
        <v>47408</v>
      </c>
      <c r="G46" s="395">
        <v>27696</v>
      </c>
      <c r="H46" s="395">
        <v>38102</v>
      </c>
      <c r="I46" s="395">
        <v>22618</v>
      </c>
      <c r="J46" s="395">
        <v>30051</v>
      </c>
      <c r="K46" s="395">
        <v>17436</v>
      </c>
      <c r="L46" s="395">
        <v>20455</v>
      </c>
      <c r="M46" s="395">
        <v>12226</v>
      </c>
      <c r="N46" s="395">
        <v>6860</v>
      </c>
      <c r="O46" s="395">
        <v>3628</v>
      </c>
      <c r="P46" s="395">
        <v>2683</v>
      </c>
      <c r="Q46" s="395">
        <v>1914</v>
      </c>
      <c r="R46" s="395">
        <v>40645</v>
      </c>
      <c r="S46" s="395">
        <v>23914</v>
      </c>
      <c r="T46" s="395">
        <v>29699</v>
      </c>
      <c r="U46" s="395">
        <v>1390</v>
      </c>
      <c r="V46" s="395">
        <v>8425</v>
      </c>
      <c r="W46" s="395">
        <v>1131</v>
      </c>
      <c r="X46" s="395">
        <f>37131-167</f>
        <v>36964</v>
      </c>
      <c r="Y46" s="396">
        <f>22293-158</f>
        <v>22135</v>
      </c>
    </row>
    <row r="47" spans="1:25" s="424" customFormat="1" ht="13.5" customHeight="1">
      <c r="A47" s="439" t="s">
        <v>255</v>
      </c>
      <c r="B47" s="440">
        <f t="shared" si="21"/>
        <v>157625</v>
      </c>
      <c r="C47" s="440">
        <f t="shared" si="21"/>
        <v>93552</v>
      </c>
      <c r="D47" s="440">
        <v>482</v>
      </c>
      <c r="E47" s="440">
        <v>295</v>
      </c>
      <c r="F47" s="440">
        <v>50917</v>
      </c>
      <c r="G47" s="440">
        <v>30193</v>
      </c>
      <c r="H47" s="440">
        <v>41766</v>
      </c>
      <c r="I47" s="440">
        <v>24969</v>
      </c>
      <c r="J47" s="440">
        <v>32460</v>
      </c>
      <c r="K47" s="440">
        <v>19107</v>
      </c>
      <c r="L47" s="440">
        <v>21905</v>
      </c>
      <c r="M47" s="440">
        <v>13181</v>
      </c>
      <c r="N47" s="440">
        <v>7237</v>
      </c>
      <c r="O47" s="440">
        <v>3773</v>
      </c>
      <c r="P47" s="440">
        <v>2858</v>
      </c>
      <c r="Q47" s="440">
        <v>2034</v>
      </c>
      <c r="R47" s="440">
        <v>44094</v>
      </c>
      <c r="S47" s="440">
        <v>26373</v>
      </c>
      <c r="T47" s="440">
        <v>31558</v>
      </c>
      <c r="U47" s="440">
        <v>1520</v>
      </c>
      <c r="V47" s="440">
        <v>9596</v>
      </c>
      <c r="W47" s="440">
        <v>1400</v>
      </c>
      <c r="X47" s="440">
        <v>40438</v>
      </c>
      <c r="Y47" s="441">
        <v>24465</v>
      </c>
    </row>
    <row r="48" spans="1:25" s="424" customFormat="1" ht="28.5" customHeight="1">
      <c r="A48" s="435" t="s">
        <v>102</v>
      </c>
      <c r="B48" s="395">
        <f t="shared" si="21"/>
        <v>11601</v>
      </c>
      <c r="C48" s="395">
        <f t="shared" si="21"/>
        <v>7749</v>
      </c>
      <c r="D48" s="395">
        <f>+D7+D19+D33+D43</f>
        <v>17</v>
      </c>
      <c r="E48" s="395">
        <f aca="true" t="shared" si="22" ref="E48:Y48">+E7+E19+E33+E43</f>
        <v>10</v>
      </c>
      <c r="F48" s="395">
        <f t="shared" si="22"/>
        <v>3509</v>
      </c>
      <c r="G48" s="395">
        <f t="shared" si="22"/>
        <v>2497</v>
      </c>
      <c r="H48" s="395">
        <f t="shared" si="22"/>
        <v>3664</v>
      </c>
      <c r="I48" s="395">
        <f t="shared" si="22"/>
        <v>2351</v>
      </c>
      <c r="J48" s="395">
        <f t="shared" si="22"/>
        <v>2409</v>
      </c>
      <c r="K48" s="395">
        <f t="shared" si="22"/>
        <v>1671</v>
      </c>
      <c r="L48" s="395">
        <f t="shared" si="22"/>
        <v>1450</v>
      </c>
      <c r="M48" s="395">
        <f t="shared" si="22"/>
        <v>955</v>
      </c>
      <c r="N48" s="395">
        <f t="shared" si="22"/>
        <v>377</v>
      </c>
      <c r="O48" s="395">
        <f t="shared" si="22"/>
        <v>145</v>
      </c>
      <c r="P48" s="395">
        <f t="shared" si="22"/>
        <v>175</v>
      </c>
      <c r="Q48" s="395">
        <f t="shared" si="22"/>
        <v>120</v>
      </c>
      <c r="R48" s="395">
        <f t="shared" si="22"/>
        <v>3449</v>
      </c>
      <c r="S48" s="395">
        <f t="shared" si="22"/>
        <v>2459</v>
      </c>
      <c r="T48" s="395">
        <f t="shared" si="22"/>
        <v>1859</v>
      </c>
      <c r="U48" s="395">
        <f t="shared" si="22"/>
        <v>130</v>
      </c>
      <c r="V48" s="395">
        <f t="shared" si="22"/>
        <v>1171</v>
      </c>
      <c r="W48" s="395">
        <f t="shared" si="22"/>
        <v>269</v>
      </c>
      <c r="X48" s="395">
        <f t="shared" si="22"/>
        <v>3474</v>
      </c>
      <c r="Y48" s="396">
        <f t="shared" si="22"/>
        <v>2331</v>
      </c>
    </row>
    <row r="49" spans="1:25" s="424" customFormat="1" ht="28.5" customHeight="1">
      <c r="A49" s="442" t="s">
        <v>103</v>
      </c>
      <c r="B49" s="443">
        <f t="shared" si="21"/>
        <v>146024</v>
      </c>
      <c r="C49" s="443">
        <f t="shared" si="21"/>
        <v>85803</v>
      </c>
      <c r="D49" s="443">
        <v>465</v>
      </c>
      <c r="E49" s="443">
        <v>285</v>
      </c>
      <c r="F49" s="443">
        <v>47408</v>
      </c>
      <c r="G49" s="443">
        <v>27696</v>
      </c>
      <c r="H49" s="443">
        <v>38102</v>
      </c>
      <c r="I49" s="443">
        <v>22618</v>
      </c>
      <c r="J49" s="443">
        <v>30051</v>
      </c>
      <c r="K49" s="443">
        <v>17436</v>
      </c>
      <c r="L49" s="443">
        <v>20455</v>
      </c>
      <c r="M49" s="443">
        <v>12226</v>
      </c>
      <c r="N49" s="443">
        <v>6860</v>
      </c>
      <c r="O49" s="443">
        <v>3628</v>
      </c>
      <c r="P49" s="443">
        <v>2683</v>
      </c>
      <c r="Q49" s="443">
        <v>1914</v>
      </c>
      <c r="R49" s="443">
        <v>40645</v>
      </c>
      <c r="S49" s="443">
        <v>23914</v>
      </c>
      <c r="T49" s="443">
        <v>29699</v>
      </c>
      <c r="U49" s="443">
        <v>1390</v>
      </c>
      <c r="V49" s="443">
        <v>8425</v>
      </c>
      <c r="W49" s="443">
        <v>1131</v>
      </c>
      <c r="X49" s="443">
        <f>+X46</f>
        <v>36964</v>
      </c>
      <c r="Y49" s="444">
        <f>+Y46</f>
        <v>22135</v>
      </c>
    </row>
    <row r="50" spans="1:25" ht="12">
      <c r="A50" s="349"/>
      <c r="B50" s="349"/>
      <c r="C50" s="349"/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49"/>
      <c r="X50" s="445"/>
      <c r="Y50" s="445"/>
    </row>
    <row r="51" spans="1:25" ht="12">
      <c r="A51" s="418"/>
      <c r="D51" s="446"/>
      <c r="E51" s="446"/>
      <c r="F51" s="446"/>
      <c r="G51" s="446"/>
      <c r="H51" s="446"/>
      <c r="I51" s="446"/>
      <c r="J51" s="446"/>
      <c r="K51" s="446"/>
      <c r="L51" s="446"/>
      <c r="M51" s="446"/>
      <c r="N51" s="446"/>
      <c r="O51" s="446"/>
      <c r="P51" s="446"/>
      <c r="Q51" s="446"/>
      <c r="R51" s="446"/>
      <c r="S51" s="446"/>
      <c r="T51" s="446"/>
      <c r="U51" s="446"/>
      <c r="V51" s="446"/>
      <c r="W51" s="446"/>
      <c r="X51" s="446"/>
      <c r="Y51" s="446"/>
    </row>
    <row r="52" spans="1:25" ht="12">
      <c r="A52" s="418"/>
      <c r="X52" s="418"/>
      <c r="Y52" s="418"/>
    </row>
    <row r="53" spans="1:25" ht="12">
      <c r="A53" s="418"/>
      <c r="X53" s="418"/>
      <c r="Y53" s="418"/>
    </row>
    <row r="54" spans="1:25" ht="12">
      <c r="A54" s="418"/>
      <c r="X54" s="418"/>
      <c r="Y54" s="418"/>
    </row>
  </sheetData>
  <sheetProtection/>
  <mergeCells count="34">
    <mergeCell ref="A1:Y1"/>
    <mergeCell ref="A3:A6"/>
    <mergeCell ref="B3:C4"/>
    <mergeCell ref="D3:Q3"/>
    <mergeCell ref="R3:Y3"/>
    <mergeCell ref="L5:L6"/>
    <mergeCell ref="D4:E4"/>
    <mergeCell ref="L4:M4"/>
    <mergeCell ref="F4:G4"/>
    <mergeCell ref="B5:B6"/>
    <mergeCell ref="K5:K6"/>
    <mergeCell ref="C5:C6"/>
    <mergeCell ref="D5:D6"/>
    <mergeCell ref="E5:E6"/>
    <mergeCell ref="F5:F6"/>
    <mergeCell ref="G5:G6"/>
    <mergeCell ref="I5:I6"/>
    <mergeCell ref="H5:H6"/>
    <mergeCell ref="R5:R6"/>
    <mergeCell ref="S5:S6"/>
    <mergeCell ref="N4:O4"/>
    <mergeCell ref="P4:Q4"/>
    <mergeCell ref="R4:W4"/>
    <mergeCell ref="T5:W5"/>
    <mergeCell ref="H4:I4"/>
    <mergeCell ref="X4:Y5"/>
    <mergeCell ref="A2:E2"/>
    <mergeCell ref="M5:M6"/>
    <mergeCell ref="N5:N6"/>
    <mergeCell ref="O5:O6"/>
    <mergeCell ref="P5:P6"/>
    <mergeCell ref="Q5:Q6"/>
    <mergeCell ref="J4:K4"/>
    <mergeCell ref="J5:J6"/>
  </mergeCells>
  <printOptions horizontalCentered="1"/>
  <pageMargins left="0" right="0" top="1" bottom="1" header="0.3" footer="0.3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X48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4" sqref="C4:D4"/>
    </sheetView>
  </sheetViews>
  <sheetFormatPr defaultColWidth="9.00390625" defaultRowHeight="12.75"/>
  <cols>
    <col min="1" max="1" width="10.875" style="190" customWidth="1"/>
    <col min="2" max="2" width="47.875" style="190" customWidth="1"/>
    <col min="3" max="4" width="10.75390625" style="190" customWidth="1"/>
    <col min="5" max="12" width="11.125" style="190" customWidth="1"/>
    <col min="13" max="22" width="9.125" style="190" hidden="1" customWidth="1"/>
    <col min="23" max="24" width="0" style="190" hidden="1" customWidth="1"/>
    <col min="25" max="16384" width="9.125" style="190" customWidth="1"/>
  </cols>
  <sheetData>
    <row r="1" spans="1:12" ht="15" customHeight="1">
      <c r="A1" s="631" t="s">
        <v>418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</row>
    <row r="2" spans="1:12" ht="13.5" customHeight="1">
      <c r="A2" s="631" t="s">
        <v>104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</row>
    <row r="3" spans="1:12" ht="12.75">
      <c r="A3" s="1"/>
      <c r="B3" s="130"/>
      <c r="C3" s="130"/>
      <c r="D3" s="130"/>
      <c r="E3" s="1"/>
      <c r="F3" s="1"/>
      <c r="G3" s="1"/>
      <c r="H3" s="1"/>
      <c r="I3" s="1"/>
      <c r="J3" s="1"/>
      <c r="K3" s="1"/>
      <c r="L3" s="1"/>
    </row>
    <row r="4" spans="1:12" s="1" customFormat="1" ht="34.5" customHeight="1">
      <c r="A4" s="632" t="s">
        <v>526</v>
      </c>
      <c r="B4" s="567" t="s">
        <v>105</v>
      </c>
      <c r="C4" s="580" t="s">
        <v>171</v>
      </c>
      <c r="D4" s="582"/>
      <c r="E4" s="567" t="s">
        <v>106</v>
      </c>
      <c r="F4" s="567"/>
      <c r="G4" s="567" t="s">
        <v>107</v>
      </c>
      <c r="H4" s="567"/>
      <c r="I4" s="567" t="s">
        <v>108</v>
      </c>
      <c r="J4" s="567"/>
      <c r="K4" s="567" t="s">
        <v>64</v>
      </c>
      <c r="L4" s="567"/>
    </row>
    <row r="5" spans="1:12" s="193" customFormat="1" ht="20.25" customHeight="1">
      <c r="A5" s="632"/>
      <c r="B5" s="567"/>
      <c r="C5" s="146" t="s">
        <v>19</v>
      </c>
      <c r="D5" s="146" t="s">
        <v>109</v>
      </c>
      <c r="E5" s="146" t="s">
        <v>19</v>
      </c>
      <c r="F5" s="146" t="s">
        <v>109</v>
      </c>
      <c r="G5" s="146" t="s">
        <v>19</v>
      </c>
      <c r="H5" s="146" t="s">
        <v>109</v>
      </c>
      <c r="I5" s="146" t="s">
        <v>19</v>
      </c>
      <c r="J5" s="146" t="s">
        <v>109</v>
      </c>
      <c r="K5" s="146" t="s">
        <v>19</v>
      </c>
      <c r="L5" s="146" t="s">
        <v>109</v>
      </c>
    </row>
    <row r="6" spans="1:21" s="193" customFormat="1" ht="15.75" customHeight="1">
      <c r="A6" s="632"/>
      <c r="B6" s="194" t="s">
        <v>19</v>
      </c>
      <c r="C6" s="195">
        <f>+C7+C9+C13+C16+C19+C24+C26+C31+C36+C39+C44</f>
        <v>362</v>
      </c>
      <c r="D6" s="195">
        <f>+D7+D9+D13+D16+D19+D24+D26+D31+D36+D39+D44</f>
        <v>191</v>
      </c>
      <c r="E6" s="195">
        <f>+E7+E9+E13+E16+E19+E24+E26+E31+E36+E39+E44</f>
        <v>130545</v>
      </c>
      <c r="F6" s="195">
        <f aca="true" t="shared" si="0" ref="F6:L6">+F7+F9+F13+F16+F19+F24+F26+F31+F36+F39+F44</f>
        <v>76394</v>
      </c>
      <c r="G6" s="195">
        <f t="shared" si="0"/>
        <v>22499</v>
      </c>
      <c r="H6" s="195">
        <f t="shared" si="0"/>
        <v>14554</v>
      </c>
      <c r="I6" s="195">
        <f t="shared" si="0"/>
        <v>4219</v>
      </c>
      <c r="J6" s="195">
        <f t="shared" si="0"/>
        <v>2413</v>
      </c>
      <c r="K6" s="195">
        <f t="shared" si="0"/>
        <v>157625</v>
      </c>
      <c r="L6" s="195">
        <f t="shared" si="0"/>
        <v>93552</v>
      </c>
      <c r="N6" s="193">
        <v>140296</v>
      </c>
      <c r="O6" s="193">
        <v>79790</v>
      </c>
      <c r="P6" s="193">
        <v>19005</v>
      </c>
      <c r="Q6" s="193">
        <v>11957</v>
      </c>
      <c r="R6" s="193">
        <v>3325</v>
      </c>
      <c r="S6" s="193">
        <v>1927</v>
      </c>
      <c r="T6" s="193">
        <v>162626</v>
      </c>
      <c r="U6" s="193">
        <v>93674</v>
      </c>
    </row>
    <row r="7" spans="1:24" ht="12" customHeight="1">
      <c r="A7" s="196"/>
      <c r="B7" s="197" t="s">
        <v>475</v>
      </c>
      <c r="C7" s="198">
        <f>+C8</f>
        <v>0</v>
      </c>
      <c r="D7" s="198">
        <f>+D8</f>
        <v>0</v>
      </c>
      <c r="E7" s="198">
        <f>+E8</f>
        <v>17398</v>
      </c>
      <c r="F7" s="198">
        <f aca="true" t="shared" si="1" ref="F7:L7">+F8</f>
        <v>14077</v>
      </c>
      <c r="G7" s="198">
        <f t="shared" si="1"/>
        <v>5217</v>
      </c>
      <c r="H7" s="198">
        <f t="shared" si="1"/>
        <v>4224</v>
      </c>
      <c r="I7" s="198">
        <f t="shared" si="1"/>
        <v>709</v>
      </c>
      <c r="J7" s="198">
        <f t="shared" si="1"/>
        <v>542</v>
      </c>
      <c r="K7" s="198">
        <f t="shared" si="1"/>
        <v>23324</v>
      </c>
      <c r="L7" s="198">
        <f t="shared" si="1"/>
        <v>18843</v>
      </c>
      <c r="M7" s="199">
        <f>+K7/$K$6*100</f>
        <v>14.797145122918318</v>
      </c>
      <c r="N7" s="190">
        <v>18884</v>
      </c>
      <c r="O7" s="190">
        <v>15333</v>
      </c>
      <c r="P7" s="190">
        <v>2822</v>
      </c>
      <c r="Q7" s="190">
        <v>2234</v>
      </c>
      <c r="R7" s="190">
        <v>385</v>
      </c>
      <c r="S7" s="190">
        <v>312</v>
      </c>
      <c r="T7" s="190">
        <v>22091</v>
      </c>
      <c r="U7" s="190">
        <v>17879</v>
      </c>
      <c r="V7" s="199">
        <f>+K7/$K$6*100</f>
        <v>14.797145122918318</v>
      </c>
      <c r="W7" s="190">
        <v>13.2</v>
      </c>
      <c r="X7" s="199">
        <f>+V7-W7</f>
        <v>1.5971451229183184</v>
      </c>
    </row>
    <row r="8" spans="1:24" ht="12" customHeight="1">
      <c r="A8" s="200" t="s">
        <v>476</v>
      </c>
      <c r="B8" s="201" t="s">
        <v>352</v>
      </c>
      <c r="C8" s="201"/>
      <c r="D8" s="201"/>
      <c r="E8" s="202">
        <v>17398</v>
      </c>
      <c r="F8" s="202">
        <v>14077</v>
      </c>
      <c r="G8" s="202">
        <v>5217</v>
      </c>
      <c r="H8" s="202">
        <v>4224</v>
      </c>
      <c r="I8" s="202">
        <v>709</v>
      </c>
      <c r="J8" s="202">
        <v>542</v>
      </c>
      <c r="K8" s="203">
        <f>+C8+E8+G8+I8</f>
        <v>23324</v>
      </c>
      <c r="L8" s="203">
        <f>+D8+F8+H8+J8</f>
        <v>18843</v>
      </c>
      <c r="M8" s="199">
        <f aca="true" t="shared" si="2" ref="M8:M14">+K8/$K$6*100</f>
        <v>14.797145122918318</v>
      </c>
      <c r="N8" s="190">
        <v>18884</v>
      </c>
      <c r="O8" s="190">
        <v>15333</v>
      </c>
      <c r="P8" s="190">
        <v>2822</v>
      </c>
      <c r="Q8" s="190">
        <v>2234</v>
      </c>
      <c r="R8" s="190">
        <v>385</v>
      </c>
      <c r="S8" s="190">
        <v>312</v>
      </c>
      <c r="T8" s="190">
        <v>22091</v>
      </c>
      <c r="U8" s="190">
        <v>17879</v>
      </c>
      <c r="X8" s="199">
        <f aca="true" t="shared" si="3" ref="X8:X44">+V8-W8</f>
        <v>0</v>
      </c>
    </row>
    <row r="9" spans="1:24" ht="12" customHeight="1">
      <c r="A9" s="204"/>
      <c r="B9" s="205" t="s">
        <v>477</v>
      </c>
      <c r="C9" s="206">
        <f>SUM(C10:C12)</f>
        <v>0</v>
      </c>
      <c r="D9" s="206">
        <f>SUM(D10:D12)</f>
        <v>0</v>
      </c>
      <c r="E9" s="206">
        <f>SUM(E10:E12)</f>
        <v>11973</v>
      </c>
      <c r="F9" s="206">
        <f aca="true" t="shared" si="4" ref="F9:L9">SUM(F10:F12)</f>
        <v>8044</v>
      </c>
      <c r="G9" s="206">
        <f t="shared" si="4"/>
        <v>1343</v>
      </c>
      <c r="H9" s="206">
        <f t="shared" si="4"/>
        <v>830</v>
      </c>
      <c r="I9" s="206">
        <f t="shared" si="4"/>
        <v>476</v>
      </c>
      <c r="J9" s="206">
        <f t="shared" si="4"/>
        <v>285</v>
      </c>
      <c r="K9" s="206">
        <f t="shared" si="4"/>
        <v>13792</v>
      </c>
      <c r="L9" s="206">
        <f t="shared" si="4"/>
        <v>9159</v>
      </c>
      <c r="M9" s="199">
        <f t="shared" si="2"/>
        <v>8.749881046788262</v>
      </c>
      <c r="N9" s="190">
        <v>9975</v>
      </c>
      <c r="O9" s="190">
        <v>6219</v>
      </c>
      <c r="P9" s="190">
        <v>1116</v>
      </c>
      <c r="Q9" s="190">
        <v>749</v>
      </c>
      <c r="R9" s="190">
        <v>425</v>
      </c>
      <c r="S9" s="190">
        <v>277</v>
      </c>
      <c r="T9" s="190">
        <v>11516</v>
      </c>
      <c r="U9" s="190">
        <v>7245</v>
      </c>
      <c r="V9" s="199">
        <f>+K9/$K$6*100</f>
        <v>8.749881046788262</v>
      </c>
      <c r="W9" s="190">
        <v>8.2</v>
      </c>
      <c r="X9" s="199">
        <f t="shared" si="3"/>
        <v>0.5498810467882631</v>
      </c>
    </row>
    <row r="10" spans="1:24" ht="12" customHeight="1">
      <c r="A10" s="200" t="s">
        <v>478</v>
      </c>
      <c r="B10" s="201" t="s">
        <v>110</v>
      </c>
      <c r="C10" s="201"/>
      <c r="D10" s="201"/>
      <c r="E10" s="202">
        <v>5022</v>
      </c>
      <c r="F10" s="202">
        <v>2842</v>
      </c>
      <c r="G10" s="202">
        <v>597</v>
      </c>
      <c r="H10" s="202">
        <v>335</v>
      </c>
      <c r="I10" s="202">
        <v>79</v>
      </c>
      <c r="J10" s="202">
        <v>39</v>
      </c>
      <c r="K10" s="203">
        <f aca="true" t="shared" si="5" ref="K10:L12">+E10+G10+I10</f>
        <v>5698</v>
      </c>
      <c r="L10" s="203">
        <f t="shared" si="5"/>
        <v>3216</v>
      </c>
      <c r="M10" s="199">
        <f t="shared" si="2"/>
        <v>3.614908802537668</v>
      </c>
      <c r="N10" s="190">
        <v>3966</v>
      </c>
      <c r="O10" s="190">
        <v>1887</v>
      </c>
      <c r="P10" s="190">
        <v>333</v>
      </c>
      <c r="Q10" s="190">
        <v>167</v>
      </c>
      <c r="R10" s="190">
        <v>109</v>
      </c>
      <c r="S10" s="190">
        <v>53</v>
      </c>
      <c r="T10" s="190">
        <v>4408</v>
      </c>
      <c r="U10" s="190">
        <v>2107</v>
      </c>
      <c r="X10" s="199">
        <f t="shared" si="3"/>
        <v>0</v>
      </c>
    </row>
    <row r="11" spans="1:24" ht="12" customHeight="1">
      <c r="A11" s="200" t="s">
        <v>626</v>
      </c>
      <c r="B11" s="201" t="s">
        <v>111</v>
      </c>
      <c r="C11" s="201"/>
      <c r="D11" s="201"/>
      <c r="E11" s="202">
        <v>3114</v>
      </c>
      <c r="F11" s="202">
        <v>2362</v>
      </c>
      <c r="G11" s="202">
        <v>372</v>
      </c>
      <c r="H11" s="202">
        <v>191</v>
      </c>
      <c r="I11" s="202">
        <v>221</v>
      </c>
      <c r="J11" s="202">
        <v>121</v>
      </c>
      <c r="K11" s="203">
        <f t="shared" si="5"/>
        <v>3707</v>
      </c>
      <c r="L11" s="203">
        <f t="shared" si="5"/>
        <v>2674</v>
      </c>
      <c r="M11" s="199">
        <f t="shared" si="2"/>
        <v>2.351784298176051</v>
      </c>
      <c r="N11" s="190">
        <v>6009</v>
      </c>
      <c r="O11" s="190">
        <v>4332</v>
      </c>
      <c r="P11" s="190">
        <v>783</v>
      </c>
      <c r="Q11" s="190">
        <v>582</v>
      </c>
      <c r="R11" s="190">
        <v>316</v>
      </c>
      <c r="S11" s="190">
        <v>224</v>
      </c>
      <c r="T11" s="190">
        <v>7108</v>
      </c>
      <c r="U11" s="190">
        <v>5138</v>
      </c>
      <c r="X11" s="199">
        <f t="shared" si="3"/>
        <v>0</v>
      </c>
    </row>
    <row r="12" spans="1:24" ht="12" customHeight="1">
      <c r="A12" s="200" t="s">
        <v>624</v>
      </c>
      <c r="B12" s="201" t="s">
        <v>625</v>
      </c>
      <c r="C12" s="201"/>
      <c r="D12" s="201"/>
      <c r="E12" s="202">
        <v>3837</v>
      </c>
      <c r="F12" s="202">
        <v>2840</v>
      </c>
      <c r="G12" s="202">
        <v>374</v>
      </c>
      <c r="H12" s="202">
        <v>304</v>
      </c>
      <c r="I12" s="202">
        <v>176</v>
      </c>
      <c r="J12" s="202">
        <v>125</v>
      </c>
      <c r="K12" s="203">
        <f t="shared" si="5"/>
        <v>4387</v>
      </c>
      <c r="L12" s="203">
        <f t="shared" si="5"/>
        <v>3269</v>
      </c>
      <c r="M12" s="199">
        <f t="shared" si="2"/>
        <v>2.783187946074544</v>
      </c>
      <c r="X12" s="199">
        <f t="shared" si="3"/>
        <v>0</v>
      </c>
    </row>
    <row r="13" spans="1:24" ht="12" customHeight="1">
      <c r="A13" s="204"/>
      <c r="B13" s="205" t="s">
        <v>479</v>
      </c>
      <c r="C13" s="206">
        <f>SUM(C14:C15)</f>
        <v>0</v>
      </c>
      <c r="D13" s="206">
        <f>SUM(D14:D15)</f>
        <v>0</v>
      </c>
      <c r="E13" s="206">
        <f>SUM(E14:E15)</f>
        <v>5986</v>
      </c>
      <c r="F13" s="206">
        <f aca="true" t="shared" si="6" ref="F13:L13">SUM(F14:F15)</f>
        <v>4030</v>
      </c>
      <c r="G13" s="206">
        <f t="shared" si="6"/>
        <v>843</v>
      </c>
      <c r="H13" s="206">
        <f t="shared" si="6"/>
        <v>557</v>
      </c>
      <c r="I13" s="206">
        <f t="shared" si="6"/>
        <v>263</v>
      </c>
      <c r="J13" s="206">
        <f t="shared" si="6"/>
        <v>167</v>
      </c>
      <c r="K13" s="206">
        <f t="shared" si="6"/>
        <v>7092</v>
      </c>
      <c r="L13" s="206">
        <f t="shared" si="6"/>
        <v>4754</v>
      </c>
      <c r="M13" s="199">
        <f t="shared" si="2"/>
        <v>4.49928628072958</v>
      </c>
      <c r="N13" s="190">
        <v>8635</v>
      </c>
      <c r="O13" s="190">
        <v>5650</v>
      </c>
      <c r="P13" s="190">
        <v>1170</v>
      </c>
      <c r="Q13" s="190">
        <v>687</v>
      </c>
      <c r="R13" s="190">
        <v>513</v>
      </c>
      <c r="S13" s="190">
        <v>285</v>
      </c>
      <c r="T13" s="190">
        <v>10318</v>
      </c>
      <c r="U13" s="190">
        <v>6622</v>
      </c>
      <c r="V13" s="199">
        <f>+K13/$K$6*100</f>
        <v>4.49928628072958</v>
      </c>
      <c r="W13" s="190">
        <v>5.8</v>
      </c>
      <c r="X13" s="199">
        <f t="shared" si="3"/>
        <v>-1.3007137192704201</v>
      </c>
    </row>
    <row r="14" spans="1:24" ht="12" customHeight="1">
      <c r="A14" s="200" t="s">
        <v>480</v>
      </c>
      <c r="B14" s="201" t="s">
        <v>481</v>
      </c>
      <c r="C14" s="201"/>
      <c r="D14" s="201"/>
      <c r="E14" s="202">
        <v>4555</v>
      </c>
      <c r="F14" s="202">
        <v>2926</v>
      </c>
      <c r="G14" s="202">
        <v>666</v>
      </c>
      <c r="H14" s="202">
        <v>425</v>
      </c>
      <c r="I14" s="202">
        <v>233</v>
      </c>
      <c r="J14" s="202">
        <v>148</v>
      </c>
      <c r="K14" s="203">
        <f>+E14+G14+I14</f>
        <v>5454</v>
      </c>
      <c r="L14" s="203">
        <f>+F14+H14+J14</f>
        <v>3499</v>
      </c>
      <c r="M14" s="199">
        <f t="shared" si="2"/>
        <v>3.460111022997621</v>
      </c>
      <c r="N14" s="190">
        <v>6833</v>
      </c>
      <c r="O14" s="190">
        <v>4228</v>
      </c>
      <c r="P14" s="190">
        <v>1048</v>
      </c>
      <c r="Q14" s="190">
        <v>597</v>
      </c>
      <c r="R14" s="190">
        <v>499</v>
      </c>
      <c r="S14" s="190">
        <v>276</v>
      </c>
      <c r="T14" s="190">
        <v>8380</v>
      </c>
      <c r="U14" s="190">
        <v>5101</v>
      </c>
      <c r="X14" s="199">
        <f t="shared" si="3"/>
        <v>0</v>
      </c>
    </row>
    <row r="15" spans="1:24" ht="12" customHeight="1">
      <c r="A15" s="200" t="s">
        <v>482</v>
      </c>
      <c r="B15" s="201" t="s">
        <v>112</v>
      </c>
      <c r="C15" s="201"/>
      <c r="D15" s="201"/>
      <c r="E15" s="202">
        <v>1431</v>
      </c>
      <c r="F15" s="202">
        <v>1104</v>
      </c>
      <c r="G15" s="202">
        <v>177</v>
      </c>
      <c r="H15" s="202">
        <v>132</v>
      </c>
      <c r="I15" s="202">
        <v>30</v>
      </c>
      <c r="J15" s="202">
        <v>19</v>
      </c>
      <c r="K15" s="203">
        <f>+E15+G15+I15</f>
        <v>1638</v>
      </c>
      <c r="L15" s="203">
        <f>+F15+H15+J15</f>
        <v>1255</v>
      </c>
      <c r="M15" s="199">
        <f>+K15/$K$6*100</f>
        <v>1.0391752577319586</v>
      </c>
      <c r="N15" s="190">
        <v>1802</v>
      </c>
      <c r="O15" s="190">
        <v>1422</v>
      </c>
      <c r="P15" s="190">
        <v>122</v>
      </c>
      <c r="Q15" s="190">
        <v>90</v>
      </c>
      <c r="R15" s="190">
        <v>14</v>
      </c>
      <c r="S15" s="190">
        <v>9</v>
      </c>
      <c r="T15" s="190">
        <v>1938</v>
      </c>
      <c r="U15" s="190">
        <v>1521</v>
      </c>
      <c r="X15" s="199">
        <f t="shared" si="3"/>
        <v>0</v>
      </c>
    </row>
    <row r="16" spans="1:24" ht="12" customHeight="1">
      <c r="A16" s="204"/>
      <c r="B16" s="205" t="s">
        <v>483</v>
      </c>
      <c r="C16" s="206">
        <f>SUM(C17:C18)</f>
        <v>0</v>
      </c>
      <c r="D16" s="206">
        <f>SUM(D17:D18)</f>
        <v>0</v>
      </c>
      <c r="E16" s="206">
        <f>SUM(E17:E18)</f>
        <v>34554</v>
      </c>
      <c r="F16" s="206">
        <f aca="true" t="shared" si="7" ref="F16:L16">SUM(F17:F18)</f>
        <v>21752</v>
      </c>
      <c r="G16" s="206">
        <f t="shared" si="7"/>
        <v>7840</v>
      </c>
      <c r="H16" s="206">
        <f t="shared" si="7"/>
        <v>4856</v>
      </c>
      <c r="I16" s="206">
        <f t="shared" si="7"/>
        <v>902</v>
      </c>
      <c r="J16" s="206">
        <f t="shared" si="7"/>
        <v>502</v>
      </c>
      <c r="K16" s="206">
        <f t="shared" si="7"/>
        <v>43296</v>
      </c>
      <c r="L16" s="206">
        <f t="shared" si="7"/>
        <v>27110</v>
      </c>
      <c r="M16" s="199">
        <f aca="true" t="shared" si="8" ref="M16:M44">+K16/$K$6*100</f>
        <v>27.467724028548773</v>
      </c>
      <c r="N16" s="190">
        <v>34823</v>
      </c>
      <c r="O16" s="190">
        <v>22077</v>
      </c>
      <c r="P16" s="190">
        <v>8113</v>
      </c>
      <c r="Q16" s="190">
        <v>5157</v>
      </c>
      <c r="R16" s="190">
        <v>547</v>
      </c>
      <c r="S16" s="190">
        <v>301</v>
      </c>
      <c r="T16" s="190">
        <v>43483</v>
      </c>
      <c r="U16" s="190">
        <v>27535</v>
      </c>
      <c r="V16" s="199">
        <f>+K16/$K$6*100</f>
        <v>27.467724028548773</v>
      </c>
      <c r="W16" s="190">
        <v>26</v>
      </c>
      <c r="X16" s="199">
        <f t="shared" si="3"/>
        <v>1.4677240285487727</v>
      </c>
    </row>
    <row r="17" spans="1:24" ht="12" customHeight="1">
      <c r="A17" s="200" t="s">
        <v>484</v>
      </c>
      <c r="B17" s="201" t="s">
        <v>485</v>
      </c>
      <c r="C17" s="201"/>
      <c r="D17" s="201"/>
      <c r="E17" s="202">
        <f>22520+7+126+71+1000</f>
        <v>23724</v>
      </c>
      <c r="F17" s="202">
        <f>14328+7+77+41+1000</f>
        <v>15453</v>
      </c>
      <c r="G17" s="202">
        <v>6481</v>
      </c>
      <c r="H17" s="202">
        <v>4174</v>
      </c>
      <c r="I17" s="202">
        <v>769</v>
      </c>
      <c r="J17" s="202">
        <v>452</v>
      </c>
      <c r="K17" s="203">
        <f>C17+E17+G17+I17</f>
        <v>30974</v>
      </c>
      <c r="L17" s="203">
        <f>D17+F17+H17+J17</f>
        <v>20079</v>
      </c>
      <c r="M17" s="199">
        <f t="shared" si="8"/>
        <v>19.65043616177637</v>
      </c>
      <c r="N17" s="190">
        <v>27617</v>
      </c>
      <c r="O17" s="190">
        <v>18006</v>
      </c>
      <c r="P17" s="190">
        <v>6565</v>
      </c>
      <c r="Q17" s="190">
        <v>4316</v>
      </c>
      <c r="R17" s="190">
        <v>373</v>
      </c>
      <c r="S17" s="190">
        <v>208</v>
      </c>
      <c r="T17" s="190">
        <v>34555</v>
      </c>
      <c r="U17" s="190">
        <v>22530</v>
      </c>
      <c r="X17" s="199">
        <f t="shared" si="3"/>
        <v>0</v>
      </c>
    </row>
    <row r="18" spans="1:24" ht="12" customHeight="1">
      <c r="A18" s="200" t="s">
        <v>486</v>
      </c>
      <c r="B18" s="201" t="s">
        <v>487</v>
      </c>
      <c r="C18" s="201"/>
      <c r="D18" s="201"/>
      <c r="E18" s="202">
        <v>10830</v>
      </c>
      <c r="F18" s="202">
        <v>6299</v>
      </c>
      <c r="G18" s="202">
        <v>1359</v>
      </c>
      <c r="H18" s="202">
        <v>682</v>
      </c>
      <c r="I18" s="202">
        <v>133</v>
      </c>
      <c r="J18" s="202">
        <v>50</v>
      </c>
      <c r="K18" s="203">
        <f>C18+E18+G18+I18</f>
        <v>12322</v>
      </c>
      <c r="L18" s="203">
        <f>D18+F18+H18+J18</f>
        <v>7031</v>
      </c>
      <c r="M18" s="199">
        <f t="shared" si="8"/>
        <v>7.817287866772403</v>
      </c>
      <c r="N18" s="190">
        <v>7206</v>
      </c>
      <c r="O18" s="190">
        <v>4071</v>
      </c>
      <c r="P18" s="190">
        <v>1548</v>
      </c>
      <c r="Q18" s="190">
        <v>841</v>
      </c>
      <c r="R18" s="190">
        <v>174</v>
      </c>
      <c r="S18" s="190">
        <v>93</v>
      </c>
      <c r="T18" s="190">
        <v>8928</v>
      </c>
      <c r="U18" s="190">
        <v>5005</v>
      </c>
      <c r="X18" s="199">
        <f t="shared" si="3"/>
        <v>0</v>
      </c>
    </row>
    <row r="19" spans="1:24" ht="12" customHeight="1">
      <c r="A19" s="204"/>
      <c r="B19" s="205" t="s">
        <v>488</v>
      </c>
      <c r="C19" s="206">
        <f>SUM(C20:C23)</f>
        <v>0</v>
      </c>
      <c r="D19" s="206">
        <f>SUM(D20:D23)</f>
        <v>0</v>
      </c>
      <c r="E19" s="206">
        <f>SUM(E20:E23)</f>
        <v>2947</v>
      </c>
      <c r="F19" s="206">
        <f aca="true" t="shared" si="9" ref="F19:L19">SUM(F20:F23)</f>
        <v>1470</v>
      </c>
      <c r="G19" s="206">
        <f t="shared" si="9"/>
        <v>963</v>
      </c>
      <c r="H19" s="206">
        <f t="shared" si="9"/>
        <v>531</v>
      </c>
      <c r="I19" s="206">
        <f t="shared" si="9"/>
        <v>286</v>
      </c>
      <c r="J19" s="206">
        <f t="shared" si="9"/>
        <v>158</v>
      </c>
      <c r="K19" s="206">
        <f t="shared" si="9"/>
        <v>4196</v>
      </c>
      <c r="L19" s="206">
        <f t="shared" si="9"/>
        <v>2159</v>
      </c>
      <c r="M19" s="199">
        <f t="shared" si="8"/>
        <v>2.6620142743854087</v>
      </c>
      <c r="N19" s="190">
        <v>5009</v>
      </c>
      <c r="O19" s="190">
        <v>2240</v>
      </c>
      <c r="P19" s="190">
        <v>1373</v>
      </c>
      <c r="Q19" s="190">
        <v>766</v>
      </c>
      <c r="R19" s="190">
        <v>325</v>
      </c>
      <c r="S19" s="190">
        <v>183</v>
      </c>
      <c r="T19" s="190">
        <v>6707</v>
      </c>
      <c r="U19" s="190">
        <v>3189</v>
      </c>
      <c r="V19" s="199">
        <f>+K19/$K$6*100</f>
        <v>2.6620142743854087</v>
      </c>
      <c r="W19" s="190">
        <v>3.8</v>
      </c>
      <c r="X19" s="199">
        <f t="shared" si="3"/>
        <v>-1.137985725614591</v>
      </c>
    </row>
    <row r="20" spans="1:24" ht="12" customHeight="1">
      <c r="A20" s="200" t="s">
        <v>489</v>
      </c>
      <c r="B20" s="201" t="s">
        <v>490</v>
      </c>
      <c r="C20" s="201"/>
      <c r="D20" s="201"/>
      <c r="E20" s="202">
        <v>339</v>
      </c>
      <c r="F20" s="202">
        <v>256</v>
      </c>
      <c r="G20" s="202">
        <v>230</v>
      </c>
      <c r="H20" s="202">
        <v>142</v>
      </c>
      <c r="I20" s="202">
        <v>62</v>
      </c>
      <c r="J20" s="202">
        <v>34</v>
      </c>
      <c r="K20" s="203">
        <f aca="true" t="shared" si="10" ref="K20:L23">C20+E20+G20+I20</f>
        <v>631</v>
      </c>
      <c r="L20" s="203">
        <f t="shared" si="10"/>
        <v>432</v>
      </c>
      <c r="M20" s="199">
        <f t="shared" si="8"/>
        <v>0.4003172085646312</v>
      </c>
      <c r="N20" s="190">
        <v>537</v>
      </c>
      <c r="O20" s="190">
        <v>398</v>
      </c>
      <c r="P20" s="190">
        <v>199</v>
      </c>
      <c r="Q20" s="190">
        <v>139</v>
      </c>
      <c r="R20" s="190">
        <v>73</v>
      </c>
      <c r="S20" s="190">
        <v>41</v>
      </c>
      <c r="T20" s="190">
        <v>809</v>
      </c>
      <c r="U20" s="190">
        <v>578</v>
      </c>
      <c r="V20" s="1"/>
      <c r="X20" s="199">
        <f t="shared" si="3"/>
        <v>0</v>
      </c>
    </row>
    <row r="21" spans="1:24" ht="12" customHeight="1">
      <c r="A21" s="200" t="s">
        <v>491</v>
      </c>
      <c r="B21" s="201" t="s">
        <v>492</v>
      </c>
      <c r="C21" s="201"/>
      <c r="D21" s="201"/>
      <c r="E21" s="202">
        <v>507</v>
      </c>
      <c r="F21" s="202">
        <v>269</v>
      </c>
      <c r="G21" s="202">
        <v>125</v>
      </c>
      <c r="H21" s="202">
        <v>67</v>
      </c>
      <c r="I21" s="202">
        <v>43</v>
      </c>
      <c r="J21" s="202">
        <v>27</v>
      </c>
      <c r="K21" s="203">
        <f t="shared" si="10"/>
        <v>675</v>
      </c>
      <c r="L21" s="203">
        <f t="shared" si="10"/>
        <v>363</v>
      </c>
      <c r="M21" s="199">
        <f t="shared" si="8"/>
        <v>0.42823156225218084</v>
      </c>
      <c r="N21" s="190">
        <v>1205</v>
      </c>
      <c r="O21" s="190">
        <v>616</v>
      </c>
      <c r="P21" s="190">
        <v>436</v>
      </c>
      <c r="Q21" s="190">
        <v>263</v>
      </c>
      <c r="R21" s="190">
        <v>22</v>
      </c>
      <c r="S21" s="190">
        <v>13</v>
      </c>
      <c r="T21" s="190">
        <v>1663</v>
      </c>
      <c r="U21" s="190">
        <v>892</v>
      </c>
      <c r="X21" s="199">
        <f t="shared" si="3"/>
        <v>0</v>
      </c>
    </row>
    <row r="22" spans="1:24" ht="12" customHeight="1">
      <c r="A22" s="200" t="s">
        <v>493</v>
      </c>
      <c r="B22" s="201" t="s">
        <v>494</v>
      </c>
      <c r="C22" s="201"/>
      <c r="D22" s="201"/>
      <c r="E22" s="202">
        <v>1685</v>
      </c>
      <c r="F22" s="202">
        <v>652</v>
      </c>
      <c r="G22" s="202">
        <v>494</v>
      </c>
      <c r="H22" s="202">
        <v>258</v>
      </c>
      <c r="I22" s="202">
        <v>164</v>
      </c>
      <c r="J22" s="202">
        <v>88</v>
      </c>
      <c r="K22" s="203">
        <f t="shared" si="10"/>
        <v>2343</v>
      </c>
      <c r="L22" s="203">
        <f t="shared" si="10"/>
        <v>998</v>
      </c>
      <c r="M22" s="199">
        <f t="shared" si="8"/>
        <v>1.4864393338620143</v>
      </c>
      <c r="N22" s="190">
        <v>2865</v>
      </c>
      <c r="O22" s="190">
        <v>1014</v>
      </c>
      <c r="P22" s="190">
        <v>617</v>
      </c>
      <c r="Q22" s="190">
        <v>310</v>
      </c>
      <c r="R22" s="190">
        <v>207</v>
      </c>
      <c r="S22" s="190">
        <v>117</v>
      </c>
      <c r="T22" s="190">
        <v>3689</v>
      </c>
      <c r="U22" s="190">
        <v>1441</v>
      </c>
      <c r="V22" s="1"/>
      <c r="X22" s="199">
        <f t="shared" si="3"/>
        <v>0</v>
      </c>
    </row>
    <row r="23" spans="1:24" ht="12" customHeight="1">
      <c r="A23" s="200" t="s">
        <v>495</v>
      </c>
      <c r="B23" s="201" t="s">
        <v>113</v>
      </c>
      <c r="C23" s="201"/>
      <c r="D23" s="201"/>
      <c r="E23" s="202">
        <v>416</v>
      </c>
      <c r="F23" s="202">
        <v>293</v>
      </c>
      <c r="G23" s="202">
        <v>114</v>
      </c>
      <c r="H23" s="202">
        <v>64</v>
      </c>
      <c r="I23" s="202">
        <v>17</v>
      </c>
      <c r="J23" s="202">
        <v>9</v>
      </c>
      <c r="K23" s="203">
        <f t="shared" si="10"/>
        <v>547</v>
      </c>
      <c r="L23" s="203">
        <f t="shared" si="10"/>
        <v>366</v>
      </c>
      <c r="M23" s="199">
        <f t="shared" si="8"/>
        <v>0.3470261697065821</v>
      </c>
      <c r="N23" s="190">
        <v>402</v>
      </c>
      <c r="O23" s="190">
        <v>212</v>
      </c>
      <c r="P23" s="190">
        <v>121</v>
      </c>
      <c r="Q23" s="190">
        <v>54</v>
      </c>
      <c r="R23" s="190">
        <v>23</v>
      </c>
      <c r="S23" s="190">
        <v>12</v>
      </c>
      <c r="T23" s="190">
        <v>546</v>
      </c>
      <c r="U23" s="190">
        <v>278</v>
      </c>
      <c r="V23" s="1"/>
      <c r="X23" s="199">
        <f t="shared" si="3"/>
        <v>0</v>
      </c>
    </row>
    <row r="24" spans="1:24" ht="12" customHeight="1">
      <c r="A24" s="204"/>
      <c r="B24" s="205" t="s">
        <v>496</v>
      </c>
      <c r="C24" s="206">
        <f>+C25</f>
        <v>0</v>
      </c>
      <c r="D24" s="206">
        <f>+D25</f>
        <v>0</v>
      </c>
      <c r="E24" s="206">
        <f>+E25</f>
        <v>4813</v>
      </c>
      <c r="F24" s="206">
        <f aca="true" t="shared" si="11" ref="F24:L24">+F25</f>
        <v>1337</v>
      </c>
      <c r="G24" s="206">
        <f t="shared" si="11"/>
        <v>282</v>
      </c>
      <c r="H24" s="206">
        <f t="shared" si="11"/>
        <v>93</v>
      </c>
      <c r="I24" s="206">
        <f t="shared" si="11"/>
        <v>17</v>
      </c>
      <c r="J24" s="206">
        <f t="shared" si="11"/>
        <v>6</v>
      </c>
      <c r="K24" s="206">
        <f t="shared" si="11"/>
        <v>5112</v>
      </c>
      <c r="L24" s="206">
        <f t="shared" si="11"/>
        <v>1436</v>
      </c>
      <c r="M24" s="199">
        <f t="shared" si="8"/>
        <v>3.24314036478985</v>
      </c>
      <c r="N24" s="190">
        <v>4224</v>
      </c>
      <c r="O24" s="190">
        <v>1284</v>
      </c>
      <c r="P24" s="190">
        <v>195</v>
      </c>
      <c r="Q24" s="190">
        <v>63</v>
      </c>
      <c r="R24" s="190">
        <v>24</v>
      </c>
      <c r="S24" s="190">
        <v>10</v>
      </c>
      <c r="T24" s="190">
        <v>4443</v>
      </c>
      <c r="U24" s="190">
        <v>1357</v>
      </c>
      <c r="V24" s="199">
        <f>+K24/$K$6*100</f>
        <v>3.24314036478985</v>
      </c>
      <c r="W24" s="190">
        <v>2.3</v>
      </c>
      <c r="X24" s="199">
        <f t="shared" si="3"/>
        <v>0.94314036478985</v>
      </c>
    </row>
    <row r="25" spans="1:24" ht="12" customHeight="1">
      <c r="A25" s="200" t="s">
        <v>497</v>
      </c>
      <c r="B25" s="201" t="s">
        <v>498</v>
      </c>
      <c r="C25" s="201"/>
      <c r="D25" s="201"/>
      <c r="E25" s="202">
        <v>4813</v>
      </c>
      <c r="F25" s="202">
        <v>1337</v>
      </c>
      <c r="G25" s="202">
        <v>282</v>
      </c>
      <c r="H25" s="202">
        <v>93</v>
      </c>
      <c r="I25" s="202">
        <v>17</v>
      </c>
      <c r="J25" s="202">
        <v>6</v>
      </c>
      <c r="K25" s="203">
        <f>C25+E25+G25+I25</f>
        <v>5112</v>
      </c>
      <c r="L25" s="203">
        <f>D25+F25+H25+J25</f>
        <v>1436</v>
      </c>
      <c r="M25" s="199">
        <f t="shared" si="8"/>
        <v>3.24314036478985</v>
      </c>
      <c r="N25" s="190">
        <v>4224</v>
      </c>
      <c r="O25" s="190">
        <v>1284</v>
      </c>
      <c r="P25" s="190">
        <v>195</v>
      </c>
      <c r="Q25" s="190">
        <v>63</v>
      </c>
      <c r="R25" s="190">
        <v>24</v>
      </c>
      <c r="S25" s="190">
        <v>10</v>
      </c>
      <c r="T25" s="190">
        <v>4443</v>
      </c>
      <c r="U25" s="190">
        <v>1357</v>
      </c>
      <c r="V25" s="1"/>
      <c r="X25" s="199">
        <f t="shared" si="3"/>
        <v>0</v>
      </c>
    </row>
    <row r="26" spans="1:24" ht="12" customHeight="1">
      <c r="A26" s="204"/>
      <c r="B26" s="205" t="s">
        <v>499</v>
      </c>
      <c r="C26" s="206">
        <f>SUM(C27:C30)</f>
        <v>202</v>
      </c>
      <c r="D26" s="206">
        <f>SUM(D27:D30)</f>
        <v>34</v>
      </c>
      <c r="E26" s="206">
        <f>SUM(E27:E30)</f>
        <v>20954</v>
      </c>
      <c r="F26" s="206">
        <f aca="true" t="shared" si="12" ref="F26:L26">SUM(F27:F30)</f>
        <v>5565</v>
      </c>
      <c r="G26" s="206">
        <f t="shared" si="12"/>
        <v>1395</v>
      </c>
      <c r="H26" s="206">
        <f t="shared" si="12"/>
        <v>570</v>
      </c>
      <c r="I26" s="206">
        <f t="shared" si="12"/>
        <v>272</v>
      </c>
      <c r="J26" s="206">
        <f t="shared" si="12"/>
        <v>128</v>
      </c>
      <c r="K26" s="206">
        <f t="shared" si="12"/>
        <v>22823</v>
      </c>
      <c r="L26" s="206">
        <f t="shared" si="12"/>
        <v>6297</v>
      </c>
      <c r="M26" s="199">
        <f t="shared" si="8"/>
        <v>14.47930214115781</v>
      </c>
      <c r="N26" s="190">
        <v>29084</v>
      </c>
      <c r="O26" s="190">
        <v>8044</v>
      </c>
      <c r="P26" s="190">
        <v>1531</v>
      </c>
      <c r="Q26" s="190">
        <v>684</v>
      </c>
      <c r="R26" s="190">
        <v>324</v>
      </c>
      <c r="S26" s="190">
        <v>163</v>
      </c>
      <c r="T26" s="190">
        <v>30939</v>
      </c>
      <c r="U26" s="190">
        <v>8891</v>
      </c>
      <c r="V26" s="199">
        <f>+K26/$K$6*100</f>
        <v>14.47930214115781</v>
      </c>
      <c r="W26" s="190">
        <v>16.5</v>
      </c>
      <c r="X26" s="199">
        <f t="shared" si="3"/>
        <v>-2.0206978588421904</v>
      </c>
    </row>
    <row r="27" spans="1:24" ht="12" customHeight="1">
      <c r="A27" s="200" t="s">
        <v>500</v>
      </c>
      <c r="B27" s="201" t="s">
        <v>501</v>
      </c>
      <c r="C27" s="201">
        <f>98+104</f>
        <v>202</v>
      </c>
      <c r="D27" s="201">
        <v>34</v>
      </c>
      <c r="E27" s="202">
        <f>11913+3+32</f>
        <v>11948</v>
      </c>
      <c r="F27" s="202">
        <f>2440+26</f>
        <v>2466</v>
      </c>
      <c r="G27" s="202">
        <v>666</v>
      </c>
      <c r="H27" s="202">
        <v>207</v>
      </c>
      <c r="I27" s="202">
        <v>132</v>
      </c>
      <c r="J27" s="202">
        <v>46</v>
      </c>
      <c r="K27" s="203">
        <f aca="true" t="shared" si="13" ref="K27:L30">C27+E27+G27+I27</f>
        <v>12948</v>
      </c>
      <c r="L27" s="203">
        <f t="shared" si="13"/>
        <v>2753</v>
      </c>
      <c r="M27" s="199">
        <f t="shared" si="8"/>
        <v>8.21443298969072</v>
      </c>
      <c r="N27" s="190">
        <v>14030</v>
      </c>
      <c r="O27" s="190">
        <v>2981</v>
      </c>
      <c r="P27" s="190">
        <v>783</v>
      </c>
      <c r="Q27" s="190">
        <v>290</v>
      </c>
      <c r="R27" s="190">
        <v>119</v>
      </c>
      <c r="S27" s="190">
        <v>50</v>
      </c>
      <c r="T27" s="190">
        <v>14932</v>
      </c>
      <c r="U27" s="190">
        <v>3321</v>
      </c>
      <c r="V27" s="1"/>
      <c r="X27" s="199">
        <f t="shared" si="3"/>
        <v>0</v>
      </c>
    </row>
    <row r="28" spans="1:24" ht="12" customHeight="1">
      <c r="A28" s="200" t="s">
        <v>502</v>
      </c>
      <c r="B28" s="201" t="s">
        <v>503</v>
      </c>
      <c r="C28" s="207"/>
      <c r="D28" s="207"/>
      <c r="E28" s="202">
        <v>3364</v>
      </c>
      <c r="F28" s="202">
        <v>1367</v>
      </c>
      <c r="G28" s="202">
        <v>337</v>
      </c>
      <c r="H28" s="202">
        <v>180</v>
      </c>
      <c r="I28" s="202">
        <v>100</v>
      </c>
      <c r="J28" s="202">
        <v>61</v>
      </c>
      <c r="K28" s="203">
        <f t="shared" si="13"/>
        <v>3801</v>
      </c>
      <c r="L28" s="203">
        <f t="shared" si="13"/>
        <v>1608</v>
      </c>
      <c r="M28" s="199">
        <f t="shared" si="8"/>
        <v>2.4114195083267247</v>
      </c>
      <c r="N28" s="190">
        <v>6749</v>
      </c>
      <c r="O28" s="190">
        <v>2971</v>
      </c>
      <c r="P28" s="190">
        <v>404</v>
      </c>
      <c r="Q28" s="190">
        <v>232</v>
      </c>
      <c r="R28" s="190">
        <v>134</v>
      </c>
      <c r="S28" s="190">
        <v>69</v>
      </c>
      <c r="T28" s="190">
        <v>7287</v>
      </c>
      <c r="U28" s="190">
        <v>3272</v>
      </c>
      <c r="V28" s="1"/>
      <c r="X28" s="199">
        <f t="shared" si="3"/>
        <v>0</v>
      </c>
    </row>
    <row r="29" spans="1:24" ht="12" customHeight="1">
      <c r="A29" s="200" t="s">
        <v>504</v>
      </c>
      <c r="B29" s="201" t="s">
        <v>505</v>
      </c>
      <c r="C29" s="207"/>
      <c r="D29" s="207"/>
      <c r="E29" s="202">
        <v>5112</v>
      </c>
      <c r="F29" s="202">
        <v>1403</v>
      </c>
      <c r="G29" s="202">
        <v>302</v>
      </c>
      <c r="H29" s="202">
        <v>122</v>
      </c>
      <c r="I29" s="202">
        <v>34</v>
      </c>
      <c r="J29" s="202">
        <v>18</v>
      </c>
      <c r="K29" s="203">
        <f t="shared" si="13"/>
        <v>5448</v>
      </c>
      <c r="L29" s="203">
        <f t="shared" si="13"/>
        <v>1543</v>
      </c>
      <c r="M29" s="199">
        <f t="shared" si="8"/>
        <v>3.456304520222046</v>
      </c>
      <c r="N29" s="190">
        <v>7955</v>
      </c>
      <c r="O29" s="190">
        <v>1861</v>
      </c>
      <c r="P29" s="190">
        <v>305</v>
      </c>
      <c r="Q29" s="190">
        <v>136</v>
      </c>
      <c r="R29" s="190">
        <v>68</v>
      </c>
      <c r="S29" s="190">
        <v>41</v>
      </c>
      <c r="T29" s="190">
        <v>8328</v>
      </c>
      <c r="U29" s="190">
        <v>2038</v>
      </c>
      <c r="V29" s="1"/>
      <c r="X29" s="199">
        <f t="shared" si="3"/>
        <v>0</v>
      </c>
    </row>
    <row r="30" spans="1:24" ht="12" customHeight="1">
      <c r="A30" s="200" t="s">
        <v>506</v>
      </c>
      <c r="B30" s="201" t="s">
        <v>507</v>
      </c>
      <c r="C30" s="207"/>
      <c r="D30" s="207"/>
      <c r="E30" s="202">
        <v>530</v>
      </c>
      <c r="F30" s="202">
        <v>329</v>
      </c>
      <c r="G30" s="202">
        <v>90</v>
      </c>
      <c r="H30" s="202">
        <v>61</v>
      </c>
      <c r="I30" s="202">
        <v>6</v>
      </c>
      <c r="J30" s="202">
        <v>3</v>
      </c>
      <c r="K30" s="203">
        <f t="shared" si="13"/>
        <v>626</v>
      </c>
      <c r="L30" s="203">
        <f t="shared" si="13"/>
        <v>393</v>
      </c>
      <c r="M30" s="199">
        <f t="shared" si="8"/>
        <v>0.3971451229183188</v>
      </c>
      <c r="N30" s="190">
        <v>350</v>
      </c>
      <c r="O30" s="190">
        <v>231</v>
      </c>
      <c r="P30" s="190">
        <v>39</v>
      </c>
      <c r="Q30" s="190">
        <v>26</v>
      </c>
      <c r="R30" s="190">
        <v>3</v>
      </c>
      <c r="S30" s="190">
        <v>3</v>
      </c>
      <c r="T30" s="190">
        <v>392</v>
      </c>
      <c r="U30" s="190">
        <v>260</v>
      </c>
      <c r="X30" s="199">
        <f t="shared" si="3"/>
        <v>0</v>
      </c>
    </row>
    <row r="31" spans="1:24" ht="12" customHeight="1">
      <c r="A31" s="204"/>
      <c r="B31" s="205" t="s">
        <v>508</v>
      </c>
      <c r="C31" s="206">
        <f>SUM(C32:C35)</f>
        <v>0</v>
      </c>
      <c r="D31" s="206">
        <f>SUM(D32:D35)</f>
        <v>0</v>
      </c>
      <c r="E31" s="206">
        <f>SUM(E32:E35)</f>
        <v>2089</v>
      </c>
      <c r="F31" s="206">
        <f aca="true" t="shared" si="14" ref="F31:L31">SUM(F32:F35)</f>
        <v>784</v>
      </c>
      <c r="G31" s="206">
        <f t="shared" si="14"/>
        <v>1102</v>
      </c>
      <c r="H31" s="206">
        <f t="shared" si="14"/>
        <v>645</v>
      </c>
      <c r="I31" s="206">
        <f t="shared" si="14"/>
        <v>337</v>
      </c>
      <c r="J31" s="206">
        <f t="shared" si="14"/>
        <v>190</v>
      </c>
      <c r="K31" s="206">
        <f t="shared" si="14"/>
        <v>3528</v>
      </c>
      <c r="L31" s="206">
        <f t="shared" si="14"/>
        <v>1619</v>
      </c>
      <c r="M31" s="199">
        <f t="shared" si="8"/>
        <v>2.238223632038065</v>
      </c>
      <c r="N31" s="190">
        <v>3032</v>
      </c>
      <c r="O31" s="190">
        <v>1475</v>
      </c>
      <c r="P31" s="190">
        <v>1058</v>
      </c>
      <c r="Q31" s="190">
        <v>615</v>
      </c>
      <c r="R31" s="190">
        <v>317</v>
      </c>
      <c r="S31" s="190">
        <v>182</v>
      </c>
      <c r="T31" s="190">
        <v>4407</v>
      </c>
      <c r="U31" s="190">
        <v>2272</v>
      </c>
      <c r="V31" s="199">
        <f>+K31/$K$6*100</f>
        <v>2.238223632038065</v>
      </c>
      <c r="W31" s="190">
        <v>2.2</v>
      </c>
      <c r="X31" s="199">
        <f t="shared" si="3"/>
        <v>0.03822363203806489</v>
      </c>
    </row>
    <row r="32" spans="1:24" ht="12" customHeight="1">
      <c r="A32" s="200" t="s">
        <v>509</v>
      </c>
      <c r="B32" s="201" t="s">
        <v>353</v>
      </c>
      <c r="C32" s="201"/>
      <c r="D32" s="201"/>
      <c r="E32" s="202">
        <v>1217</v>
      </c>
      <c r="F32" s="202">
        <v>502</v>
      </c>
      <c r="G32" s="202">
        <v>743</v>
      </c>
      <c r="H32" s="202">
        <v>431</v>
      </c>
      <c r="I32" s="202">
        <v>243</v>
      </c>
      <c r="J32" s="202">
        <v>150</v>
      </c>
      <c r="K32" s="203">
        <f aca="true" t="shared" si="15" ref="K32:L35">C32+E32+G32+I32</f>
        <v>2203</v>
      </c>
      <c r="L32" s="203">
        <f t="shared" si="15"/>
        <v>1083</v>
      </c>
      <c r="M32" s="199">
        <f t="shared" si="8"/>
        <v>1.3976209357652658</v>
      </c>
      <c r="N32" s="190">
        <v>2026</v>
      </c>
      <c r="O32" s="190">
        <v>1081</v>
      </c>
      <c r="P32" s="190">
        <v>740</v>
      </c>
      <c r="Q32" s="190">
        <v>427</v>
      </c>
      <c r="R32" s="190">
        <v>226</v>
      </c>
      <c r="S32" s="190">
        <v>141</v>
      </c>
      <c r="T32" s="190">
        <v>2992</v>
      </c>
      <c r="U32" s="190">
        <v>1649</v>
      </c>
      <c r="V32" s="1"/>
      <c r="X32" s="199">
        <f t="shared" si="3"/>
        <v>0</v>
      </c>
    </row>
    <row r="33" spans="1:24" ht="12" customHeight="1">
      <c r="A33" s="200" t="s">
        <v>510</v>
      </c>
      <c r="B33" s="201" t="s">
        <v>511</v>
      </c>
      <c r="C33" s="201"/>
      <c r="D33" s="201"/>
      <c r="E33" s="202">
        <v>70</v>
      </c>
      <c r="F33" s="202">
        <v>29</v>
      </c>
      <c r="G33" s="202">
        <v>31</v>
      </c>
      <c r="H33" s="202">
        <v>15</v>
      </c>
      <c r="I33" s="208">
        <v>0</v>
      </c>
      <c r="J33" s="208">
        <v>0</v>
      </c>
      <c r="K33" s="203">
        <f t="shared" si="15"/>
        <v>101</v>
      </c>
      <c r="L33" s="203">
        <f t="shared" si="15"/>
        <v>44</v>
      </c>
      <c r="M33" s="199">
        <f t="shared" si="8"/>
        <v>0.0640761300555115</v>
      </c>
      <c r="N33" s="190">
        <v>80</v>
      </c>
      <c r="O33" s="190">
        <v>32</v>
      </c>
      <c r="P33" s="190">
        <v>13</v>
      </c>
      <c r="Q33" s="190">
        <v>10</v>
      </c>
      <c r="R33" s="190">
        <v>6</v>
      </c>
      <c r="S33" s="190">
        <v>4</v>
      </c>
      <c r="T33" s="190">
        <v>99</v>
      </c>
      <c r="U33" s="190">
        <v>46</v>
      </c>
      <c r="X33" s="199">
        <f t="shared" si="3"/>
        <v>0</v>
      </c>
    </row>
    <row r="34" spans="1:24" s="105" customFormat="1" ht="12" customHeight="1">
      <c r="A34" s="200" t="s">
        <v>512</v>
      </c>
      <c r="B34" s="201" t="s">
        <v>513</v>
      </c>
      <c r="C34" s="201"/>
      <c r="D34" s="201"/>
      <c r="E34" s="202">
        <v>5</v>
      </c>
      <c r="F34" s="202">
        <v>0</v>
      </c>
      <c r="G34" s="202">
        <v>2</v>
      </c>
      <c r="H34" s="202">
        <v>2</v>
      </c>
      <c r="I34" s="202">
        <v>0</v>
      </c>
      <c r="J34" s="202">
        <v>0</v>
      </c>
      <c r="K34" s="203">
        <f t="shared" si="15"/>
        <v>7</v>
      </c>
      <c r="L34" s="203">
        <f t="shared" si="15"/>
        <v>2</v>
      </c>
      <c r="M34" s="104">
        <f t="shared" si="8"/>
        <v>0.0044409199048374304</v>
      </c>
      <c r="N34" s="105">
        <v>2</v>
      </c>
      <c r="O34" s="105">
        <v>1</v>
      </c>
      <c r="P34" s="105">
        <v>2</v>
      </c>
      <c r="Q34" s="105">
        <v>2</v>
      </c>
      <c r="R34" s="105">
        <v>0</v>
      </c>
      <c r="S34" s="105">
        <v>0</v>
      </c>
      <c r="T34" s="105">
        <v>4</v>
      </c>
      <c r="U34" s="105">
        <v>3</v>
      </c>
      <c r="X34" s="199">
        <f t="shared" si="3"/>
        <v>0</v>
      </c>
    </row>
    <row r="35" spans="1:24" ht="12" customHeight="1">
      <c r="A35" s="200" t="s">
        <v>514</v>
      </c>
      <c r="B35" s="201" t="s">
        <v>515</v>
      </c>
      <c r="C35" s="201"/>
      <c r="D35" s="201"/>
      <c r="E35" s="202">
        <v>797</v>
      </c>
      <c r="F35" s="202">
        <v>253</v>
      </c>
      <c r="G35" s="202">
        <v>326</v>
      </c>
      <c r="H35" s="202">
        <v>197</v>
      </c>
      <c r="I35" s="202">
        <v>94</v>
      </c>
      <c r="J35" s="202">
        <v>40</v>
      </c>
      <c r="K35" s="203">
        <f t="shared" si="15"/>
        <v>1217</v>
      </c>
      <c r="L35" s="203">
        <f t="shared" si="15"/>
        <v>490</v>
      </c>
      <c r="M35" s="199">
        <f t="shared" si="8"/>
        <v>0.7720856463124505</v>
      </c>
      <c r="N35" s="190">
        <v>924</v>
      </c>
      <c r="O35" s="190">
        <v>361</v>
      </c>
      <c r="P35" s="190">
        <v>303</v>
      </c>
      <c r="Q35" s="190">
        <v>176</v>
      </c>
      <c r="R35" s="190">
        <v>85</v>
      </c>
      <c r="S35" s="190">
        <v>37</v>
      </c>
      <c r="T35" s="190">
        <v>1312</v>
      </c>
      <c r="U35" s="190">
        <v>574</v>
      </c>
      <c r="V35" s="1"/>
      <c r="X35" s="199">
        <f t="shared" si="3"/>
        <v>0</v>
      </c>
    </row>
    <row r="36" spans="1:24" ht="12" customHeight="1">
      <c r="A36" s="204"/>
      <c r="B36" s="205" t="s">
        <v>516</v>
      </c>
      <c r="C36" s="206">
        <f>SUM(C37:C38)</f>
        <v>160</v>
      </c>
      <c r="D36" s="206">
        <f>SUM(D37:D38)</f>
        <v>157</v>
      </c>
      <c r="E36" s="206">
        <f>SUM(E37:E38)</f>
        <v>20296</v>
      </c>
      <c r="F36" s="206">
        <f aca="true" t="shared" si="16" ref="F36:L36">SUM(F37:F38)</f>
        <v>16568</v>
      </c>
      <c r="G36" s="206">
        <f t="shared" si="16"/>
        <v>1539</v>
      </c>
      <c r="H36" s="206">
        <f t="shared" si="16"/>
        <v>1253</v>
      </c>
      <c r="I36" s="206">
        <f t="shared" si="16"/>
        <v>392</v>
      </c>
      <c r="J36" s="206">
        <f t="shared" si="16"/>
        <v>266</v>
      </c>
      <c r="K36" s="206">
        <f t="shared" si="16"/>
        <v>22387</v>
      </c>
      <c r="L36" s="206">
        <f t="shared" si="16"/>
        <v>18244</v>
      </c>
      <c r="M36" s="199">
        <f t="shared" si="8"/>
        <v>14.202696272799365</v>
      </c>
      <c r="N36" s="190">
        <v>17776</v>
      </c>
      <c r="O36" s="190">
        <v>14574</v>
      </c>
      <c r="P36" s="190">
        <v>1139</v>
      </c>
      <c r="Q36" s="190">
        <v>878</v>
      </c>
      <c r="R36" s="190">
        <v>226</v>
      </c>
      <c r="S36" s="190">
        <v>182</v>
      </c>
      <c r="T36" s="190">
        <v>19141</v>
      </c>
      <c r="U36" s="190">
        <v>15634</v>
      </c>
      <c r="V36" s="199">
        <f>+K36/$K$6*100</f>
        <v>14.202696272799365</v>
      </c>
      <c r="W36" s="190">
        <v>13.3</v>
      </c>
      <c r="X36" s="199">
        <f t="shared" si="3"/>
        <v>0.9026962727993642</v>
      </c>
    </row>
    <row r="37" spans="1:24" ht="12" customHeight="1">
      <c r="A37" s="200" t="s">
        <v>517</v>
      </c>
      <c r="B37" s="201" t="s">
        <v>518</v>
      </c>
      <c r="C37" s="201">
        <v>160</v>
      </c>
      <c r="D37" s="201">
        <v>157</v>
      </c>
      <c r="E37" s="202">
        <v>18861</v>
      </c>
      <c r="F37" s="202">
        <v>15434</v>
      </c>
      <c r="G37" s="202">
        <v>1433</v>
      </c>
      <c r="H37" s="202">
        <v>1172</v>
      </c>
      <c r="I37" s="202">
        <v>385</v>
      </c>
      <c r="J37" s="202">
        <v>261</v>
      </c>
      <c r="K37" s="203">
        <f>C37+E37+G37+I37</f>
        <v>20839</v>
      </c>
      <c r="L37" s="203">
        <f>D37+F37+H37+J37</f>
        <v>17024</v>
      </c>
      <c r="M37" s="199">
        <f t="shared" si="8"/>
        <v>13.22061855670103</v>
      </c>
      <c r="N37" s="190">
        <v>16086</v>
      </c>
      <c r="O37" s="190">
        <v>13174</v>
      </c>
      <c r="P37" s="190">
        <v>1012</v>
      </c>
      <c r="Q37" s="190">
        <v>769</v>
      </c>
      <c r="R37" s="190">
        <v>217</v>
      </c>
      <c r="S37" s="190">
        <v>173</v>
      </c>
      <c r="T37" s="190">
        <v>17315</v>
      </c>
      <c r="U37" s="190">
        <v>14116</v>
      </c>
      <c r="V37" s="1"/>
      <c r="X37" s="199">
        <f t="shared" si="3"/>
        <v>0</v>
      </c>
    </row>
    <row r="38" spans="1:24" ht="12" customHeight="1">
      <c r="A38" s="200" t="s">
        <v>519</v>
      </c>
      <c r="B38" s="201" t="s">
        <v>520</v>
      </c>
      <c r="C38" s="201"/>
      <c r="D38" s="201"/>
      <c r="E38" s="202">
        <v>1435</v>
      </c>
      <c r="F38" s="202">
        <v>1134</v>
      </c>
      <c r="G38" s="202">
        <v>106</v>
      </c>
      <c r="H38" s="202">
        <v>81</v>
      </c>
      <c r="I38" s="202">
        <v>7</v>
      </c>
      <c r="J38" s="202">
        <v>5</v>
      </c>
      <c r="K38" s="203">
        <f>C38+E38+G38+I38</f>
        <v>1548</v>
      </c>
      <c r="L38" s="203">
        <f>D38+F38+H38+J38</f>
        <v>1220</v>
      </c>
      <c r="M38" s="199">
        <f t="shared" si="8"/>
        <v>0.9820777160983346</v>
      </c>
      <c r="N38" s="190">
        <v>1690</v>
      </c>
      <c r="O38" s="190">
        <v>1400</v>
      </c>
      <c r="P38" s="190">
        <v>127</v>
      </c>
      <c r="Q38" s="190">
        <v>109</v>
      </c>
      <c r="R38" s="190">
        <v>9</v>
      </c>
      <c r="S38" s="190">
        <v>9</v>
      </c>
      <c r="T38" s="190">
        <v>1826</v>
      </c>
      <c r="U38" s="190">
        <v>1518</v>
      </c>
      <c r="V38" s="1"/>
      <c r="X38" s="199">
        <f t="shared" si="3"/>
        <v>0</v>
      </c>
    </row>
    <row r="39" spans="1:24" ht="12" customHeight="1">
      <c r="A39" s="204"/>
      <c r="B39" s="205" t="s">
        <v>521</v>
      </c>
      <c r="C39" s="206">
        <f>SUM(C40:C43)</f>
        <v>0</v>
      </c>
      <c r="D39" s="206">
        <f>SUM(D40:D43)</f>
        <v>0</v>
      </c>
      <c r="E39" s="206">
        <f>SUM(E40:E43)</f>
        <v>5328</v>
      </c>
      <c r="F39" s="206">
        <f aca="true" t="shared" si="17" ref="F39:L39">SUM(F40:F43)</f>
        <v>1425</v>
      </c>
      <c r="G39" s="206">
        <f t="shared" si="17"/>
        <v>707</v>
      </c>
      <c r="H39" s="206">
        <f t="shared" si="17"/>
        <v>255</v>
      </c>
      <c r="I39" s="206">
        <f t="shared" si="17"/>
        <v>298</v>
      </c>
      <c r="J39" s="206">
        <f t="shared" si="17"/>
        <v>83</v>
      </c>
      <c r="K39" s="206">
        <f t="shared" si="17"/>
        <v>6333</v>
      </c>
      <c r="L39" s="206">
        <f t="shared" si="17"/>
        <v>1763</v>
      </c>
      <c r="M39" s="199">
        <f t="shared" si="8"/>
        <v>4.01776367961935</v>
      </c>
      <c r="N39" s="190">
        <v>5813</v>
      </c>
      <c r="O39" s="190">
        <v>1120</v>
      </c>
      <c r="P39" s="190">
        <v>474</v>
      </c>
      <c r="Q39" s="190">
        <v>123</v>
      </c>
      <c r="R39" s="190">
        <v>229</v>
      </c>
      <c r="S39" s="190">
        <v>23</v>
      </c>
      <c r="T39" s="190">
        <v>6516</v>
      </c>
      <c r="U39" s="190">
        <v>1266</v>
      </c>
      <c r="V39" s="199">
        <f>+K39/$K$6*100</f>
        <v>4.01776367961935</v>
      </c>
      <c r="W39" s="190">
        <v>3.6</v>
      </c>
      <c r="X39" s="199">
        <f t="shared" si="3"/>
        <v>0.41776367961934957</v>
      </c>
    </row>
    <row r="40" spans="1:24" ht="12" customHeight="1">
      <c r="A40" s="200" t="s">
        <v>532</v>
      </c>
      <c r="B40" s="201" t="s">
        <v>522</v>
      </c>
      <c r="C40" s="201"/>
      <c r="D40" s="201"/>
      <c r="E40" s="202">
        <v>1000</v>
      </c>
      <c r="F40" s="202">
        <v>390</v>
      </c>
      <c r="G40" s="202">
        <v>44</v>
      </c>
      <c r="H40" s="202">
        <v>10</v>
      </c>
      <c r="I40" s="202">
        <v>0</v>
      </c>
      <c r="J40" s="202">
        <v>0</v>
      </c>
      <c r="K40" s="203">
        <f aca="true" t="shared" si="18" ref="K40:L43">C40+E40+G40+I40</f>
        <v>1044</v>
      </c>
      <c r="L40" s="203">
        <f t="shared" si="18"/>
        <v>400</v>
      </c>
      <c r="M40" s="199">
        <f t="shared" si="8"/>
        <v>0.6623314829500396</v>
      </c>
      <c r="N40" s="190">
        <v>1696</v>
      </c>
      <c r="O40" s="190">
        <v>548</v>
      </c>
      <c r="P40" s="190">
        <v>35</v>
      </c>
      <c r="Q40" s="190">
        <v>16</v>
      </c>
      <c r="R40" s="190">
        <v>0</v>
      </c>
      <c r="S40" s="190">
        <v>0</v>
      </c>
      <c r="T40" s="190">
        <v>1731</v>
      </c>
      <c r="U40" s="190">
        <v>564</v>
      </c>
      <c r="X40" s="199">
        <f t="shared" si="3"/>
        <v>0</v>
      </c>
    </row>
    <row r="41" spans="1:24" ht="12" customHeight="1">
      <c r="A41" s="200" t="s">
        <v>533</v>
      </c>
      <c r="B41" s="201" t="s">
        <v>523</v>
      </c>
      <c r="C41" s="201"/>
      <c r="D41" s="201"/>
      <c r="E41" s="202">
        <v>91</v>
      </c>
      <c r="F41" s="202">
        <v>54</v>
      </c>
      <c r="G41" s="202">
        <v>16</v>
      </c>
      <c r="H41" s="202">
        <v>6</v>
      </c>
      <c r="I41" s="202">
        <v>0</v>
      </c>
      <c r="J41" s="202">
        <v>0</v>
      </c>
      <c r="K41" s="203">
        <f t="shared" si="18"/>
        <v>107</v>
      </c>
      <c r="L41" s="203">
        <f t="shared" si="18"/>
        <v>60</v>
      </c>
      <c r="M41" s="199">
        <f t="shared" si="8"/>
        <v>0.06788263283108643</v>
      </c>
      <c r="N41" s="190">
        <v>49</v>
      </c>
      <c r="O41" s="190">
        <v>21</v>
      </c>
      <c r="P41" s="190">
        <v>60</v>
      </c>
      <c r="Q41" s="190">
        <v>20</v>
      </c>
      <c r="R41" s="190">
        <v>0</v>
      </c>
      <c r="S41" s="190">
        <v>0</v>
      </c>
      <c r="T41" s="190">
        <v>109</v>
      </c>
      <c r="U41" s="190">
        <v>41</v>
      </c>
      <c r="X41" s="199">
        <f t="shared" si="3"/>
        <v>0</v>
      </c>
    </row>
    <row r="42" spans="1:24" ht="12" customHeight="1">
      <c r="A42" s="200" t="s">
        <v>534</v>
      </c>
      <c r="B42" s="201" t="s">
        <v>524</v>
      </c>
      <c r="C42" s="201"/>
      <c r="D42" s="201"/>
      <c r="E42" s="202">
        <v>4026</v>
      </c>
      <c r="F42" s="202">
        <v>815</v>
      </c>
      <c r="G42" s="202">
        <v>426</v>
      </c>
      <c r="H42" s="202">
        <v>111</v>
      </c>
      <c r="I42" s="202">
        <v>297</v>
      </c>
      <c r="J42" s="202">
        <v>82</v>
      </c>
      <c r="K42" s="203">
        <f t="shared" si="18"/>
        <v>4749</v>
      </c>
      <c r="L42" s="203">
        <f t="shared" si="18"/>
        <v>1008</v>
      </c>
      <c r="M42" s="199">
        <f t="shared" si="8"/>
        <v>3.0128469468675654</v>
      </c>
      <c r="N42" s="190">
        <v>3508</v>
      </c>
      <c r="O42" s="190">
        <v>452</v>
      </c>
      <c r="P42" s="190">
        <v>372</v>
      </c>
      <c r="Q42" s="190">
        <v>85</v>
      </c>
      <c r="R42" s="190">
        <v>229</v>
      </c>
      <c r="S42" s="190">
        <v>23</v>
      </c>
      <c r="T42" s="190">
        <v>4109</v>
      </c>
      <c r="U42" s="190">
        <v>560</v>
      </c>
      <c r="V42" s="1"/>
      <c r="X42" s="199">
        <f t="shared" si="3"/>
        <v>0</v>
      </c>
    </row>
    <row r="43" spans="1:24" ht="12" customHeight="1">
      <c r="A43" s="200" t="s">
        <v>535</v>
      </c>
      <c r="B43" s="201" t="s">
        <v>525</v>
      </c>
      <c r="C43" s="201"/>
      <c r="D43" s="201"/>
      <c r="E43" s="202">
        <f>187+24</f>
        <v>211</v>
      </c>
      <c r="F43" s="202">
        <v>166</v>
      </c>
      <c r="G43" s="202">
        <v>221</v>
      </c>
      <c r="H43" s="202">
        <v>128</v>
      </c>
      <c r="I43" s="202">
        <v>1</v>
      </c>
      <c r="J43" s="202">
        <v>1</v>
      </c>
      <c r="K43" s="203">
        <f t="shared" si="18"/>
        <v>433</v>
      </c>
      <c r="L43" s="203">
        <f t="shared" si="18"/>
        <v>295</v>
      </c>
      <c r="M43" s="199">
        <f t="shared" si="8"/>
        <v>0.27470261697065823</v>
      </c>
      <c r="N43" s="190">
        <v>560</v>
      </c>
      <c r="O43" s="190">
        <v>99</v>
      </c>
      <c r="P43" s="190">
        <v>7</v>
      </c>
      <c r="Q43" s="190">
        <v>2</v>
      </c>
      <c r="R43" s="190">
        <v>0</v>
      </c>
      <c r="S43" s="190">
        <v>0</v>
      </c>
      <c r="T43" s="190">
        <v>567</v>
      </c>
      <c r="U43" s="190">
        <v>101</v>
      </c>
      <c r="V43" s="35"/>
      <c r="X43" s="199">
        <f t="shared" si="3"/>
        <v>0</v>
      </c>
    </row>
    <row r="44" spans="1:24" ht="12" customHeight="1">
      <c r="A44" s="209"/>
      <c r="B44" s="210" t="s">
        <v>114</v>
      </c>
      <c r="C44" s="211"/>
      <c r="D44" s="211"/>
      <c r="E44" s="211">
        <v>4207</v>
      </c>
      <c r="F44" s="211">
        <v>1342</v>
      </c>
      <c r="G44" s="211">
        <v>1268</v>
      </c>
      <c r="H44" s="211">
        <v>740</v>
      </c>
      <c r="I44" s="211">
        <v>267</v>
      </c>
      <c r="J44" s="211">
        <v>86</v>
      </c>
      <c r="K44" s="211">
        <f>+E44+G44+I44</f>
        <v>5742</v>
      </c>
      <c r="L44" s="211">
        <f>+F44+H44+J44</f>
        <v>2168</v>
      </c>
      <c r="M44" s="199">
        <f t="shared" si="8"/>
        <v>3.642823156225218</v>
      </c>
      <c r="N44" s="190">
        <v>3041</v>
      </c>
      <c r="O44" s="190">
        <v>1774</v>
      </c>
      <c r="P44" s="190">
        <v>14</v>
      </c>
      <c r="Q44" s="190">
        <v>1</v>
      </c>
      <c r="R44" s="190">
        <v>10</v>
      </c>
      <c r="S44" s="190">
        <v>9</v>
      </c>
      <c r="T44" s="190">
        <v>3065</v>
      </c>
      <c r="U44" s="190">
        <v>1784</v>
      </c>
      <c r="V44" s="199">
        <f>+K44/$K$6*100</f>
        <v>3.642823156225218</v>
      </c>
      <c r="W44" s="190">
        <v>4.7</v>
      </c>
      <c r="X44" s="199">
        <f t="shared" si="3"/>
        <v>-1.0571768437747822</v>
      </c>
    </row>
    <row r="45" ht="12" customHeight="1">
      <c r="A45" s="212"/>
    </row>
    <row r="46" spans="5:21" ht="12.75">
      <c r="E46" s="213"/>
      <c r="F46" s="213"/>
      <c r="G46" s="213"/>
      <c r="H46" s="213"/>
      <c r="I46" s="213"/>
      <c r="J46" s="213"/>
      <c r="K46" s="213"/>
      <c r="L46" s="213"/>
      <c r="M46" s="213">
        <f aca="true" t="shared" si="19" ref="M46:U46">+M45-M6</f>
        <v>0</v>
      </c>
      <c r="N46" s="213">
        <f t="shared" si="19"/>
        <v>-140296</v>
      </c>
      <c r="O46" s="213">
        <f t="shared" si="19"/>
        <v>-79790</v>
      </c>
      <c r="P46" s="213">
        <f t="shared" si="19"/>
        <v>-19005</v>
      </c>
      <c r="Q46" s="213">
        <f t="shared" si="19"/>
        <v>-11957</v>
      </c>
      <c r="R46" s="213">
        <f t="shared" si="19"/>
        <v>-3325</v>
      </c>
      <c r="S46" s="213">
        <f t="shared" si="19"/>
        <v>-1927</v>
      </c>
      <c r="T46" s="213">
        <f t="shared" si="19"/>
        <v>-162626</v>
      </c>
      <c r="U46" s="213">
        <f t="shared" si="19"/>
        <v>-93674</v>
      </c>
    </row>
    <row r="48" spans="6:10" ht="12.75">
      <c r="F48" s="213"/>
      <c r="G48" s="213"/>
      <c r="H48" s="213"/>
      <c r="I48" s="213"/>
      <c r="J48" s="213"/>
    </row>
  </sheetData>
  <sheetProtection/>
  <mergeCells count="9">
    <mergeCell ref="A1:L1"/>
    <mergeCell ref="A4:A6"/>
    <mergeCell ref="A2:L2"/>
    <mergeCell ref="B4:B5"/>
    <mergeCell ref="E4:F4"/>
    <mergeCell ref="G4:H4"/>
    <mergeCell ref="I4:J4"/>
    <mergeCell ref="K4:L4"/>
    <mergeCell ref="C4:D4"/>
  </mergeCells>
  <printOptions horizontalCentered="1"/>
  <pageMargins left="0" right="0" top="1" bottom="1" header="0.5" footer="0.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uyanga</dc:creator>
  <cp:keywords/>
  <dc:description/>
  <cp:lastModifiedBy>Буянбилэг Ёндонсамбуу</cp:lastModifiedBy>
  <cp:lastPrinted>2019-02-16T12:20:07Z</cp:lastPrinted>
  <dcterms:created xsi:type="dcterms:W3CDTF">1999-06-23T08:34:47Z</dcterms:created>
  <dcterms:modified xsi:type="dcterms:W3CDTF">2020-08-07T08:29:19Z</dcterms:modified>
  <cp:category/>
  <cp:version/>
  <cp:contentType/>
  <cp:contentStatus/>
</cp:coreProperties>
</file>