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1-STATISTIC\2022-STATISTIC-2022-2023\ТБМБ-2022-2023\МЭДЭЭ-2022-2023\АЛБАН ЁСНЫ МАЯГТ\САЙТАД БАЙРШУУЛАХ\"/>
    </mc:Choice>
  </mc:AlternateContent>
  <xr:revisionPtr revIDLastSave="0" documentId="13_ncr:1_{AB128FAD-B8BD-432F-A185-466BF69C7316}" xr6:coauthVersionLast="47" xr6:coauthVersionMax="47" xr10:uidLastSave="{00000000-0000-0000-0000-000000000000}"/>
  <bookViews>
    <workbookView xWindow="28680" yWindow="-120" windowWidth="29040" windowHeight="17640" tabRatio="815" xr2:uid="{00000000-000D-0000-FFFF-FFFF00000000}"/>
  </bookViews>
  <sheets>
    <sheet name="Үндсэн үзүүлэлт" sheetId="138" r:id="rId1"/>
    <sheet name="ТМБ-1" sheetId="126" r:id="rId2"/>
    <sheet name="ТМБ-2" sheetId="129" r:id="rId3"/>
    <sheet name="ТМБ-3" sheetId="127" r:id="rId4"/>
    <sheet name="ТМБ-4" sheetId="74" r:id="rId5"/>
    <sheet name="ТМБ-5" sheetId="134" r:id="rId6"/>
    <sheet name="ТМБ-6" sheetId="80" r:id="rId7"/>
    <sheet name="ТМБ-7" sheetId="118" r:id="rId8"/>
    <sheet name="ТМБ-8" sheetId="128" r:id="rId9"/>
    <sheet name="ТМБ-9" sheetId="133" r:id="rId10"/>
    <sheet name="ТМБ-10" sheetId="121" r:id="rId11"/>
    <sheet name="ТМБ-11" sheetId="132" r:id="rId12"/>
    <sheet name="ТМБ-12" sheetId="94" r:id="rId13"/>
    <sheet name="ТМБ-13" sheetId="124" r:id="rId14"/>
  </sheets>
  <definedNames>
    <definedName name="_xlnm.Print_Area" localSheetId="1">'ТМБ-1'!$A$1:$AA$52</definedName>
    <definedName name="_xlnm.Print_Area" localSheetId="10">'ТМБ-10'!$A$1:$AW$45</definedName>
    <definedName name="_xlnm.Print_Area" localSheetId="11">'ТМБ-11'!$A$1:$P$219</definedName>
    <definedName name="_xlnm.Print_Area" localSheetId="12">'ТМБ-12'!$A$1:$CU$57</definedName>
    <definedName name="_xlnm.Print_Area" localSheetId="13">'ТМБ-13'!$A$1:$AB$57</definedName>
    <definedName name="_xlnm.Print_Area" localSheetId="2">'ТМБ-2'!$A$1:$AC$55</definedName>
    <definedName name="_xlnm.Print_Area" localSheetId="3">'ТМБ-3'!$A$1:$AC$54</definedName>
    <definedName name="_xlnm.Print_Area" localSheetId="4">'ТМБ-4'!$A$1:$AR$55</definedName>
    <definedName name="_xlnm.Print_Area" localSheetId="5">'ТМБ-5'!$A$1:$N$54</definedName>
    <definedName name="_xlnm.Print_Area" localSheetId="6">'ТМБ-6'!$A$1:$AB$244</definedName>
    <definedName name="_xlnm.Print_Area" localSheetId="7">'ТМБ-7'!$A$1:$BE$47</definedName>
    <definedName name="_xlnm.Print_Area" localSheetId="8">'ТМБ-8'!$A$1:$AH$50</definedName>
    <definedName name="_xlnm.Print_Area" localSheetId="9">'ТМБ-9'!$A$1:$WSK$52</definedName>
    <definedName name="_xlnm.Print_Area" localSheetId="0">'Үндсэн үзүүлэлт'!$A$1:$I$46</definedName>
    <definedName name="_xlnm.Print_Titles" localSheetId="1">'ТМБ-1'!$10:$14</definedName>
    <definedName name="_xlnm.Print_Titles" localSheetId="13">'ТМБ-13'!$15:$18</definedName>
    <definedName name="_xlnm.Print_Titles" localSheetId="2">'ТМБ-2'!$11:$17</definedName>
    <definedName name="_xlnm.Print_Titles" localSheetId="3">'ТМБ-3'!$12:$16</definedName>
    <definedName name="_xlnm.Print_Titles" localSheetId="5">'ТМБ-5'!$12:$15</definedName>
    <definedName name="_xlnm.Print_Titles" localSheetId="6">'ТМБ-6'!$11:$15</definedName>
    <definedName name="_xlnm.Print_Titles" localSheetId="8">'ТМБ-8'!$8:$12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4" i="127" l="1"/>
  <c r="C53" i="127"/>
  <c r="Y56" i="94"/>
  <c r="X56" i="94"/>
  <c r="V56" i="94"/>
  <c r="Y57" i="94"/>
  <c r="X57" i="94"/>
  <c r="V57" i="94"/>
  <c r="U57" i="94"/>
  <c r="U56" i="94"/>
  <c r="K45" i="134" l="1"/>
  <c r="E45" i="134" s="1"/>
  <c r="J45" i="134"/>
  <c r="D45" i="134" s="1"/>
  <c r="K46" i="134"/>
  <c r="E46" i="134" s="1"/>
  <c r="K49" i="134"/>
  <c r="I49" i="134" s="1"/>
  <c r="J49" i="134"/>
  <c r="J39" i="134"/>
  <c r="I52" i="134"/>
  <c r="L52" i="134"/>
  <c r="D52" i="134"/>
  <c r="E52" i="134"/>
  <c r="F52" i="134"/>
  <c r="J54" i="134"/>
  <c r="I54" i="134" s="1"/>
  <c r="E54" i="134"/>
  <c r="F54" i="134"/>
  <c r="F53" i="134"/>
  <c r="I53" i="134"/>
  <c r="L54" i="134"/>
  <c r="K53" i="134"/>
  <c r="J53" i="134"/>
  <c r="H53" i="134"/>
  <c r="G53" i="134"/>
  <c r="K54" i="134"/>
  <c r="N53" i="134"/>
  <c r="E53" i="134" s="1"/>
  <c r="M53" i="134"/>
  <c r="L53" i="134" s="1"/>
  <c r="G42" i="134"/>
  <c r="H42" i="134"/>
  <c r="M42" i="134"/>
  <c r="N42" i="134"/>
  <c r="G38" i="134"/>
  <c r="H38" i="134"/>
  <c r="J38" i="134"/>
  <c r="K38" i="134"/>
  <c r="M38" i="134"/>
  <c r="N38" i="134"/>
  <c r="G30" i="134"/>
  <c r="H30" i="134"/>
  <c r="J30" i="134"/>
  <c r="K30" i="134"/>
  <c r="M30" i="134"/>
  <c r="N30" i="134"/>
  <c r="G23" i="134"/>
  <c r="H23" i="134"/>
  <c r="J23" i="134"/>
  <c r="K23" i="134"/>
  <c r="M23" i="134"/>
  <c r="M16" i="134" s="1"/>
  <c r="N23" i="134"/>
  <c r="N16" i="134" s="1"/>
  <c r="G17" i="134"/>
  <c r="G16" i="134" s="1"/>
  <c r="H17" i="134"/>
  <c r="H16" i="134" s="1"/>
  <c r="J17" i="134"/>
  <c r="K17" i="134"/>
  <c r="M17" i="134"/>
  <c r="N17" i="134"/>
  <c r="D29" i="134"/>
  <c r="E29" i="134"/>
  <c r="F29" i="134"/>
  <c r="L51" i="134"/>
  <c r="I51" i="134"/>
  <c r="F51" i="134"/>
  <c r="E51" i="134"/>
  <c r="D51" i="134"/>
  <c r="C51" i="134"/>
  <c r="L50" i="134"/>
  <c r="I50" i="134"/>
  <c r="F50" i="134"/>
  <c r="E50" i="134"/>
  <c r="D50" i="134"/>
  <c r="L49" i="134"/>
  <c r="F49" i="134"/>
  <c r="D49" i="134"/>
  <c r="L48" i="134"/>
  <c r="I48" i="134"/>
  <c r="F48" i="134"/>
  <c r="E48" i="134"/>
  <c r="D48" i="134"/>
  <c r="L47" i="134"/>
  <c r="I47" i="134"/>
  <c r="F47" i="134"/>
  <c r="E47" i="134"/>
  <c r="D47" i="134"/>
  <c r="L46" i="134"/>
  <c r="F46" i="134"/>
  <c r="D46" i="134"/>
  <c r="L45" i="134"/>
  <c r="F45" i="134"/>
  <c r="L44" i="134"/>
  <c r="I44" i="134"/>
  <c r="F44" i="134"/>
  <c r="E44" i="134"/>
  <c r="D44" i="134"/>
  <c r="L43" i="134"/>
  <c r="I43" i="134"/>
  <c r="F43" i="134"/>
  <c r="E43" i="134"/>
  <c r="D43" i="134"/>
  <c r="L41" i="134"/>
  <c r="I41" i="134"/>
  <c r="F41" i="134"/>
  <c r="E41" i="134"/>
  <c r="D41" i="134"/>
  <c r="L40" i="134"/>
  <c r="I40" i="134"/>
  <c r="F40" i="134"/>
  <c r="E40" i="134"/>
  <c r="D40" i="134"/>
  <c r="L39" i="134"/>
  <c r="I39" i="134"/>
  <c r="F39" i="134"/>
  <c r="F38" i="134" s="1"/>
  <c r="E39" i="134"/>
  <c r="D39" i="134"/>
  <c r="L37" i="134"/>
  <c r="I37" i="134"/>
  <c r="F37" i="134"/>
  <c r="E37" i="134"/>
  <c r="D37" i="134"/>
  <c r="L36" i="134"/>
  <c r="I36" i="134"/>
  <c r="F36" i="134"/>
  <c r="E36" i="134"/>
  <c r="D36" i="134"/>
  <c r="L35" i="134"/>
  <c r="I35" i="134"/>
  <c r="F35" i="134"/>
  <c r="C35" i="134" s="1"/>
  <c r="E35" i="134"/>
  <c r="D35" i="134"/>
  <c r="L34" i="134"/>
  <c r="I34" i="134"/>
  <c r="F34" i="134"/>
  <c r="C34" i="134" s="1"/>
  <c r="E34" i="134"/>
  <c r="D34" i="134"/>
  <c r="L33" i="134"/>
  <c r="I33" i="134"/>
  <c r="F33" i="134"/>
  <c r="E33" i="134"/>
  <c r="D33" i="134"/>
  <c r="L32" i="134"/>
  <c r="I32" i="134"/>
  <c r="F32" i="134"/>
  <c r="E32" i="134"/>
  <c r="D32" i="134"/>
  <c r="L31" i="134"/>
  <c r="I31" i="134"/>
  <c r="F31" i="134"/>
  <c r="E31" i="134"/>
  <c r="D31" i="134"/>
  <c r="L29" i="134"/>
  <c r="I29" i="134"/>
  <c r="L28" i="134"/>
  <c r="I28" i="134"/>
  <c r="F28" i="134"/>
  <c r="E28" i="134"/>
  <c r="D28" i="134"/>
  <c r="L27" i="134"/>
  <c r="I27" i="134"/>
  <c r="F27" i="134"/>
  <c r="E27" i="134"/>
  <c r="D27" i="134"/>
  <c r="L26" i="134"/>
  <c r="I26" i="134"/>
  <c r="F26" i="134"/>
  <c r="C26" i="134" s="1"/>
  <c r="E26" i="134"/>
  <c r="D26" i="134"/>
  <c r="L25" i="134"/>
  <c r="I25" i="134"/>
  <c r="F25" i="134"/>
  <c r="E25" i="134"/>
  <c r="D25" i="134"/>
  <c r="L24" i="134"/>
  <c r="I24" i="134"/>
  <c r="F24" i="134"/>
  <c r="E24" i="134"/>
  <c r="D24" i="134"/>
  <c r="L22" i="134"/>
  <c r="I22" i="134"/>
  <c r="F22" i="134"/>
  <c r="E22" i="134"/>
  <c r="D22" i="134"/>
  <c r="L21" i="134"/>
  <c r="I21" i="134"/>
  <c r="F21" i="134"/>
  <c r="E21" i="134"/>
  <c r="D21" i="134"/>
  <c r="L20" i="134"/>
  <c r="I20" i="134"/>
  <c r="F20" i="134"/>
  <c r="E20" i="134"/>
  <c r="D20" i="134"/>
  <c r="L19" i="134"/>
  <c r="I19" i="134"/>
  <c r="F19" i="134"/>
  <c r="E19" i="134"/>
  <c r="D19" i="134"/>
  <c r="L18" i="134"/>
  <c r="I18" i="134"/>
  <c r="F18" i="134"/>
  <c r="E18" i="134"/>
  <c r="D18" i="134"/>
  <c r="D53" i="134" l="1"/>
  <c r="L38" i="134"/>
  <c r="I23" i="134"/>
  <c r="C53" i="134"/>
  <c r="C44" i="134"/>
  <c r="I45" i="134"/>
  <c r="C45" i="134" s="1"/>
  <c r="J42" i="134"/>
  <c r="J16" i="134" s="1"/>
  <c r="L23" i="134"/>
  <c r="E49" i="134"/>
  <c r="E42" i="134" s="1"/>
  <c r="C54" i="134"/>
  <c r="I17" i="134"/>
  <c r="C29" i="134"/>
  <c r="L42" i="134"/>
  <c r="L17" i="134"/>
  <c r="L16" i="134" s="1"/>
  <c r="F23" i="134"/>
  <c r="I30" i="134"/>
  <c r="D38" i="134"/>
  <c r="L30" i="134"/>
  <c r="F42" i="134"/>
  <c r="K42" i="134"/>
  <c r="K16" i="134" s="1"/>
  <c r="I46" i="134"/>
  <c r="C49" i="134"/>
  <c r="I38" i="134"/>
  <c r="C52" i="134"/>
  <c r="D54" i="134"/>
  <c r="E38" i="134"/>
  <c r="C24" i="134"/>
  <c r="D23" i="134"/>
  <c r="E23" i="134"/>
  <c r="D17" i="134"/>
  <c r="D16" i="134" s="1"/>
  <c r="C18" i="134"/>
  <c r="D42" i="134"/>
  <c r="C40" i="134"/>
  <c r="D30" i="134"/>
  <c r="C37" i="134"/>
  <c r="E30" i="134"/>
  <c r="C31" i="134"/>
  <c r="C27" i="134"/>
  <c r="E17" i="134"/>
  <c r="C19" i="134"/>
  <c r="F30" i="134"/>
  <c r="C33" i="134"/>
  <c r="F17" i="134"/>
  <c r="C50" i="134"/>
  <c r="C47" i="134"/>
  <c r="C43" i="134"/>
  <c r="C48" i="134"/>
  <c r="C41" i="134"/>
  <c r="C39" i="134"/>
  <c r="C36" i="134"/>
  <c r="C32" i="134"/>
  <c r="C25" i="134"/>
  <c r="C28" i="134"/>
  <c r="C21" i="134"/>
  <c r="C20" i="134"/>
  <c r="C22" i="134"/>
  <c r="F16" i="134" l="1"/>
  <c r="I42" i="134"/>
  <c r="I16" i="134" s="1"/>
  <c r="E16" i="134"/>
  <c r="C46" i="134"/>
  <c r="C38" i="134"/>
  <c r="C30" i="134"/>
  <c r="C23" i="134"/>
  <c r="C17" i="134"/>
  <c r="C42" i="134"/>
  <c r="C16" i="134" l="1"/>
  <c r="D57" i="94"/>
  <c r="E57" i="94"/>
  <c r="D56" i="94"/>
  <c r="E56" i="94"/>
  <c r="Q57" i="94"/>
  <c r="Q56" i="94"/>
  <c r="Z57" i="94"/>
  <c r="Z56" i="94"/>
  <c r="W57" i="94"/>
  <c r="W56" i="94"/>
  <c r="T57" i="94"/>
  <c r="T56" i="94"/>
  <c r="F57" i="94"/>
  <c r="I57" i="94"/>
  <c r="L57" i="94"/>
  <c r="L56" i="94"/>
  <c r="I56" i="94"/>
  <c r="F56" i="94"/>
  <c r="W52" i="133"/>
  <c r="W51" i="133"/>
  <c r="V52" i="133"/>
  <c r="V51" i="133"/>
  <c r="AO52" i="133"/>
  <c r="AO51" i="133"/>
  <c r="AL52" i="133"/>
  <c r="AL51" i="133"/>
  <c r="AI52" i="133"/>
  <c r="AI51" i="133"/>
  <c r="AF52" i="133"/>
  <c r="AF51" i="133"/>
  <c r="AC52" i="133"/>
  <c r="AC51" i="133"/>
  <c r="Z52" i="133"/>
  <c r="Z51" i="133"/>
  <c r="R52" i="133"/>
  <c r="R51" i="133"/>
  <c r="O52" i="133"/>
  <c r="O51" i="133"/>
  <c r="K52" i="133"/>
  <c r="K51" i="133"/>
  <c r="J52" i="133"/>
  <c r="J51" i="133"/>
  <c r="H52" i="133"/>
  <c r="H51" i="133"/>
  <c r="G52" i="133"/>
  <c r="F52" i="133" s="1"/>
  <c r="G51" i="133"/>
  <c r="D51" i="133"/>
  <c r="L52" i="133"/>
  <c r="L51" i="133"/>
  <c r="AO50" i="133"/>
  <c r="AL50" i="133"/>
  <c r="AI50" i="133"/>
  <c r="AF50" i="133"/>
  <c r="AC50" i="133"/>
  <c r="Z50" i="133"/>
  <c r="U50" i="133"/>
  <c r="R50" i="133"/>
  <c r="O50" i="133"/>
  <c r="L50" i="133"/>
  <c r="I50" i="133"/>
  <c r="F50" i="133"/>
  <c r="C50" i="133" s="1"/>
  <c r="E50" i="133"/>
  <c r="D50" i="133"/>
  <c r="AO49" i="133"/>
  <c r="AL49" i="133"/>
  <c r="AI49" i="133"/>
  <c r="AF49" i="133"/>
  <c r="AC49" i="133"/>
  <c r="Z49" i="133"/>
  <c r="U49" i="133"/>
  <c r="R49" i="133"/>
  <c r="O49" i="133"/>
  <c r="L49" i="133"/>
  <c r="I49" i="133"/>
  <c r="F49" i="133"/>
  <c r="C49" i="133" s="1"/>
  <c r="E49" i="133"/>
  <c r="D49" i="133"/>
  <c r="AO48" i="133"/>
  <c r="AL48" i="133"/>
  <c r="AI48" i="133"/>
  <c r="AF48" i="133"/>
  <c r="AC48" i="133"/>
  <c r="Z48" i="133"/>
  <c r="U48" i="133"/>
  <c r="R48" i="133"/>
  <c r="O48" i="133"/>
  <c r="L48" i="133"/>
  <c r="I48" i="133"/>
  <c r="F48" i="133"/>
  <c r="E48" i="133"/>
  <c r="D48" i="133"/>
  <c r="AO47" i="133"/>
  <c r="AL47" i="133"/>
  <c r="AI47" i="133"/>
  <c r="AF47" i="133"/>
  <c r="AC47" i="133"/>
  <c r="Z47" i="133"/>
  <c r="U47" i="133"/>
  <c r="R47" i="133"/>
  <c r="O47" i="133"/>
  <c r="L47" i="133"/>
  <c r="I47" i="133"/>
  <c r="F47" i="133"/>
  <c r="E47" i="133"/>
  <c r="D47" i="133"/>
  <c r="AO46" i="133"/>
  <c r="AL46" i="133"/>
  <c r="AI46" i="133"/>
  <c r="AF46" i="133"/>
  <c r="AC46" i="133"/>
  <c r="Z46" i="133"/>
  <c r="U46" i="133"/>
  <c r="R46" i="133"/>
  <c r="O46" i="133"/>
  <c r="L46" i="133"/>
  <c r="I46" i="133"/>
  <c r="F46" i="133"/>
  <c r="E46" i="133"/>
  <c r="D46" i="133"/>
  <c r="AO45" i="133"/>
  <c r="AL45" i="133"/>
  <c r="AI45" i="133"/>
  <c r="AF45" i="133"/>
  <c r="AC45" i="133"/>
  <c r="Z45" i="133"/>
  <c r="U45" i="133"/>
  <c r="R45" i="133"/>
  <c r="O45" i="133"/>
  <c r="L45" i="133"/>
  <c r="I45" i="133"/>
  <c r="F45" i="133"/>
  <c r="C45" i="133" s="1"/>
  <c r="E45" i="133"/>
  <c r="D45" i="133"/>
  <c r="AO44" i="133"/>
  <c r="AL44" i="133"/>
  <c r="AI44" i="133"/>
  <c r="AF44" i="133"/>
  <c r="AC44" i="133"/>
  <c r="Z44" i="133"/>
  <c r="U44" i="133"/>
  <c r="R44" i="133"/>
  <c r="O44" i="133"/>
  <c r="L44" i="133"/>
  <c r="I44" i="133"/>
  <c r="F44" i="133"/>
  <c r="E44" i="133"/>
  <c r="D44" i="133"/>
  <c r="AO43" i="133"/>
  <c r="AL43" i="133"/>
  <c r="AI43" i="133"/>
  <c r="AF43" i="133"/>
  <c r="AC43" i="133"/>
  <c r="Z43" i="133"/>
  <c r="U43" i="133"/>
  <c r="R43" i="133"/>
  <c r="O43" i="133"/>
  <c r="L43" i="133"/>
  <c r="L41" i="133" s="1"/>
  <c r="I43" i="133"/>
  <c r="F43" i="133"/>
  <c r="C43" i="133" s="1"/>
  <c r="E43" i="133"/>
  <c r="D43" i="133"/>
  <c r="AO42" i="133"/>
  <c r="AL42" i="133"/>
  <c r="AI42" i="133"/>
  <c r="AF42" i="133"/>
  <c r="AC42" i="133"/>
  <c r="Z42" i="133"/>
  <c r="U42" i="133"/>
  <c r="R42" i="133"/>
  <c r="O42" i="133"/>
  <c r="L42" i="133"/>
  <c r="I42" i="133"/>
  <c r="F42" i="133"/>
  <c r="C42" i="133" s="1"/>
  <c r="E42" i="133"/>
  <c r="D42" i="133"/>
  <c r="AU41" i="133"/>
  <c r="AT41" i="133"/>
  <c r="AS41" i="133"/>
  <c r="AR41" i="133"/>
  <c r="AQ41" i="133"/>
  <c r="AP41" i="133"/>
  <c r="AN41" i="133"/>
  <c r="AM41" i="133"/>
  <c r="AK41" i="133"/>
  <c r="AJ41" i="133"/>
  <c r="AH41" i="133"/>
  <c r="AG41" i="133"/>
  <c r="AE41" i="133"/>
  <c r="AD41" i="133"/>
  <c r="AB41" i="133"/>
  <c r="AA41" i="133"/>
  <c r="W41" i="133"/>
  <c r="V41" i="133"/>
  <c r="T41" i="133"/>
  <c r="S41" i="133"/>
  <c r="Q41" i="133"/>
  <c r="P41" i="133"/>
  <c r="N41" i="133"/>
  <c r="M41" i="133"/>
  <c r="K41" i="133"/>
  <c r="J41" i="133"/>
  <c r="H41" i="133"/>
  <c r="G41" i="133"/>
  <c r="AO40" i="133"/>
  <c r="AO37" i="133" s="1"/>
  <c r="AL40" i="133"/>
  <c r="AI40" i="133"/>
  <c r="AF40" i="133"/>
  <c r="AC40" i="133"/>
  <c r="Z40" i="133"/>
  <c r="U40" i="133"/>
  <c r="R40" i="133"/>
  <c r="O40" i="133"/>
  <c r="L40" i="133"/>
  <c r="I40" i="133"/>
  <c r="F40" i="133"/>
  <c r="E40" i="133"/>
  <c r="D40" i="133"/>
  <c r="AO39" i="133"/>
  <c r="AL39" i="133"/>
  <c r="AI39" i="133"/>
  <c r="AF39" i="133"/>
  <c r="AC39" i="133"/>
  <c r="Z39" i="133"/>
  <c r="U39" i="133"/>
  <c r="U37" i="133" s="1"/>
  <c r="R39" i="133"/>
  <c r="R37" i="133" s="1"/>
  <c r="O39" i="133"/>
  <c r="L39" i="133"/>
  <c r="I39" i="133"/>
  <c r="F39" i="133"/>
  <c r="E39" i="133"/>
  <c r="D39" i="133"/>
  <c r="AO38" i="133"/>
  <c r="AL38" i="133"/>
  <c r="AI38" i="133"/>
  <c r="AF38" i="133"/>
  <c r="AC38" i="133"/>
  <c r="Z38" i="133"/>
  <c r="U38" i="133"/>
  <c r="R38" i="133"/>
  <c r="O38" i="133"/>
  <c r="L38" i="133"/>
  <c r="I38" i="133"/>
  <c r="F38" i="133"/>
  <c r="E38" i="133"/>
  <c r="D38" i="133"/>
  <c r="AU37" i="133"/>
  <c r="AT37" i="133"/>
  <c r="AS37" i="133"/>
  <c r="AR37" i="133"/>
  <c r="AQ37" i="133"/>
  <c r="AP37" i="133"/>
  <c r="AN37" i="133"/>
  <c r="AM37" i="133"/>
  <c r="AK37" i="133"/>
  <c r="AJ37" i="133"/>
  <c r="AH37" i="133"/>
  <c r="AG37" i="133"/>
  <c r="AE37" i="133"/>
  <c r="AD37" i="133"/>
  <c r="AB37" i="133"/>
  <c r="AA37" i="133"/>
  <c r="W37" i="133"/>
  <c r="V37" i="133"/>
  <c r="T37" i="133"/>
  <c r="S37" i="133"/>
  <c r="Q37" i="133"/>
  <c r="P37" i="133"/>
  <c r="N37" i="133"/>
  <c r="M37" i="133"/>
  <c r="K37" i="133"/>
  <c r="J37" i="133"/>
  <c r="H37" i="133"/>
  <c r="G37" i="133"/>
  <c r="AO36" i="133"/>
  <c r="AL36" i="133"/>
  <c r="AI36" i="133"/>
  <c r="AF36" i="133"/>
  <c r="AC36" i="133"/>
  <c r="Z36" i="133"/>
  <c r="U36" i="133"/>
  <c r="R36" i="133"/>
  <c r="O36" i="133"/>
  <c r="L36" i="133"/>
  <c r="C36" i="133" s="1"/>
  <c r="I36" i="133"/>
  <c r="F36" i="133"/>
  <c r="E36" i="133"/>
  <c r="D36" i="133"/>
  <c r="AO35" i="133"/>
  <c r="AL35" i="133"/>
  <c r="AI35" i="133"/>
  <c r="AF35" i="133"/>
  <c r="AC35" i="133"/>
  <c r="Z35" i="133"/>
  <c r="U35" i="133"/>
  <c r="R35" i="133"/>
  <c r="O35" i="133"/>
  <c r="L35" i="133"/>
  <c r="I35" i="133"/>
  <c r="F35" i="133"/>
  <c r="E35" i="133"/>
  <c r="D35" i="133"/>
  <c r="AO34" i="133"/>
  <c r="AL34" i="133"/>
  <c r="AI34" i="133"/>
  <c r="AF34" i="133"/>
  <c r="AC34" i="133"/>
  <c r="Z34" i="133"/>
  <c r="U34" i="133"/>
  <c r="R34" i="133"/>
  <c r="O34" i="133"/>
  <c r="L34" i="133"/>
  <c r="I34" i="133"/>
  <c r="F34" i="133"/>
  <c r="E34" i="133"/>
  <c r="D34" i="133"/>
  <c r="AO33" i="133"/>
  <c r="AL33" i="133"/>
  <c r="AI33" i="133"/>
  <c r="AF33" i="133"/>
  <c r="AC33" i="133"/>
  <c r="Z33" i="133"/>
  <c r="U33" i="133"/>
  <c r="R33" i="133"/>
  <c r="O33" i="133"/>
  <c r="L33" i="133"/>
  <c r="I33" i="133"/>
  <c r="C33" i="133" s="1"/>
  <c r="F33" i="133"/>
  <c r="E33" i="133"/>
  <c r="D33" i="133"/>
  <c r="AO32" i="133"/>
  <c r="AL32" i="133"/>
  <c r="AI32" i="133"/>
  <c r="AF32" i="133"/>
  <c r="AC32" i="133"/>
  <c r="Z32" i="133"/>
  <c r="U32" i="133"/>
  <c r="R32" i="133"/>
  <c r="O32" i="133"/>
  <c r="L32" i="133"/>
  <c r="I32" i="133"/>
  <c r="F32" i="133"/>
  <c r="C32" i="133" s="1"/>
  <c r="E32" i="133"/>
  <c r="D32" i="133"/>
  <c r="AO31" i="133"/>
  <c r="AL31" i="133"/>
  <c r="AI31" i="133"/>
  <c r="AF31" i="133"/>
  <c r="AC31" i="133"/>
  <c r="Z31" i="133"/>
  <c r="U31" i="133"/>
  <c r="R31" i="133"/>
  <c r="O31" i="133"/>
  <c r="L31" i="133"/>
  <c r="I31" i="133"/>
  <c r="F31" i="133"/>
  <c r="E31" i="133"/>
  <c r="D31" i="133"/>
  <c r="AO30" i="133"/>
  <c r="AL30" i="133"/>
  <c r="AI30" i="133"/>
  <c r="AF30" i="133"/>
  <c r="AC30" i="133"/>
  <c r="Z30" i="133"/>
  <c r="U30" i="133"/>
  <c r="R30" i="133"/>
  <c r="O30" i="133"/>
  <c r="L30" i="133"/>
  <c r="I30" i="133"/>
  <c r="F30" i="133"/>
  <c r="E30" i="133"/>
  <c r="D30" i="133"/>
  <c r="AU29" i="133"/>
  <c r="AT29" i="133"/>
  <c r="AS29" i="133"/>
  <c r="AR29" i="133"/>
  <c r="AQ29" i="133"/>
  <c r="AP29" i="133"/>
  <c r="AN29" i="133"/>
  <c r="AM29" i="133"/>
  <c r="AK29" i="133"/>
  <c r="AJ29" i="133"/>
  <c r="AH29" i="133"/>
  <c r="AG29" i="133"/>
  <c r="AE29" i="133"/>
  <c r="AD29" i="133"/>
  <c r="AB29" i="133"/>
  <c r="AA29" i="133"/>
  <c r="W29" i="133"/>
  <c r="V29" i="133"/>
  <c r="T29" i="133"/>
  <c r="S29" i="133"/>
  <c r="Q29" i="133"/>
  <c r="P29" i="133"/>
  <c r="N29" i="133"/>
  <c r="M29" i="133"/>
  <c r="K29" i="133"/>
  <c r="J29" i="133"/>
  <c r="H29" i="133"/>
  <c r="G29" i="133"/>
  <c r="AO28" i="133"/>
  <c r="AL28" i="133"/>
  <c r="AI28" i="133"/>
  <c r="AF28" i="133"/>
  <c r="AC28" i="133"/>
  <c r="Z28" i="133"/>
  <c r="U28" i="133"/>
  <c r="R28" i="133"/>
  <c r="O28" i="133"/>
  <c r="L28" i="133"/>
  <c r="I28" i="133"/>
  <c r="F28" i="133"/>
  <c r="E28" i="133"/>
  <c r="D28" i="133"/>
  <c r="AO27" i="133"/>
  <c r="AL27" i="133"/>
  <c r="AI27" i="133"/>
  <c r="AF27" i="133"/>
  <c r="AC27" i="133"/>
  <c r="Z27" i="133"/>
  <c r="U27" i="133"/>
  <c r="R27" i="133"/>
  <c r="O27" i="133"/>
  <c r="L27" i="133"/>
  <c r="I27" i="133"/>
  <c r="F27" i="133"/>
  <c r="F22" i="133" s="1"/>
  <c r="E27" i="133"/>
  <c r="D27" i="133"/>
  <c r="AO26" i="133"/>
  <c r="AL26" i="133"/>
  <c r="AI26" i="133"/>
  <c r="AF26" i="133"/>
  <c r="AC26" i="133"/>
  <c r="Z26" i="133"/>
  <c r="U26" i="133"/>
  <c r="R26" i="133"/>
  <c r="O26" i="133"/>
  <c r="L26" i="133"/>
  <c r="I26" i="133"/>
  <c r="F26" i="133"/>
  <c r="E26" i="133"/>
  <c r="D26" i="133"/>
  <c r="AO25" i="133"/>
  <c r="AL25" i="133"/>
  <c r="AI25" i="133"/>
  <c r="AF25" i="133"/>
  <c r="AC25" i="133"/>
  <c r="Z25" i="133"/>
  <c r="U25" i="133"/>
  <c r="R25" i="133"/>
  <c r="O25" i="133"/>
  <c r="L25" i="133"/>
  <c r="I25" i="133"/>
  <c r="F25" i="133"/>
  <c r="E25" i="133"/>
  <c r="D25" i="133"/>
  <c r="AO24" i="133"/>
  <c r="AL24" i="133"/>
  <c r="AI24" i="133"/>
  <c r="AF24" i="133"/>
  <c r="AC24" i="133"/>
  <c r="Z24" i="133"/>
  <c r="U24" i="133"/>
  <c r="R24" i="133"/>
  <c r="O24" i="133"/>
  <c r="L24" i="133"/>
  <c r="I24" i="133"/>
  <c r="F24" i="133"/>
  <c r="E24" i="133"/>
  <c r="D24" i="133"/>
  <c r="AO23" i="133"/>
  <c r="AL23" i="133"/>
  <c r="AI23" i="133"/>
  <c r="AF23" i="133"/>
  <c r="AC23" i="133"/>
  <c r="Z23" i="133"/>
  <c r="U23" i="133"/>
  <c r="R23" i="133"/>
  <c r="O23" i="133"/>
  <c r="L23" i="133"/>
  <c r="I23" i="133"/>
  <c r="F23" i="133"/>
  <c r="E23" i="133"/>
  <c r="D23" i="133"/>
  <c r="AU22" i="133"/>
  <c r="AT22" i="133"/>
  <c r="AS22" i="133"/>
  <c r="AR22" i="133"/>
  <c r="AQ22" i="133"/>
  <c r="AQ15" i="133" s="1"/>
  <c r="AP22" i="133"/>
  <c r="AN22" i="133"/>
  <c r="AM22" i="133"/>
  <c r="AK22" i="133"/>
  <c r="AJ22" i="133"/>
  <c r="AH22" i="133"/>
  <c r="AG22" i="133"/>
  <c r="AE22" i="133"/>
  <c r="AD22" i="133"/>
  <c r="AB22" i="133"/>
  <c r="AA22" i="133"/>
  <c r="W22" i="133"/>
  <c r="V22" i="133"/>
  <c r="T22" i="133"/>
  <c r="S22" i="133"/>
  <c r="Q22" i="133"/>
  <c r="P22" i="133"/>
  <c r="N22" i="133"/>
  <c r="M22" i="133"/>
  <c r="K22" i="133"/>
  <c r="J22" i="133"/>
  <c r="H22" i="133"/>
  <c r="G22" i="133"/>
  <c r="AO21" i="133"/>
  <c r="AL21" i="133"/>
  <c r="AI21" i="133"/>
  <c r="AF21" i="133"/>
  <c r="AC21" i="133"/>
  <c r="Z21" i="133"/>
  <c r="U21" i="133"/>
  <c r="R21" i="133"/>
  <c r="O21" i="133"/>
  <c r="L21" i="133"/>
  <c r="I21" i="133"/>
  <c r="F21" i="133"/>
  <c r="E21" i="133"/>
  <c r="D21" i="133"/>
  <c r="AO20" i="133"/>
  <c r="AL20" i="133"/>
  <c r="AI20" i="133"/>
  <c r="AF20" i="133"/>
  <c r="AC20" i="133"/>
  <c r="Z20" i="133"/>
  <c r="U20" i="133"/>
  <c r="R20" i="133"/>
  <c r="O20" i="133"/>
  <c r="L20" i="133"/>
  <c r="I20" i="133"/>
  <c r="F20" i="133"/>
  <c r="C20" i="133" s="1"/>
  <c r="E20" i="133"/>
  <c r="D20" i="133"/>
  <c r="AO19" i="133"/>
  <c r="AL19" i="133"/>
  <c r="AI19" i="133"/>
  <c r="AF19" i="133"/>
  <c r="AC19" i="133"/>
  <c r="Z19" i="133"/>
  <c r="U19" i="133"/>
  <c r="R19" i="133"/>
  <c r="O19" i="133"/>
  <c r="L19" i="133"/>
  <c r="I19" i="133"/>
  <c r="F19" i="133"/>
  <c r="C19" i="133" s="1"/>
  <c r="E19" i="133"/>
  <c r="D19" i="133"/>
  <c r="AO18" i="133"/>
  <c r="AL18" i="133"/>
  <c r="AI18" i="133"/>
  <c r="AI16" i="133" s="1"/>
  <c r="AF18" i="133"/>
  <c r="AF16" i="133" s="1"/>
  <c r="AC18" i="133"/>
  <c r="Z18" i="133"/>
  <c r="U18" i="133"/>
  <c r="R18" i="133"/>
  <c r="O18" i="133"/>
  <c r="L18" i="133"/>
  <c r="I18" i="133"/>
  <c r="F18" i="133"/>
  <c r="E18" i="133"/>
  <c r="D18" i="133"/>
  <c r="C18" i="133"/>
  <c r="AO17" i="133"/>
  <c r="AL17" i="133"/>
  <c r="AI17" i="133"/>
  <c r="AF17" i="133"/>
  <c r="AC17" i="133"/>
  <c r="Z17" i="133"/>
  <c r="U17" i="133"/>
  <c r="R17" i="133"/>
  <c r="O17" i="133"/>
  <c r="L17" i="133"/>
  <c r="I17" i="133"/>
  <c r="F17" i="133"/>
  <c r="E17" i="133"/>
  <c r="D17" i="133"/>
  <c r="AU16" i="133"/>
  <c r="AT16" i="133"/>
  <c r="AS16" i="133"/>
  <c r="AR16" i="133"/>
  <c r="AQ16" i="133"/>
  <c r="AP16" i="133"/>
  <c r="AN16" i="133"/>
  <c r="AM16" i="133"/>
  <c r="AK16" i="133"/>
  <c r="AJ16" i="133"/>
  <c r="AH16" i="133"/>
  <c r="AG16" i="133"/>
  <c r="AE16" i="133"/>
  <c r="AD16" i="133"/>
  <c r="AB16" i="133"/>
  <c r="AA16" i="133"/>
  <c r="W16" i="133"/>
  <c r="V16" i="133"/>
  <c r="T16" i="133"/>
  <c r="S16" i="133"/>
  <c r="Q16" i="133"/>
  <c r="P16" i="133"/>
  <c r="N16" i="133"/>
  <c r="M16" i="133"/>
  <c r="K16" i="133"/>
  <c r="J16" i="133"/>
  <c r="H16" i="133"/>
  <c r="G16" i="133"/>
  <c r="S15" i="133"/>
  <c r="Q15" i="133"/>
  <c r="AF50" i="128"/>
  <c r="AF49" i="128"/>
  <c r="AC50" i="128"/>
  <c r="AC49" i="128"/>
  <c r="Z50" i="128"/>
  <c r="Z49" i="128"/>
  <c r="X50" i="128"/>
  <c r="Y50" i="128"/>
  <c r="X49" i="128"/>
  <c r="Y49" i="128"/>
  <c r="T50" i="128"/>
  <c r="T49" i="128"/>
  <c r="O50" i="128"/>
  <c r="O49" i="128"/>
  <c r="L50" i="128"/>
  <c r="L49" i="128"/>
  <c r="J50" i="128"/>
  <c r="K50" i="128"/>
  <c r="J49" i="128"/>
  <c r="K49" i="128"/>
  <c r="H49" i="128" s="1"/>
  <c r="C50" i="128"/>
  <c r="C49" i="128"/>
  <c r="V55" i="74"/>
  <c r="S55" i="74" s="1"/>
  <c r="V54" i="74"/>
  <c r="W55" i="74"/>
  <c r="T55" i="74" s="1"/>
  <c r="W54" i="74"/>
  <c r="T54" i="74" s="1"/>
  <c r="S54" i="74"/>
  <c r="K55" i="74"/>
  <c r="K54" i="74"/>
  <c r="J55" i="74"/>
  <c r="J54" i="74"/>
  <c r="G54" i="74" s="1"/>
  <c r="N55" i="74"/>
  <c r="N54" i="74"/>
  <c r="L54" i="74" s="1"/>
  <c r="M55" i="74"/>
  <c r="M54" i="74"/>
  <c r="AM55" i="74"/>
  <c r="AM54" i="74"/>
  <c r="AF55" i="74"/>
  <c r="AF54" i="74"/>
  <c r="AC55" i="74"/>
  <c r="AC54" i="74"/>
  <c r="Z55" i="74"/>
  <c r="Z54" i="74"/>
  <c r="O55" i="74"/>
  <c r="O54" i="74"/>
  <c r="C54" i="74"/>
  <c r="C55" i="74"/>
  <c r="T52" i="126"/>
  <c r="T51" i="126"/>
  <c r="D37" i="133" l="1"/>
  <c r="AO41" i="133"/>
  <c r="E37" i="133"/>
  <c r="I52" i="133"/>
  <c r="AD15" i="133"/>
  <c r="I16" i="133"/>
  <c r="E29" i="133"/>
  <c r="L37" i="133"/>
  <c r="AF41" i="133"/>
  <c r="C30" i="133"/>
  <c r="O37" i="133"/>
  <c r="C46" i="133"/>
  <c r="C41" i="133" s="1"/>
  <c r="O22" i="133"/>
  <c r="Z22" i="133"/>
  <c r="AL16" i="133"/>
  <c r="AO29" i="133"/>
  <c r="C44" i="133"/>
  <c r="AC22" i="133"/>
  <c r="E16" i="133"/>
  <c r="AS15" i="133"/>
  <c r="C21" i="133"/>
  <c r="C35" i="133"/>
  <c r="AF37" i="133"/>
  <c r="AL37" i="133"/>
  <c r="I55" i="74"/>
  <c r="AL41" i="133"/>
  <c r="AB15" i="133"/>
  <c r="AI41" i="133"/>
  <c r="F51" i="133"/>
  <c r="F37" i="133"/>
  <c r="Z29" i="133"/>
  <c r="AF29" i="133"/>
  <c r="C47" i="133"/>
  <c r="H15" i="133"/>
  <c r="AC29" i="133"/>
  <c r="T15" i="133"/>
  <c r="AR15" i="133"/>
  <c r="AL22" i="133"/>
  <c r="D22" i="133"/>
  <c r="AL29" i="133"/>
  <c r="I51" i="133"/>
  <c r="Z41" i="133"/>
  <c r="J15" i="133"/>
  <c r="L16" i="133"/>
  <c r="AO22" i="133"/>
  <c r="AI29" i="133"/>
  <c r="C57" i="94"/>
  <c r="AJ15" i="133"/>
  <c r="I54" i="74"/>
  <c r="O16" i="133"/>
  <c r="Z16" i="133"/>
  <c r="C34" i="133"/>
  <c r="O41" i="133"/>
  <c r="R41" i="133"/>
  <c r="C48" i="133"/>
  <c r="E22" i="133"/>
  <c r="E15" i="133" s="1"/>
  <c r="Z37" i="133"/>
  <c r="U22" i="133"/>
  <c r="U41" i="133"/>
  <c r="AA15" i="133"/>
  <c r="AC37" i="133"/>
  <c r="I41" i="133"/>
  <c r="AT15" i="133"/>
  <c r="F16" i="133"/>
  <c r="AC41" i="133"/>
  <c r="E41" i="133"/>
  <c r="D29" i="133"/>
  <c r="C31" i="133"/>
  <c r="O29" i="133"/>
  <c r="AO16" i="133"/>
  <c r="L22" i="133"/>
  <c r="R22" i="133"/>
  <c r="AF22" i="133"/>
  <c r="L29" i="133"/>
  <c r="C56" i="94"/>
  <c r="U52" i="133"/>
  <c r="U51" i="133"/>
  <c r="E52" i="133"/>
  <c r="D52" i="133"/>
  <c r="C52" i="133"/>
  <c r="E51" i="133"/>
  <c r="AE15" i="133"/>
  <c r="AM15" i="133"/>
  <c r="AU15" i="133"/>
  <c r="R16" i="133"/>
  <c r="AK15" i="133"/>
  <c r="D41" i="133"/>
  <c r="AN15" i="133"/>
  <c r="C17" i="133"/>
  <c r="I37" i="133"/>
  <c r="AI37" i="133"/>
  <c r="F41" i="133"/>
  <c r="V15" i="133"/>
  <c r="AG15" i="133"/>
  <c r="D16" i="133"/>
  <c r="K15" i="133"/>
  <c r="I29" i="133"/>
  <c r="F29" i="133"/>
  <c r="M15" i="133"/>
  <c r="W15" i="133"/>
  <c r="AH15" i="133"/>
  <c r="AP15" i="133"/>
  <c r="AC16" i="133"/>
  <c r="N15" i="133"/>
  <c r="C27" i="133"/>
  <c r="R29" i="133"/>
  <c r="C40" i="133"/>
  <c r="C39" i="133"/>
  <c r="G15" i="133"/>
  <c r="C16" i="133"/>
  <c r="U16" i="133"/>
  <c r="C23" i="133"/>
  <c r="C24" i="133"/>
  <c r="C25" i="133"/>
  <c r="I22" i="133"/>
  <c r="AI22" i="133"/>
  <c r="C26" i="133"/>
  <c r="C28" i="133"/>
  <c r="U29" i="133"/>
  <c r="C38" i="133"/>
  <c r="P15" i="133"/>
  <c r="G49" i="128"/>
  <c r="H50" i="128"/>
  <c r="G50" i="128"/>
  <c r="I50" i="128"/>
  <c r="W50" i="128"/>
  <c r="W49" i="128"/>
  <c r="I49" i="128"/>
  <c r="R55" i="74"/>
  <c r="R54" i="74"/>
  <c r="U55" i="74"/>
  <c r="U54" i="74"/>
  <c r="H55" i="74"/>
  <c r="H54" i="74"/>
  <c r="L55" i="74"/>
  <c r="F55" i="74" s="1"/>
  <c r="G55" i="74"/>
  <c r="F54" i="74"/>
  <c r="F51" i="126"/>
  <c r="C51" i="126" s="1"/>
  <c r="F52" i="126"/>
  <c r="C52" i="126" s="1"/>
  <c r="AF15" i="133" l="1"/>
  <c r="Z15" i="133"/>
  <c r="C51" i="133"/>
  <c r="L15" i="133"/>
  <c r="AL15" i="133"/>
  <c r="C29" i="133"/>
  <c r="AO15" i="133"/>
  <c r="F15" i="133"/>
  <c r="O15" i="133"/>
  <c r="D15" i="133"/>
  <c r="AC15" i="133"/>
  <c r="R15" i="133"/>
  <c r="U15" i="133"/>
  <c r="AI15" i="133"/>
  <c r="I15" i="133"/>
  <c r="C22" i="133"/>
  <c r="C15" i="133" s="1"/>
  <c r="C37" i="133"/>
  <c r="F49" i="128"/>
  <c r="F50" i="128"/>
  <c r="H43" i="127" l="1"/>
  <c r="I43" i="127"/>
  <c r="G43" i="127"/>
  <c r="H31" i="127"/>
  <c r="G31" i="127"/>
  <c r="H24" i="127"/>
  <c r="G24" i="127"/>
  <c r="G39" i="127"/>
  <c r="G18" i="127"/>
  <c r="G17" i="127" s="1"/>
  <c r="AA18" i="129" l="1"/>
  <c r="G18" i="129" l="1"/>
  <c r="G19" i="129" l="1"/>
  <c r="G25" i="129"/>
  <c r="G32" i="129"/>
  <c r="G40" i="129"/>
  <c r="G44" i="129"/>
  <c r="J18" i="129" l="1"/>
  <c r="U16" i="126"/>
  <c r="T47" i="126"/>
  <c r="T44" i="126"/>
  <c r="W41" i="126"/>
  <c r="V41" i="126"/>
  <c r="U41" i="126"/>
  <c r="V37" i="126"/>
  <c r="W29" i="126"/>
  <c r="U29" i="126"/>
  <c r="U15" i="126" s="1"/>
  <c r="W22" i="126"/>
  <c r="V22" i="126"/>
  <c r="W16" i="126"/>
  <c r="V16" i="126"/>
  <c r="V15" i="126" l="1"/>
  <c r="W15" i="126"/>
  <c r="R29" i="124"/>
  <c r="J46" i="94" l="1"/>
  <c r="K46" i="94"/>
  <c r="M46" i="94"/>
  <c r="J42" i="94"/>
  <c r="K42" i="94"/>
  <c r="J34" i="94"/>
  <c r="K34" i="94"/>
  <c r="M34" i="94"/>
  <c r="J27" i="94"/>
  <c r="K27" i="94"/>
  <c r="M27" i="94"/>
  <c r="Z45" i="94"/>
  <c r="Z44" i="94"/>
  <c r="Z43" i="94"/>
  <c r="Z54" i="94"/>
  <c r="Z55" i="94"/>
  <c r="Z53" i="94"/>
  <c r="Z52" i="94"/>
  <c r="Z51" i="94"/>
  <c r="Z50" i="94"/>
  <c r="Z49" i="94"/>
  <c r="Z48" i="94"/>
  <c r="Z47" i="94"/>
  <c r="Z41" i="94"/>
  <c r="Z40" i="94"/>
  <c r="Z39" i="94"/>
  <c r="Z38" i="94"/>
  <c r="Z37" i="94"/>
  <c r="Z36" i="94"/>
  <c r="Z35" i="94"/>
  <c r="Z33" i="94"/>
  <c r="Z32" i="94"/>
  <c r="Z31" i="94"/>
  <c r="Z30" i="94"/>
  <c r="Z29" i="94"/>
  <c r="Z28" i="94"/>
  <c r="Z23" i="94"/>
  <c r="Z24" i="94"/>
  <c r="Z25" i="94"/>
  <c r="Z26" i="94"/>
  <c r="Z22" i="94"/>
  <c r="W45" i="94"/>
  <c r="W44" i="94"/>
  <c r="W43" i="94"/>
  <c r="W54" i="94"/>
  <c r="Q54" i="94" s="1"/>
  <c r="W55" i="94"/>
  <c r="W53" i="94"/>
  <c r="Q53" i="94" s="1"/>
  <c r="W52" i="94"/>
  <c r="W51" i="94"/>
  <c r="W50" i="94"/>
  <c r="W49" i="94"/>
  <c r="W48" i="94"/>
  <c r="W47" i="94"/>
  <c r="W41" i="94"/>
  <c r="W40" i="94"/>
  <c r="W39" i="94"/>
  <c r="Q39" i="94" s="1"/>
  <c r="W38" i="94"/>
  <c r="W37" i="94"/>
  <c r="W36" i="94"/>
  <c r="W35" i="94"/>
  <c r="W33" i="94"/>
  <c r="W32" i="94"/>
  <c r="W31" i="94"/>
  <c r="W30" i="94"/>
  <c r="W29" i="94"/>
  <c r="W28" i="94"/>
  <c r="W23" i="94"/>
  <c r="W24" i="94"/>
  <c r="Q24" i="94" s="1"/>
  <c r="W25" i="94"/>
  <c r="W26" i="94"/>
  <c r="W22" i="94"/>
  <c r="T45" i="94"/>
  <c r="Q45" i="94" s="1"/>
  <c r="T44" i="94"/>
  <c r="T43" i="94"/>
  <c r="T54" i="94"/>
  <c r="T55" i="94"/>
  <c r="T53" i="94"/>
  <c r="T52" i="94"/>
  <c r="T51" i="94"/>
  <c r="Q51" i="94" s="1"/>
  <c r="T50" i="94"/>
  <c r="Q50" i="94" s="1"/>
  <c r="T49" i="94"/>
  <c r="T48" i="94"/>
  <c r="T47" i="94"/>
  <c r="T41" i="94"/>
  <c r="T40" i="94"/>
  <c r="T39" i="94"/>
  <c r="T38" i="94"/>
  <c r="T37" i="94"/>
  <c r="Q37" i="94" s="1"/>
  <c r="T36" i="94"/>
  <c r="Q36" i="94" s="1"/>
  <c r="T35" i="94"/>
  <c r="Q35" i="94" s="1"/>
  <c r="T33" i="94"/>
  <c r="Q33" i="94" s="1"/>
  <c r="T32" i="94"/>
  <c r="Q32" i="94" s="1"/>
  <c r="T31" i="94"/>
  <c r="Q31" i="94" s="1"/>
  <c r="T30" i="94"/>
  <c r="T29" i="94"/>
  <c r="T28" i="94"/>
  <c r="T23" i="94"/>
  <c r="T24" i="94"/>
  <c r="T25" i="94"/>
  <c r="Q25" i="94" s="1"/>
  <c r="T26" i="94"/>
  <c r="T22" i="94"/>
  <c r="S45" i="94"/>
  <c r="R45" i="94"/>
  <c r="S44" i="94"/>
  <c r="R44" i="94"/>
  <c r="Q44" i="94"/>
  <c r="S43" i="94"/>
  <c r="R43" i="94"/>
  <c r="R54" i="94"/>
  <c r="S54" i="94"/>
  <c r="Q55" i="94"/>
  <c r="R55" i="94"/>
  <c r="S55" i="94"/>
  <c r="S53" i="94"/>
  <c r="R53" i="94"/>
  <c r="S52" i="94"/>
  <c r="R52" i="94"/>
  <c r="S51" i="94"/>
  <c r="R51" i="94"/>
  <c r="S50" i="94"/>
  <c r="R50" i="94"/>
  <c r="S49" i="94"/>
  <c r="R49" i="94"/>
  <c r="S48" i="94"/>
  <c r="R48" i="94"/>
  <c r="S47" i="94"/>
  <c r="R47" i="94"/>
  <c r="Q47" i="94"/>
  <c r="R41" i="94"/>
  <c r="S41" i="94"/>
  <c r="S40" i="94"/>
  <c r="R40" i="94"/>
  <c r="S39" i="94"/>
  <c r="R39" i="94"/>
  <c r="S38" i="94"/>
  <c r="R38" i="94"/>
  <c r="S37" i="94"/>
  <c r="R37" i="94"/>
  <c r="S36" i="94"/>
  <c r="R36" i="94"/>
  <c r="S35" i="94"/>
  <c r="R35" i="94"/>
  <c r="R33" i="94"/>
  <c r="S33" i="94"/>
  <c r="S32" i="94"/>
  <c r="R32" i="94"/>
  <c r="S31" i="94"/>
  <c r="R31" i="94"/>
  <c r="S30" i="94"/>
  <c r="R30" i="94"/>
  <c r="S29" i="94"/>
  <c r="R29" i="94"/>
  <c r="S28" i="94"/>
  <c r="R28" i="94"/>
  <c r="R23" i="94"/>
  <c r="S23" i="94"/>
  <c r="R24" i="94"/>
  <c r="S24" i="94"/>
  <c r="R25" i="94"/>
  <c r="S25" i="94"/>
  <c r="R26" i="94"/>
  <c r="S26" i="94"/>
  <c r="R22" i="94"/>
  <c r="S22" i="94"/>
  <c r="C42" i="127"/>
  <c r="C41" i="127"/>
  <c r="C40" i="127"/>
  <c r="C51" i="127"/>
  <c r="C52" i="127"/>
  <c r="C50" i="127"/>
  <c r="C49" i="127"/>
  <c r="C48" i="127"/>
  <c r="C47" i="127"/>
  <c r="C46" i="127"/>
  <c r="C45" i="127"/>
  <c r="C44" i="127"/>
  <c r="C38" i="127"/>
  <c r="C37" i="127"/>
  <c r="C36" i="127"/>
  <c r="C35" i="127"/>
  <c r="C34" i="127"/>
  <c r="C33" i="127"/>
  <c r="C32" i="127"/>
  <c r="C30" i="127"/>
  <c r="C29" i="127"/>
  <c r="C28" i="127"/>
  <c r="C27" i="127"/>
  <c r="C26" i="127"/>
  <c r="C25" i="127"/>
  <c r="C21" i="127"/>
  <c r="C22" i="127"/>
  <c r="C23" i="127"/>
  <c r="C20" i="127"/>
  <c r="C19" i="127"/>
  <c r="Q41" i="94" l="1"/>
  <c r="Q23" i="94"/>
  <c r="Q28" i="94"/>
  <c r="Q26" i="94"/>
  <c r="Q48" i="94"/>
  <c r="Q29" i="94"/>
  <c r="Q30" i="94"/>
  <c r="Q52" i="94"/>
  <c r="Q38" i="94"/>
  <c r="Q43" i="94"/>
  <c r="Q49" i="94"/>
  <c r="Q40" i="94"/>
  <c r="Q22" i="94"/>
  <c r="T40" i="129" l="1"/>
  <c r="U40" i="129"/>
  <c r="V40" i="129"/>
  <c r="X40" i="129"/>
  <c r="Y40" i="129"/>
  <c r="Z40" i="129"/>
  <c r="AA40" i="129"/>
  <c r="AB40" i="129"/>
  <c r="AC40" i="129"/>
  <c r="T46" i="124"/>
  <c r="W37" i="124" l="1"/>
  <c r="W38" i="124"/>
  <c r="W39" i="124"/>
  <c r="W40" i="124"/>
  <c r="W36" i="124"/>
  <c r="W35" i="124"/>
  <c r="X34" i="124"/>
  <c r="Y34" i="124"/>
  <c r="V34" i="124"/>
  <c r="U34" i="124"/>
  <c r="G34" i="124"/>
  <c r="H34" i="124"/>
  <c r="J34" i="124"/>
  <c r="K34" i="124"/>
  <c r="M34" i="124"/>
  <c r="N34" i="124"/>
  <c r="H28" i="124"/>
  <c r="G28" i="124"/>
  <c r="Z26" i="124"/>
  <c r="Z27" i="124"/>
  <c r="Z25" i="124"/>
  <c r="Z24" i="124"/>
  <c r="Z23" i="124"/>
  <c r="Z22" i="124"/>
  <c r="Z21" i="124"/>
  <c r="AB28" i="124"/>
  <c r="AA28" i="124"/>
  <c r="Y28" i="124"/>
  <c r="X28" i="124"/>
  <c r="V28" i="124"/>
  <c r="U28" i="124"/>
  <c r="Y41" i="124"/>
  <c r="X41" i="124"/>
  <c r="V41" i="124"/>
  <c r="U41" i="124"/>
  <c r="Y45" i="124"/>
  <c r="X45" i="124"/>
  <c r="V45" i="124"/>
  <c r="U45" i="124"/>
  <c r="Y50" i="124"/>
  <c r="X50" i="124"/>
  <c r="V50" i="124"/>
  <c r="U50" i="124"/>
  <c r="Y53" i="124"/>
  <c r="X53" i="124"/>
  <c r="V53" i="124"/>
  <c r="U53" i="124"/>
  <c r="G53" i="124"/>
  <c r="H53" i="124"/>
  <c r="J53" i="124"/>
  <c r="K53" i="124"/>
  <c r="M53" i="124"/>
  <c r="N53" i="124"/>
  <c r="G50" i="124"/>
  <c r="H50" i="124"/>
  <c r="J50" i="124"/>
  <c r="K50" i="124"/>
  <c r="M50" i="124"/>
  <c r="N50" i="124"/>
  <c r="G45" i="124"/>
  <c r="H45" i="124"/>
  <c r="J45" i="124"/>
  <c r="K45" i="124"/>
  <c r="M45" i="124"/>
  <c r="N45" i="124"/>
  <c r="G41" i="124"/>
  <c r="H41" i="124"/>
  <c r="J41" i="124"/>
  <c r="K41" i="124"/>
  <c r="M41" i="124"/>
  <c r="N41" i="124"/>
  <c r="J28" i="124"/>
  <c r="K28" i="124"/>
  <c r="M28" i="124"/>
  <c r="N28" i="124"/>
  <c r="F22" i="124"/>
  <c r="I22" i="124"/>
  <c r="L22" i="124"/>
  <c r="F23" i="124"/>
  <c r="I23" i="124"/>
  <c r="L23" i="124"/>
  <c r="F24" i="124"/>
  <c r="I24" i="124"/>
  <c r="L24" i="124"/>
  <c r="F25" i="124"/>
  <c r="I25" i="124"/>
  <c r="L25" i="124"/>
  <c r="F26" i="124"/>
  <c r="I26" i="124"/>
  <c r="L26" i="124"/>
  <c r="F27" i="124"/>
  <c r="I27" i="124"/>
  <c r="L27" i="124"/>
  <c r="F29" i="124"/>
  <c r="I29" i="124"/>
  <c r="I28" i="124" s="1"/>
  <c r="L29" i="124"/>
  <c r="F30" i="124"/>
  <c r="I30" i="124"/>
  <c r="L30" i="124"/>
  <c r="I31" i="124"/>
  <c r="L31" i="124"/>
  <c r="F32" i="124"/>
  <c r="I32" i="124"/>
  <c r="L32" i="124"/>
  <c r="I33" i="124"/>
  <c r="L33" i="124"/>
  <c r="F35" i="124"/>
  <c r="I35" i="124"/>
  <c r="L35" i="124"/>
  <c r="F36" i="124"/>
  <c r="F34" i="124" s="1"/>
  <c r="I36" i="124"/>
  <c r="L36" i="124"/>
  <c r="F37" i="124"/>
  <c r="I37" i="124"/>
  <c r="L37" i="124"/>
  <c r="F38" i="124"/>
  <c r="I38" i="124"/>
  <c r="L38" i="124"/>
  <c r="F39" i="124"/>
  <c r="I39" i="124"/>
  <c r="L39" i="124"/>
  <c r="F40" i="124"/>
  <c r="I40" i="124"/>
  <c r="L40" i="124"/>
  <c r="F42" i="124"/>
  <c r="I42" i="124"/>
  <c r="I41" i="124" s="1"/>
  <c r="L42" i="124"/>
  <c r="L41" i="124" s="1"/>
  <c r="F43" i="124"/>
  <c r="I43" i="124"/>
  <c r="L43" i="124"/>
  <c r="F44" i="124"/>
  <c r="I44" i="124"/>
  <c r="L44" i="124"/>
  <c r="F46" i="124"/>
  <c r="I46" i="124"/>
  <c r="L46" i="124"/>
  <c r="F47" i="124"/>
  <c r="I47" i="124"/>
  <c r="L47" i="124"/>
  <c r="F48" i="124"/>
  <c r="I48" i="124"/>
  <c r="L48" i="124"/>
  <c r="F49" i="124"/>
  <c r="I49" i="124"/>
  <c r="L49" i="124"/>
  <c r="F51" i="124"/>
  <c r="I51" i="124"/>
  <c r="L51" i="124"/>
  <c r="F52" i="124"/>
  <c r="F50" i="124" s="1"/>
  <c r="I52" i="124"/>
  <c r="L52" i="124"/>
  <c r="F54" i="124"/>
  <c r="I54" i="124"/>
  <c r="L54" i="124"/>
  <c r="F55" i="124"/>
  <c r="I55" i="124"/>
  <c r="L55" i="124"/>
  <c r="F56" i="124"/>
  <c r="I56" i="124"/>
  <c r="L56" i="124"/>
  <c r="F57" i="124"/>
  <c r="I57" i="124"/>
  <c r="L57" i="124"/>
  <c r="R22" i="124"/>
  <c r="D22" i="124" s="1"/>
  <c r="S22" i="124"/>
  <c r="E22" i="124" s="1"/>
  <c r="T22" i="124"/>
  <c r="W22" i="124"/>
  <c r="R23" i="124"/>
  <c r="D23" i="124" s="1"/>
  <c r="S23" i="124"/>
  <c r="E23" i="124" s="1"/>
  <c r="T23" i="124"/>
  <c r="W23" i="124"/>
  <c r="R24" i="124"/>
  <c r="D24" i="124" s="1"/>
  <c r="S24" i="124"/>
  <c r="E24" i="124" s="1"/>
  <c r="T24" i="124"/>
  <c r="W24" i="124"/>
  <c r="R25" i="124"/>
  <c r="D25" i="124" s="1"/>
  <c r="S25" i="124"/>
  <c r="E25" i="124" s="1"/>
  <c r="T25" i="124"/>
  <c r="W25" i="124"/>
  <c r="R26" i="124"/>
  <c r="D26" i="124" s="1"/>
  <c r="S26" i="124"/>
  <c r="E26" i="124" s="1"/>
  <c r="T26" i="124"/>
  <c r="W26" i="124"/>
  <c r="R27" i="124"/>
  <c r="D27" i="124" s="1"/>
  <c r="S27" i="124"/>
  <c r="E27" i="124" s="1"/>
  <c r="T27" i="124"/>
  <c r="W27" i="124"/>
  <c r="D29" i="124"/>
  <c r="S29" i="124"/>
  <c r="E29" i="124" s="1"/>
  <c r="T29" i="124"/>
  <c r="W29" i="124"/>
  <c r="R30" i="124"/>
  <c r="D30" i="124" s="1"/>
  <c r="S30" i="124"/>
  <c r="E30" i="124" s="1"/>
  <c r="T30" i="124"/>
  <c r="W30" i="124"/>
  <c r="R31" i="124"/>
  <c r="S31" i="124"/>
  <c r="T31" i="124"/>
  <c r="W31" i="124"/>
  <c r="R32" i="124"/>
  <c r="D32" i="124" s="1"/>
  <c r="S32" i="124"/>
  <c r="E32" i="124" s="1"/>
  <c r="T32" i="124"/>
  <c r="W32" i="124"/>
  <c r="R33" i="124"/>
  <c r="D33" i="124" s="1"/>
  <c r="S33" i="124"/>
  <c r="E33" i="124" s="1"/>
  <c r="T33" i="124"/>
  <c r="W33" i="124"/>
  <c r="R35" i="124"/>
  <c r="S35" i="124"/>
  <c r="T35" i="124"/>
  <c r="R36" i="124"/>
  <c r="D36" i="124" s="1"/>
  <c r="S36" i="124"/>
  <c r="E36" i="124" s="1"/>
  <c r="T36" i="124"/>
  <c r="R37" i="124"/>
  <c r="D37" i="124" s="1"/>
  <c r="S37" i="124"/>
  <c r="E37" i="124" s="1"/>
  <c r="T37" i="124"/>
  <c r="R38" i="124"/>
  <c r="D38" i="124" s="1"/>
  <c r="S38" i="124"/>
  <c r="E38" i="124" s="1"/>
  <c r="T38" i="124"/>
  <c r="R39" i="124"/>
  <c r="D39" i="124" s="1"/>
  <c r="S39" i="124"/>
  <c r="E39" i="124" s="1"/>
  <c r="T39" i="124"/>
  <c r="R40" i="124"/>
  <c r="D40" i="124" s="1"/>
  <c r="S40" i="124"/>
  <c r="E40" i="124" s="1"/>
  <c r="T40" i="124"/>
  <c r="R42" i="124"/>
  <c r="D42" i="124" s="1"/>
  <c r="S42" i="124"/>
  <c r="E42" i="124" s="1"/>
  <c r="T42" i="124"/>
  <c r="W42" i="124"/>
  <c r="R43" i="124"/>
  <c r="S43" i="124"/>
  <c r="E43" i="124" s="1"/>
  <c r="T43" i="124"/>
  <c r="W43" i="124"/>
  <c r="R44" i="124"/>
  <c r="D44" i="124" s="1"/>
  <c r="S44" i="124"/>
  <c r="E44" i="124" s="1"/>
  <c r="T44" i="124"/>
  <c r="W44" i="124"/>
  <c r="Q44" i="124" s="1"/>
  <c r="R46" i="124"/>
  <c r="S46" i="124"/>
  <c r="E46" i="124" s="1"/>
  <c r="W46" i="124"/>
  <c r="R47" i="124"/>
  <c r="D47" i="124" s="1"/>
  <c r="S47" i="124"/>
  <c r="E47" i="124" s="1"/>
  <c r="T47" i="124"/>
  <c r="W47" i="124"/>
  <c r="R48" i="124"/>
  <c r="D48" i="124" s="1"/>
  <c r="S48" i="124"/>
  <c r="E48" i="124" s="1"/>
  <c r="T48" i="124"/>
  <c r="W48" i="124"/>
  <c r="R49" i="124"/>
  <c r="D49" i="124" s="1"/>
  <c r="S49" i="124"/>
  <c r="E49" i="124" s="1"/>
  <c r="T49" i="124"/>
  <c r="W49" i="124"/>
  <c r="R51" i="124"/>
  <c r="D51" i="124" s="1"/>
  <c r="S51" i="124"/>
  <c r="T51" i="124"/>
  <c r="T50" i="124" s="1"/>
  <c r="W51" i="124"/>
  <c r="R52" i="124"/>
  <c r="S52" i="124"/>
  <c r="E52" i="124" s="1"/>
  <c r="T52" i="124"/>
  <c r="W52" i="124"/>
  <c r="R54" i="124"/>
  <c r="S54" i="124"/>
  <c r="T54" i="124"/>
  <c r="W54" i="124"/>
  <c r="R55" i="124"/>
  <c r="D55" i="124" s="1"/>
  <c r="S55" i="124"/>
  <c r="E55" i="124" s="1"/>
  <c r="T55" i="124"/>
  <c r="W55" i="124"/>
  <c r="R56" i="124"/>
  <c r="D56" i="124" s="1"/>
  <c r="S56" i="124"/>
  <c r="E56" i="124" s="1"/>
  <c r="T56" i="124"/>
  <c r="W56" i="124"/>
  <c r="R57" i="124"/>
  <c r="D57" i="124" s="1"/>
  <c r="S57" i="124"/>
  <c r="E57" i="124" s="1"/>
  <c r="T57" i="124"/>
  <c r="W57" i="124"/>
  <c r="Z29" i="124"/>
  <c r="Z30" i="124"/>
  <c r="Z31" i="124"/>
  <c r="Z32" i="124"/>
  <c r="Z33" i="124"/>
  <c r="W21" i="124"/>
  <c r="T21" i="124"/>
  <c r="R21" i="124"/>
  <c r="D21" i="124" s="1"/>
  <c r="S21" i="124"/>
  <c r="E21" i="124" s="1"/>
  <c r="L21" i="124"/>
  <c r="I21" i="124"/>
  <c r="F21" i="124"/>
  <c r="AB20" i="124"/>
  <c r="AA20" i="124"/>
  <c r="Y20" i="124"/>
  <c r="X20" i="124"/>
  <c r="V20" i="124"/>
  <c r="U20" i="124"/>
  <c r="G20" i="124"/>
  <c r="H20" i="124"/>
  <c r="J20" i="124"/>
  <c r="K20" i="124"/>
  <c r="M20" i="124"/>
  <c r="N20" i="124"/>
  <c r="L53" i="124" l="1"/>
  <c r="Q22" i="124"/>
  <c r="W50" i="124"/>
  <c r="Q57" i="124"/>
  <c r="C57" i="124" s="1"/>
  <c r="Z28" i="124"/>
  <c r="Q33" i="124"/>
  <c r="T20" i="124"/>
  <c r="L34" i="124"/>
  <c r="W41" i="124"/>
  <c r="I34" i="124"/>
  <c r="L50" i="124"/>
  <c r="Q30" i="124"/>
  <c r="C30" i="124" s="1"/>
  <c r="Q25" i="124"/>
  <c r="C25" i="124" s="1"/>
  <c r="W45" i="124"/>
  <c r="R34" i="124"/>
  <c r="F41" i="124"/>
  <c r="L28" i="124"/>
  <c r="W28" i="124"/>
  <c r="T28" i="124"/>
  <c r="I53" i="124"/>
  <c r="Q21" i="124"/>
  <c r="C21" i="124" s="1"/>
  <c r="W34" i="124"/>
  <c r="W53" i="124"/>
  <c r="T34" i="124"/>
  <c r="L45" i="124"/>
  <c r="Q31" i="124"/>
  <c r="I45" i="124"/>
  <c r="R45" i="124"/>
  <c r="Q47" i="124"/>
  <c r="C47" i="124" s="1"/>
  <c r="Q49" i="124"/>
  <c r="C49" i="124" s="1"/>
  <c r="Q54" i="124"/>
  <c r="S53" i="124"/>
  <c r="R53" i="124"/>
  <c r="E54" i="124"/>
  <c r="E53" i="124" s="1"/>
  <c r="Q55" i="124"/>
  <c r="C55" i="124" s="1"/>
  <c r="Q56" i="124"/>
  <c r="C56" i="124" s="1"/>
  <c r="D54" i="124"/>
  <c r="D53" i="124" s="1"/>
  <c r="T53" i="124"/>
  <c r="F53" i="124"/>
  <c r="Q52" i="124"/>
  <c r="C52" i="124" s="1"/>
  <c r="R50" i="124"/>
  <c r="Q51" i="124"/>
  <c r="S50" i="124"/>
  <c r="D52" i="124"/>
  <c r="D50" i="124" s="1"/>
  <c r="E51" i="124"/>
  <c r="E50" i="124" s="1"/>
  <c r="C51" i="124"/>
  <c r="I50" i="124"/>
  <c r="Q48" i="124"/>
  <c r="C48" i="124" s="1"/>
  <c r="Q46" i="124"/>
  <c r="D46" i="124"/>
  <c r="D45" i="124" s="1"/>
  <c r="S45" i="124"/>
  <c r="T45" i="124"/>
  <c r="E45" i="124"/>
  <c r="F45" i="124"/>
  <c r="Q43" i="124"/>
  <c r="C43" i="124" s="1"/>
  <c r="R41" i="124"/>
  <c r="Q42" i="124"/>
  <c r="S41" i="124"/>
  <c r="D43" i="124"/>
  <c r="D41" i="124" s="1"/>
  <c r="T41" i="124"/>
  <c r="C42" i="124"/>
  <c r="E41" i="124"/>
  <c r="C44" i="124"/>
  <c r="S34" i="124"/>
  <c r="Q37" i="124"/>
  <c r="C37" i="124" s="1"/>
  <c r="Q39" i="124"/>
  <c r="C39" i="124" s="1"/>
  <c r="Q35" i="124"/>
  <c r="C35" i="124" s="1"/>
  <c r="E35" i="124"/>
  <c r="E34" i="124" s="1"/>
  <c r="Q40" i="124"/>
  <c r="C40" i="124" s="1"/>
  <c r="Q36" i="124"/>
  <c r="C36" i="124" s="1"/>
  <c r="D35" i="124"/>
  <c r="D34" i="124" s="1"/>
  <c r="Q38" i="124"/>
  <c r="C38" i="124" s="1"/>
  <c r="Q32" i="124"/>
  <c r="C32" i="124" s="1"/>
  <c r="Q29" i="124"/>
  <c r="C29" i="124" s="1"/>
  <c r="R28" i="124"/>
  <c r="S28" i="124"/>
  <c r="F31" i="124"/>
  <c r="C31" i="124" s="1"/>
  <c r="E31" i="124"/>
  <c r="E28" i="124" s="1"/>
  <c r="D31" i="124"/>
  <c r="D28" i="124" s="1"/>
  <c r="F33" i="124"/>
  <c r="Q24" i="124"/>
  <c r="Q27" i="124"/>
  <c r="Q23" i="124"/>
  <c r="C22" i="124"/>
  <c r="Q26" i="124"/>
  <c r="S20" i="124"/>
  <c r="R20" i="124"/>
  <c r="L20" i="124"/>
  <c r="C26" i="124"/>
  <c r="I20" i="124"/>
  <c r="C23" i="124"/>
  <c r="C27" i="124"/>
  <c r="F20" i="124"/>
  <c r="C24" i="124"/>
  <c r="E20" i="124"/>
  <c r="D20" i="124"/>
  <c r="Z20" i="124"/>
  <c r="W20" i="124"/>
  <c r="C33" i="124" l="1"/>
  <c r="C50" i="124"/>
  <c r="Q45" i="124"/>
  <c r="Q20" i="124"/>
  <c r="Q28" i="124"/>
  <c r="Q50" i="124"/>
  <c r="Q53" i="124"/>
  <c r="C46" i="124"/>
  <c r="C45" i="124" s="1"/>
  <c r="C54" i="124"/>
  <c r="C53" i="124" s="1"/>
  <c r="C41" i="124"/>
  <c r="Q41" i="124"/>
  <c r="Q34" i="124"/>
  <c r="C34" i="124"/>
  <c r="F28" i="124"/>
  <c r="C28" i="124"/>
  <c r="C20" i="124"/>
  <c r="Z21" i="94" l="1"/>
  <c r="L23" i="94"/>
  <c r="L24" i="94"/>
  <c r="L25" i="94"/>
  <c r="L26" i="94"/>
  <c r="L28" i="94"/>
  <c r="L29" i="94"/>
  <c r="L30" i="94"/>
  <c r="L31" i="94"/>
  <c r="L32" i="94"/>
  <c r="L33" i="94"/>
  <c r="L35" i="94"/>
  <c r="L36" i="94"/>
  <c r="L37" i="94"/>
  <c r="L38" i="94"/>
  <c r="L39" i="94"/>
  <c r="C39" i="94" s="1"/>
  <c r="L40" i="94"/>
  <c r="L41" i="94"/>
  <c r="L43" i="94"/>
  <c r="L44" i="94"/>
  <c r="L45" i="94"/>
  <c r="L47" i="94"/>
  <c r="L48" i="94"/>
  <c r="L49" i="94"/>
  <c r="L50" i="94"/>
  <c r="L51" i="94"/>
  <c r="L52" i="94"/>
  <c r="L53" i="94"/>
  <c r="C53" i="94" s="1"/>
  <c r="L54" i="94"/>
  <c r="L55" i="94"/>
  <c r="L22" i="94"/>
  <c r="L21" i="94" s="1"/>
  <c r="I23" i="94"/>
  <c r="I24" i="94"/>
  <c r="I25" i="94"/>
  <c r="I26" i="94"/>
  <c r="I28" i="94"/>
  <c r="I29" i="94"/>
  <c r="I30" i="94"/>
  <c r="I31" i="94"/>
  <c r="I32" i="94"/>
  <c r="I33" i="94"/>
  <c r="I35" i="94"/>
  <c r="I36" i="94"/>
  <c r="I37" i="94"/>
  <c r="I38" i="94"/>
  <c r="I39" i="94"/>
  <c r="I40" i="94"/>
  <c r="I41" i="94"/>
  <c r="I43" i="94"/>
  <c r="I44" i="94"/>
  <c r="I45" i="94"/>
  <c r="I47" i="94"/>
  <c r="I48" i="94"/>
  <c r="I49" i="94"/>
  <c r="I50" i="94"/>
  <c r="I51" i="94"/>
  <c r="I52" i="94"/>
  <c r="I53" i="94"/>
  <c r="I54" i="94"/>
  <c r="I55" i="94"/>
  <c r="I22" i="94"/>
  <c r="G27" i="94"/>
  <c r="F33" i="94"/>
  <c r="F35" i="94"/>
  <c r="D36" i="94"/>
  <c r="E36" i="94"/>
  <c r="F36" i="94"/>
  <c r="F37" i="94"/>
  <c r="F38" i="94"/>
  <c r="D39" i="94"/>
  <c r="E39" i="94"/>
  <c r="F39" i="94"/>
  <c r="D40" i="94"/>
  <c r="E40" i="94"/>
  <c r="F40" i="94"/>
  <c r="D41" i="94"/>
  <c r="E41" i="94"/>
  <c r="F41" i="94"/>
  <c r="D43" i="94"/>
  <c r="E43" i="94"/>
  <c r="F43" i="94"/>
  <c r="F44" i="94"/>
  <c r="D45" i="94"/>
  <c r="E45" i="94"/>
  <c r="F45" i="94"/>
  <c r="C45" i="94" s="1"/>
  <c r="F47" i="94"/>
  <c r="D48" i="94"/>
  <c r="E48" i="94"/>
  <c r="F48" i="94"/>
  <c r="C48" i="94" s="1"/>
  <c r="D49" i="94"/>
  <c r="E49" i="94"/>
  <c r="F49" i="94"/>
  <c r="D50" i="94"/>
  <c r="E50" i="94"/>
  <c r="F50" i="94"/>
  <c r="F46" i="94" s="1"/>
  <c r="F51" i="94"/>
  <c r="D52" i="94"/>
  <c r="E52" i="94"/>
  <c r="F52" i="94"/>
  <c r="D53" i="94"/>
  <c r="E53" i="94"/>
  <c r="F53" i="94"/>
  <c r="D54" i="94"/>
  <c r="E54" i="94"/>
  <c r="F54" i="94"/>
  <c r="D55" i="94"/>
  <c r="E55" i="94"/>
  <c r="F55" i="94"/>
  <c r="F32" i="94"/>
  <c r="E32" i="94"/>
  <c r="D32" i="94"/>
  <c r="F31" i="94"/>
  <c r="E31" i="94"/>
  <c r="D31" i="94"/>
  <c r="F30" i="94"/>
  <c r="E30" i="94"/>
  <c r="D30" i="94"/>
  <c r="C30" i="94"/>
  <c r="F29" i="94"/>
  <c r="E29" i="94"/>
  <c r="D29" i="94"/>
  <c r="C29" i="94"/>
  <c r="F28" i="94"/>
  <c r="C28" i="94" s="1"/>
  <c r="E28" i="94"/>
  <c r="D28" i="94"/>
  <c r="F23" i="94"/>
  <c r="F24" i="94"/>
  <c r="F25" i="94"/>
  <c r="F26" i="94"/>
  <c r="F22" i="94"/>
  <c r="Y46" i="94"/>
  <c r="X46" i="94"/>
  <c r="U46" i="94"/>
  <c r="AB46" i="94"/>
  <c r="AA46" i="94"/>
  <c r="Z46" i="94"/>
  <c r="Y42" i="94"/>
  <c r="AB42" i="94"/>
  <c r="AA42" i="94"/>
  <c r="Z42" i="94"/>
  <c r="AB34" i="94"/>
  <c r="AA34" i="94"/>
  <c r="Z34" i="94"/>
  <c r="X27" i="94"/>
  <c r="E33" i="94"/>
  <c r="AB27" i="94"/>
  <c r="AA27" i="94"/>
  <c r="Z27" i="94"/>
  <c r="E23" i="94"/>
  <c r="AB21" i="94"/>
  <c r="AA21" i="94"/>
  <c r="N46" i="94"/>
  <c r="H46" i="94"/>
  <c r="G46" i="94"/>
  <c r="N42" i="94"/>
  <c r="M42" i="94"/>
  <c r="H42" i="94"/>
  <c r="G42" i="94"/>
  <c r="N34" i="94"/>
  <c r="H34" i="94"/>
  <c r="G34" i="94"/>
  <c r="N27" i="94"/>
  <c r="H27" i="94"/>
  <c r="N21" i="94"/>
  <c r="M21" i="94"/>
  <c r="M20" i="94" s="1"/>
  <c r="K21" i="94"/>
  <c r="K20" i="94" s="1"/>
  <c r="J21" i="94"/>
  <c r="J20" i="94" s="1"/>
  <c r="H21" i="94"/>
  <c r="G21" i="94"/>
  <c r="G20" i="94" s="1"/>
  <c r="I217" i="132"/>
  <c r="J217" i="132"/>
  <c r="I209" i="132"/>
  <c r="J209" i="132"/>
  <c r="I206" i="132"/>
  <c r="J206" i="132"/>
  <c r="I172" i="132"/>
  <c r="J172" i="132"/>
  <c r="I156" i="132"/>
  <c r="J156" i="132"/>
  <c r="I139" i="132"/>
  <c r="J139" i="132"/>
  <c r="I134" i="132"/>
  <c r="J134" i="132"/>
  <c r="I112" i="132"/>
  <c r="J112" i="132"/>
  <c r="I90" i="132"/>
  <c r="J90" i="132"/>
  <c r="I83" i="132"/>
  <c r="J83" i="132"/>
  <c r="I80" i="132"/>
  <c r="J80" i="132"/>
  <c r="I67" i="132"/>
  <c r="J67" i="132"/>
  <c r="I61" i="132"/>
  <c r="J61" i="132"/>
  <c r="I45" i="132"/>
  <c r="J45" i="132"/>
  <c r="F18" i="132"/>
  <c r="G18" i="132"/>
  <c r="H18" i="132"/>
  <c r="F20" i="132"/>
  <c r="G20" i="132"/>
  <c r="H20" i="132"/>
  <c r="F21" i="132"/>
  <c r="G21" i="132"/>
  <c r="H21" i="132"/>
  <c r="F22" i="132"/>
  <c r="G22" i="132"/>
  <c r="H22" i="132"/>
  <c r="F23" i="132"/>
  <c r="G23" i="132"/>
  <c r="H23" i="132"/>
  <c r="F24" i="132"/>
  <c r="G24" i="132"/>
  <c r="H24" i="132"/>
  <c r="F25" i="132"/>
  <c r="G25" i="132"/>
  <c r="H25" i="132"/>
  <c r="F26" i="132"/>
  <c r="G26" i="132"/>
  <c r="H26" i="132"/>
  <c r="F27" i="132"/>
  <c r="G27" i="132"/>
  <c r="H27" i="132"/>
  <c r="E27" i="132" s="1"/>
  <c r="F28" i="132"/>
  <c r="G28" i="132"/>
  <c r="H28" i="132"/>
  <c r="F29" i="132"/>
  <c r="G29" i="132"/>
  <c r="H29" i="132"/>
  <c r="F30" i="132"/>
  <c r="G30" i="132"/>
  <c r="H30" i="132"/>
  <c r="E30" i="132" s="1"/>
  <c r="F31" i="132"/>
  <c r="G31" i="132"/>
  <c r="H31" i="132"/>
  <c r="F32" i="132"/>
  <c r="G32" i="132"/>
  <c r="H32" i="132"/>
  <c r="F33" i="132"/>
  <c r="G33" i="132"/>
  <c r="H33" i="132"/>
  <c r="F34" i="132"/>
  <c r="G34" i="132"/>
  <c r="H34" i="132"/>
  <c r="F35" i="132"/>
  <c r="G35" i="132"/>
  <c r="H35" i="132"/>
  <c r="F36" i="132"/>
  <c r="G36" i="132"/>
  <c r="H36" i="132"/>
  <c r="F37" i="132"/>
  <c r="G37" i="132"/>
  <c r="H37" i="132"/>
  <c r="F38" i="132"/>
  <c r="G38" i="132"/>
  <c r="H38" i="132"/>
  <c r="F39" i="132"/>
  <c r="G39" i="132"/>
  <c r="H39" i="132"/>
  <c r="F40" i="132"/>
  <c r="G40" i="132"/>
  <c r="H40" i="132"/>
  <c r="F41" i="132"/>
  <c r="G41" i="132"/>
  <c r="H41" i="132"/>
  <c r="F42" i="132"/>
  <c r="G42" i="132"/>
  <c r="H42" i="132"/>
  <c r="F43" i="132"/>
  <c r="G43" i="132"/>
  <c r="H43" i="132"/>
  <c r="F44" i="132"/>
  <c r="G44" i="132"/>
  <c r="H44" i="132"/>
  <c r="E44" i="132" s="1"/>
  <c r="F46" i="132"/>
  <c r="G46" i="132"/>
  <c r="H46" i="132"/>
  <c r="F47" i="132"/>
  <c r="G47" i="132"/>
  <c r="H47" i="132"/>
  <c r="F48" i="132"/>
  <c r="G48" i="132"/>
  <c r="H48" i="132"/>
  <c r="F49" i="132"/>
  <c r="G49" i="132"/>
  <c r="H49" i="132"/>
  <c r="F50" i="132"/>
  <c r="G50" i="132"/>
  <c r="H50" i="132"/>
  <c r="F51" i="132"/>
  <c r="G51" i="132"/>
  <c r="H51" i="132"/>
  <c r="F52" i="132"/>
  <c r="G52" i="132"/>
  <c r="H52" i="132"/>
  <c r="F53" i="132"/>
  <c r="G53" i="132"/>
  <c r="H53" i="132"/>
  <c r="F54" i="132"/>
  <c r="G54" i="132"/>
  <c r="H54" i="132"/>
  <c r="F55" i="132"/>
  <c r="G55" i="132"/>
  <c r="H55" i="132"/>
  <c r="F56" i="132"/>
  <c r="G56" i="132"/>
  <c r="H56" i="132"/>
  <c r="F57" i="132"/>
  <c r="G57" i="132"/>
  <c r="H57" i="132"/>
  <c r="E57" i="132" s="1"/>
  <c r="F58" i="132"/>
  <c r="G58" i="132"/>
  <c r="H58" i="132"/>
  <c r="F59" i="132"/>
  <c r="G59" i="132"/>
  <c r="H59" i="132"/>
  <c r="F60" i="132"/>
  <c r="G60" i="132"/>
  <c r="H60" i="132"/>
  <c r="F62" i="132"/>
  <c r="G62" i="132"/>
  <c r="H62" i="132"/>
  <c r="F63" i="132"/>
  <c r="G63" i="132"/>
  <c r="H63" i="132"/>
  <c r="F64" i="132"/>
  <c r="G64" i="132"/>
  <c r="H64" i="132"/>
  <c r="F65" i="132"/>
  <c r="G65" i="132"/>
  <c r="H65" i="132"/>
  <c r="F66" i="132"/>
  <c r="G66" i="132"/>
  <c r="H66" i="132"/>
  <c r="F68" i="132"/>
  <c r="G68" i="132"/>
  <c r="H68" i="132"/>
  <c r="H67" i="132" s="1"/>
  <c r="F69" i="132"/>
  <c r="G69" i="132"/>
  <c r="H69" i="132"/>
  <c r="F70" i="132"/>
  <c r="G70" i="132"/>
  <c r="H70" i="132"/>
  <c r="F71" i="132"/>
  <c r="G71" i="132"/>
  <c r="H71" i="132"/>
  <c r="F72" i="132"/>
  <c r="G72" i="132"/>
  <c r="H72" i="132"/>
  <c r="E72" i="132" s="1"/>
  <c r="F73" i="132"/>
  <c r="G73" i="132"/>
  <c r="H73" i="132"/>
  <c r="F74" i="132"/>
  <c r="G74" i="132"/>
  <c r="H74" i="132"/>
  <c r="F75" i="132"/>
  <c r="G75" i="132"/>
  <c r="H75" i="132"/>
  <c r="F76" i="132"/>
  <c r="G76" i="132"/>
  <c r="H76" i="132"/>
  <c r="F77" i="132"/>
  <c r="G77" i="132"/>
  <c r="H77" i="132"/>
  <c r="F78" i="132"/>
  <c r="G78" i="132"/>
  <c r="H78" i="132"/>
  <c r="F79" i="132"/>
  <c r="G79" i="132"/>
  <c r="H79" i="132"/>
  <c r="F81" i="132"/>
  <c r="F80" i="132" s="1"/>
  <c r="G81" i="132"/>
  <c r="G80" i="132" s="1"/>
  <c r="H81" i="132"/>
  <c r="E81" i="132" s="1"/>
  <c r="F82" i="132"/>
  <c r="G82" i="132"/>
  <c r="H82" i="132"/>
  <c r="E82" i="132" s="1"/>
  <c r="F84" i="132"/>
  <c r="G84" i="132"/>
  <c r="H84" i="132"/>
  <c r="F85" i="132"/>
  <c r="G85" i="132"/>
  <c r="H85" i="132"/>
  <c r="F86" i="132"/>
  <c r="G86" i="132"/>
  <c r="H86" i="132"/>
  <c r="F87" i="132"/>
  <c r="G87" i="132"/>
  <c r="H87" i="132"/>
  <c r="F88" i="132"/>
  <c r="G88" i="132"/>
  <c r="H88" i="132"/>
  <c r="F89" i="132"/>
  <c r="G89" i="132"/>
  <c r="H89" i="132"/>
  <c r="F91" i="132"/>
  <c r="G91" i="132"/>
  <c r="H91" i="132"/>
  <c r="F92" i="132"/>
  <c r="G92" i="132"/>
  <c r="H92" i="132"/>
  <c r="F93" i="132"/>
  <c r="G93" i="132"/>
  <c r="H93" i="132"/>
  <c r="F94" i="132"/>
  <c r="G94" i="132"/>
  <c r="H94" i="132"/>
  <c r="F95" i="132"/>
  <c r="G95" i="132"/>
  <c r="H95" i="132"/>
  <c r="F96" i="132"/>
  <c r="G96" i="132"/>
  <c r="H96" i="132"/>
  <c r="F97" i="132"/>
  <c r="G97" i="132"/>
  <c r="H97" i="132"/>
  <c r="F98" i="132"/>
  <c r="G98" i="132"/>
  <c r="H98" i="132"/>
  <c r="F99" i="132"/>
  <c r="G99" i="132"/>
  <c r="H99" i="132"/>
  <c r="F100" i="132"/>
  <c r="G100" i="132"/>
  <c r="H100" i="132"/>
  <c r="F101" i="132"/>
  <c r="G101" i="132"/>
  <c r="H101" i="132"/>
  <c r="F102" i="132"/>
  <c r="G102" i="132"/>
  <c r="H102" i="132"/>
  <c r="F103" i="132"/>
  <c r="G103" i="132"/>
  <c r="H103" i="132"/>
  <c r="F104" i="132"/>
  <c r="G104" i="132"/>
  <c r="H104" i="132"/>
  <c r="E104" i="132" s="1"/>
  <c r="F105" i="132"/>
  <c r="G105" i="132"/>
  <c r="H105" i="132"/>
  <c r="F106" i="132"/>
  <c r="G106" i="132"/>
  <c r="H106" i="132"/>
  <c r="F107" i="132"/>
  <c r="G107" i="132"/>
  <c r="H107" i="132"/>
  <c r="F108" i="132"/>
  <c r="G108" i="132"/>
  <c r="H108" i="132"/>
  <c r="F109" i="132"/>
  <c r="G109" i="132"/>
  <c r="H109" i="132"/>
  <c r="F110" i="132"/>
  <c r="G110" i="132"/>
  <c r="H110" i="132"/>
  <c r="F111" i="132"/>
  <c r="G111" i="132"/>
  <c r="H111" i="132"/>
  <c r="F113" i="132"/>
  <c r="G113" i="132"/>
  <c r="H113" i="132"/>
  <c r="F114" i="132"/>
  <c r="G114" i="132"/>
  <c r="H114" i="132"/>
  <c r="F115" i="132"/>
  <c r="G115" i="132"/>
  <c r="H115" i="132"/>
  <c r="E115" i="132" s="1"/>
  <c r="F116" i="132"/>
  <c r="G116" i="132"/>
  <c r="H116" i="132"/>
  <c r="F117" i="132"/>
  <c r="G117" i="132"/>
  <c r="H117" i="132"/>
  <c r="F118" i="132"/>
  <c r="G118" i="132"/>
  <c r="H118" i="132"/>
  <c r="F119" i="132"/>
  <c r="G119" i="132"/>
  <c r="H119" i="132"/>
  <c r="E119" i="132" s="1"/>
  <c r="F120" i="132"/>
  <c r="G120" i="132"/>
  <c r="H120" i="132"/>
  <c r="F121" i="132"/>
  <c r="G121" i="132"/>
  <c r="H121" i="132"/>
  <c r="F122" i="132"/>
  <c r="G122" i="132"/>
  <c r="H122" i="132"/>
  <c r="F123" i="132"/>
  <c r="G123" i="132"/>
  <c r="H123" i="132"/>
  <c r="F124" i="132"/>
  <c r="G124" i="132"/>
  <c r="H124" i="132"/>
  <c r="F125" i="132"/>
  <c r="G125" i="132"/>
  <c r="H125" i="132"/>
  <c r="F126" i="132"/>
  <c r="G126" i="132"/>
  <c r="H126" i="132"/>
  <c r="F127" i="132"/>
  <c r="G127" i="132"/>
  <c r="H127" i="132"/>
  <c r="F128" i="132"/>
  <c r="G128" i="132"/>
  <c r="H128" i="132"/>
  <c r="F129" i="132"/>
  <c r="G129" i="132"/>
  <c r="H129" i="132"/>
  <c r="F130" i="132"/>
  <c r="G130" i="132"/>
  <c r="H130" i="132"/>
  <c r="F131" i="132"/>
  <c r="G131" i="132"/>
  <c r="H131" i="132"/>
  <c r="E131" i="132" s="1"/>
  <c r="F132" i="132"/>
  <c r="G132" i="132"/>
  <c r="H132" i="132"/>
  <c r="E132" i="132" s="1"/>
  <c r="F133" i="132"/>
  <c r="G133" i="132"/>
  <c r="H133" i="132"/>
  <c r="F135" i="132"/>
  <c r="G135" i="132"/>
  <c r="H135" i="132"/>
  <c r="F136" i="132"/>
  <c r="G136" i="132"/>
  <c r="H136" i="132"/>
  <c r="F137" i="132"/>
  <c r="G137" i="132"/>
  <c r="G134" i="132" s="1"/>
  <c r="H137" i="132"/>
  <c r="F138" i="132"/>
  <c r="G138" i="132"/>
  <c r="H138" i="132"/>
  <c r="F140" i="132"/>
  <c r="G140" i="132"/>
  <c r="H140" i="132"/>
  <c r="F141" i="132"/>
  <c r="G141" i="132"/>
  <c r="H141" i="132"/>
  <c r="F142" i="132"/>
  <c r="G142" i="132"/>
  <c r="H142" i="132"/>
  <c r="F143" i="132"/>
  <c r="G143" i="132"/>
  <c r="H143" i="132"/>
  <c r="F144" i="132"/>
  <c r="G144" i="132"/>
  <c r="H144" i="132"/>
  <c r="F145" i="132"/>
  <c r="G145" i="132"/>
  <c r="H145" i="132"/>
  <c r="F146" i="132"/>
  <c r="G146" i="132"/>
  <c r="H146" i="132"/>
  <c r="F147" i="132"/>
  <c r="G147" i="132"/>
  <c r="H147" i="132"/>
  <c r="E147" i="132" s="1"/>
  <c r="F148" i="132"/>
  <c r="G148" i="132"/>
  <c r="H148" i="132"/>
  <c r="F149" i="132"/>
  <c r="G149" i="132"/>
  <c r="H149" i="132"/>
  <c r="F150" i="132"/>
  <c r="G150" i="132"/>
  <c r="H150" i="132"/>
  <c r="F151" i="132"/>
  <c r="G151" i="132"/>
  <c r="H151" i="132"/>
  <c r="F152" i="132"/>
  <c r="G152" i="132"/>
  <c r="H152" i="132"/>
  <c r="F153" i="132"/>
  <c r="G153" i="132"/>
  <c r="H153" i="132"/>
  <c r="F154" i="132"/>
  <c r="G154" i="132"/>
  <c r="H154" i="132"/>
  <c r="F155" i="132"/>
  <c r="G155" i="132"/>
  <c r="H155" i="132"/>
  <c r="F157" i="132"/>
  <c r="G157" i="132"/>
  <c r="H157" i="132"/>
  <c r="F158" i="132"/>
  <c r="G158" i="132"/>
  <c r="H158" i="132"/>
  <c r="F159" i="132"/>
  <c r="G159" i="132"/>
  <c r="H159" i="132"/>
  <c r="F160" i="132"/>
  <c r="G160" i="132"/>
  <c r="H160" i="132"/>
  <c r="F161" i="132"/>
  <c r="G161" i="132"/>
  <c r="H161" i="132"/>
  <c r="F162" i="132"/>
  <c r="G162" i="132"/>
  <c r="H162" i="132"/>
  <c r="F163" i="132"/>
  <c r="G163" i="132"/>
  <c r="H163" i="132"/>
  <c r="F164" i="132"/>
  <c r="G164" i="132"/>
  <c r="H164" i="132"/>
  <c r="F165" i="132"/>
  <c r="G165" i="132"/>
  <c r="H165" i="132"/>
  <c r="F166" i="132"/>
  <c r="G166" i="132"/>
  <c r="H166" i="132"/>
  <c r="F167" i="132"/>
  <c r="G167" i="132"/>
  <c r="H167" i="132"/>
  <c r="F168" i="132"/>
  <c r="G168" i="132"/>
  <c r="H168" i="132"/>
  <c r="F169" i="132"/>
  <c r="G169" i="132"/>
  <c r="H169" i="132"/>
  <c r="F170" i="132"/>
  <c r="G170" i="132"/>
  <c r="H170" i="132"/>
  <c r="F171" i="132"/>
  <c r="G171" i="132"/>
  <c r="H171" i="132"/>
  <c r="F173" i="132"/>
  <c r="G173" i="132"/>
  <c r="H173" i="132"/>
  <c r="F174" i="132"/>
  <c r="G174" i="132"/>
  <c r="H174" i="132"/>
  <c r="F175" i="132"/>
  <c r="G175" i="132"/>
  <c r="H175" i="132"/>
  <c r="F176" i="132"/>
  <c r="G176" i="132"/>
  <c r="H176" i="132"/>
  <c r="F177" i="132"/>
  <c r="G177" i="132"/>
  <c r="H177" i="132"/>
  <c r="F178" i="132"/>
  <c r="G178" i="132"/>
  <c r="H178" i="132"/>
  <c r="F179" i="132"/>
  <c r="G179" i="132"/>
  <c r="H179" i="132"/>
  <c r="E179" i="132" s="1"/>
  <c r="F180" i="132"/>
  <c r="G180" i="132"/>
  <c r="H180" i="132"/>
  <c r="F181" i="132"/>
  <c r="G181" i="132"/>
  <c r="H181" i="132"/>
  <c r="F182" i="132"/>
  <c r="G182" i="132"/>
  <c r="H182" i="132"/>
  <c r="F183" i="132"/>
  <c r="G183" i="132"/>
  <c r="H183" i="132"/>
  <c r="E183" i="132" s="1"/>
  <c r="F184" i="132"/>
  <c r="G184" i="132"/>
  <c r="H184" i="132"/>
  <c r="F185" i="132"/>
  <c r="G185" i="132"/>
  <c r="H185" i="132"/>
  <c r="F186" i="132"/>
  <c r="G186" i="132"/>
  <c r="H186" i="132"/>
  <c r="F187" i="132"/>
  <c r="G187" i="132"/>
  <c r="H187" i="132"/>
  <c r="F188" i="132"/>
  <c r="G188" i="132"/>
  <c r="H188" i="132"/>
  <c r="F189" i="132"/>
  <c r="G189" i="132"/>
  <c r="H189" i="132"/>
  <c r="F190" i="132"/>
  <c r="G190" i="132"/>
  <c r="H190" i="132"/>
  <c r="F191" i="132"/>
  <c r="G191" i="132"/>
  <c r="H191" i="132"/>
  <c r="F192" i="132"/>
  <c r="G192" i="132"/>
  <c r="H192" i="132"/>
  <c r="E192" i="132" s="1"/>
  <c r="F193" i="132"/>
  <c r="G193" i="132"/>
  <c r="H193" i="132"/>
  <c r="F194" i="132"/>
  <c r="G194" i="132"/>
  <c r="H194" i="132"/>
  <c r="F195" i="132"/>
  <c r="G195" i="132"/>
  <c r="H195" i="132"/>
  <c r="F196" i="132"/>
  <c r="G196" i="132"/>
  <c r="H196" i="132"/>
  <c r="F197" i="132"/>
  <c r="G197" i="132"/>
  <c r="H197" i="132"/>
  <c r="F198" i="132"/>
  <c r="G198" i="132"/>
  <c r="H198" i="132"/>
  <c r="F199" i="132"/>
  <c r="G199" i="132"/>
  <c r="H199" i="132"/>
  <c r="F200" i="132"/>
  <c r="G200" i="132"/>
  <c r="H200" i="132"/>
  <c r="F201" i="132"/>
  <c r="G201" i="132"/>
  <c r="H201" i="132"/>
  <c r="F202" i="132"/>
  <c r="G202" i="132"/>
  <c r="H202" i="132"/>
  <c r="F203" i="132"/>
  <c r="G203" i="132"/>
  <c r="H203" i="132"/>
  <c r="F204" i="132"/>
  <c r="G204" i="132"/>
  <c r="H204" i="132"/>
  <c r="F205" i="132"/>
  <c r="G205" i="132"/>
  <c r="H205" i="132"/>
  <c r="F207" i="132"/>
  <c r="G207" i="132"/>
  <c r="H207" i="132"/>
  <c r="F208" i="132"/>
  <c r="G208" i="132"/>
  <c r="H208" i="132"/>
  <c r="F210" i="132"/>
  <c r="G210" i="132"/>
  <c r="G209" i="132" s="1"/>
  <c r="H210" i="132"/>
  <c r="F211" i="132"/>
  <c r="G211" i="132"/>
  <c r="H211" i="132"/>
  <c r="F212" i="132"/>
  <c r="G212" i="132"/>
  <c r="H212" i="132"/>
  <c r="F213" i="132"/>
  <c r="G213" i="132"/>
  <c r="H213" i="132"/>
  <c r="F214" i="132"/>
  <c r="G214" i="132"/>
  <c r="H214" i="132"/>
  <c r="F215" i="132"/>
  <c r="G215" i="132"/>
  <c r="H215" i="132"/>
  <c r="F216" i="132"/>
  <c r="G216" i="132"/>
  <c r="H216" i="132"/>
  <c r="F218" i="132"/>
  <c r="G218" i="132"/>
  <c r="G217" i="132" s="1"/>
  <c r="H218" i="132"/>
  <c r="F219" i="132"/>
  <c r="G219" i="132"/>
  <c r="H219" i="132"/>
  <c r="L217" i="132"/>
  <c r="M217" i="132"/>
  <c r="O217" i="132"/>
  <c r="P217" i="132"/>
  <c r="L209" i="132"/>
  <c r="M209" i="132"/>
  <c r="O209" i="132"/>
  <c r="P209" i="132"/>
  <c r="L206" i="132"/>
  <c r="M206" i="132"/>
  <c r="O206" i="132"/>
  <c r="P206" i="132"/>
  <c r="L172" i="132"/>
  <c r="M172" i="132"/>
  <c r="O172" i="132"/>
  <c r="P172" i="132"/>
  <c r="L156" i="132"/>
  <c r="M156" i="132"/>
  <c r="O156" i="132"/>
  <c r="P156" i="132"/>
  <c r="L139" i="132"/>
  <c r="M139" i="132"/>
  <c r="O139" i="132"/>
  <c r="P139" i="132"/>
  <c r="L134" i="132"/>
  <c r="M134" i="132"/>
  <c r="O134" i="132"/>
  <c r="P134" i="132"/>
  <c r="L112" i="132"/>
  <c r="M112" i="132"/>
  <c r="O112" i="132"/>
  <c r="P112" i="132"/>
  <c r="L90" i="132"/>
  <c r="M90" i="132"/>
  <c r="O90" i="132"/>
  <c r="P90" i="132"/>
  <c r="L83" i="132"/>
  <c r="M83" i="132"/>
  <c r="O83" i="132"/>
  <c r="P83" i="132"/>
  <c r="L80" i="132"/>
  <c r="M80" i="132"/>
  <c r="O80" i="132"/>
  <c r="P80" i="132"/>
  <c r="L67" i="132"/>
  <c r="M67" i="132"/>
  <c r="O67" i="132"/>
  <c r="P67" i="132"/>
  <c r="L61" i="132"/>
  <c r="M61" i="132"/>
  <c r="N61" i="132"/>
  <c r="O61" i="132"/>
  <c r="P61" i="132"/>
  <c r="L45" i="132"/>
  <c r="M45" i="132"/>
  <c r="O45" i="132"/>
  <c r="P45" i="132"/>
  <c r="I19" i="132"/>
  <c r="J19" i="132"/>
  <c r="L19" i="132"/>
  <c r="M19" i="132"/>
  <c r="O19" i="132"/>
  <c r="P19" i="132"/>
  <c r="I17" i="132"/>
  <c r="J17" i="132"/>
  <c r="L17" i="132"/>
  <c r="M17" i="132"/>
  <c r="O17" i="132"/>
  <c r="P17" i="132"/>
  <c r="N219" i="132"/>
  <c r="K219" i="132"/>
  <c r="N218" i="132"/>
  <c r="N217" i="132" s="1"/>
  <c r="K218" i="132"/>
  <c r="K217" i="132" s="1"/>
  <c r="N216" i="132"/>
  <c r="K216" i="132"/>
  <c r="N215" i="132"/>
  <c r="K215" i="132"/>
  <c r="E215" i="132" s="1"/>
  <c r="N214" i="132"/>
  <c r="K214" i="132"/>
  <c r="N213" i="132"/>
  <c r="K213" i="132"/>
  <c r="N212" i="132"/>
  <c r="K212" i="132"/>
  <c r="N211" i="132"/>
  <c r="K211" i="132"/>
  <c r="N210" i="132"/>
  <c r="K210" i="132"/>
  <c r="N208" i="132"/>
  <c r="K208" i="132"/>
  <c r="N207" i="132"/>
  <c r="K207" i="132"/>
  <c r="K206" i="132" s="1"/>
  <c r="N205" i="132"/>
  <c r="K205" i="132"/>
  <c r="N204" i="132"/>
  <c r="K204" i="132"/>
  <c r="N203" i="132"/>
  <c r="K203" i="132"/>
  <c r="N202" i="132"/>
  <c r="K202" i="132"/>
  <c r="E202" i="132" s="1"/>
  <c r="N201" i="132"/>
  <c r="K201" i="132"/>
  <c r="N200" i="132"/>
  <c r="K200" i="132"/>
  <c r="E200" i="132" s="1"/>
  <c r="N199" i="132"/>
  <c r="K199" i="132"/>
  <c r="N198" i="132"/>
  <c r="K198" i="132"/>
  <c r="N197" i="132"/>
  <c r="K197" i="132"/>
  <c r="N196" i="132"/>
  <c r="K196" i="132"/>
  <c r="N195" i="132"/>
  <c r="K195" i="132"/>
  <c r="N194" i="132"/>
  <c r="K194" i="132"/>
  <c r="E194" i="132" s="1"/>
  <c r="N193" i="132"/>
  <c r="K193" i="132"/>
  <c r="N192" i="132"/>
  <c r="K192" i="132"/>
  <c r="N191" i="132"/>
  <c r="K191" i="132"/>
  <c r="N190" i="132"/>
  <c r="K190" i="132"/>
  <c r="N189" i="132"/>
  <c r="K189" i="132"/>
  <c r="N188" i="132"/>
  <c r="K188" i="132"/>
  <c r="N187" i="132"/>
  <c r="K187" i="132"/>
  <c r="N186" i="132"/>
  <c r="K186" i="132"/>
  <c r="N185" i="132"/>
  <c r="K185" i="132"/>
  <c r="N184" i="132"/>
  <c r="K184" i="132"/>
  <c r="N183" i="132"/>
  <c r="K183" i="132"/>
  <c r="N182" i="132"/>
  <c r="K182" i="132"/>
  <c r="E182" i="132" s="1"/>
  <c r="N181" i="132"/>
  <c r="K181" i="132"/>
  <c r="N180" i="132"/>
  <c r="K180" i="132"/>
  <c r="N179" i="132"/>
  <c r="K179" i="132"/>
  <c r="N178" i="132"/>
  <c r="K178" i="132"/>
  <c r="N177" i="132"/>
  <c r="K177" i="132"/>
  <c r="N176" i="132"/>
  <c r="K176" i="132"/>
  <c r="N175" i="132"/>
  <c r="K175" i="132"/>
  <c r="N174" i="132"/>
  <c r="K174" i="132"/>
  <c r="N173" i="132"/>
  <c r="K173" i="132"/>
  <c r="N171" i="132"/>
  <c r="K171" i="132"/>
  <c r="N170" i="132"/>
  <c r="K170" i="132"/>
  <c r="E170" i="132" s="1"/>
  <c r="N169" i="132"/>
  <c r="K169" i="132"/>
  <c r="N168" i="132"/>
  <c r="K168" i="132"/>
  <c r="N167" i="132"/>
  <c r="K167" i="132"/>
  <c r="N166" i="132"/>
  <c r="K166" i="132"/>
  <c r="N165" i="132"/>
  <c r="K165" i="132"/>
  <c r="N164" i="132"/>
  <c r="K164" i="132"/>
  <c r="N163" i="132"/>
  <c r="N156" i="132" s="1"/>
  <c r="K163" i="132"/>
  <c r="N162" i="132"/>
  <c r="K162" i="132"/>
  <c r="E162" i="132" s="1"/>
  <c r="N161" i="132"/>
  <c r="K161" i="132"/>
  <c r="N160" i="132"/>
  <c r="K160" i="132"/>
  <c r="N159" i="132"/>
  <c r="K159" i="132"/>
  <c r="N158" i="132"/>
  <c r="K158" i="132"/>
  <c r="N157" i="132"/>
  <c r="K157" i="132"/>
  <c r="N155" i="132"/>
  <c r="K155" i="132"/>
  <c r="E155" i="132" s="1"/>
  <c r="N154" i="132"/>
  <c r="K154" i="132"/>
  <c r="N153" i="132"/>
  <c r="K153" i="132"/>
  <c r="N152" i="132"/>
  <c r="K152" i="132"/>
  <c r="N151" i="132"/>
  <c r="K151" i="132"/>
  <c r="E151" i="132" s="1"/>
  <c r="N150" i="132"/>
  <c r="K150" i="132"/>
  <c r="N149" i="132"/>
  <c r="K149" i="132"/>
  <c r="N148" i="132"/>
  <c r="K148" i="132"/>
  <c r="N147" i="132"/>
  <c r="K147" i="132"/>
  <c r="N146" i="132"/>
  <c r="K146" i="132"/>
  <c r="N145" i="132"/>
  <c r="K145" i="132"/>
  <c r="N144" i="132"/>
  <c r="K144" i="132"/>
  <c r="N143" i="132"/>
  <c r="K143" i="132"/>
  <c r="N142" i="132"/>
  <c r="K142" i="132"/>
  <c r="N141" i="132"/>
  <c r="K141" i="132"/>
  <c r="N140" i="132"/>
  <c r="K140" i="132"/>
  <c r="N138" i="132"/>
  <c r="K138" i="132"/>
  <c r="N137" i="132"/>
  <c r="K137" i="132"/>
  <c r="N136" i="132"/>
  <c r="K136" i="132"/>
  <c r="E136" i="132" s="1"/>
  <c r="N135" i="132"/>
  <c r="K135" i="132"/>
  <c r="K134" i="132" s="1"/>
  <c r="N133" i="132"/>
  <c r="K133" i="132"/>
  <c r="N132" i="132"/>
  <c r="K132" i="132"/>
  <c r="N131" i="132"/>
  <c r="K131" i="132"/>
  <c r="N130" i="132"/>
  <c r="K130" i="132"/>
  <c r="N129" i="132"/>
  <c r="K129" i="132"/>
  <c r="N128" i="132"/>
  <c r="K128" i="132"/>
  <c r="N127" i="132"/>
  <c r="K127" i="132"/>
  <c r="N126" i="132"/>
  <c r="K126" i="132"/>
  <c r="N125" i="132"/>
  <c r="K125" i="132"/>
  <c r="N124" i="132"/>
  <c r="K124" i="132"/>
  <c r="N123" i="132"/>
  <c r="K123" i="132"/>
  <c r="N122" i="132"/>
  <c r="K122" i="132"/>
  <c r="N121" i="132"/>
  <c r="K121" i="132"/>
  <c r="N120" i="132"/>
  <c r="K120" i="132"/>
  <c r="N119" i="132"/>
  <c r="K119" i="132"/>
  <c r="N118" i="132"/>
  <c r="K118" i="132"/>
  <c r="N117" i="132"/>
  <c r="K117" i="132"/>
  <c r="N116" i="132"/>
  <c r="K116" i="132"/>
  <c r="N115" i="132"/>
  <c r="K115" i="132"/>
  <c r="N114" i="132"/>
  <c r="K114" i="132"/>
  <c r="N113" i="132"/>
  <c r="K113" i="132"/>
  <c r="N111" i="132"/>
  <c r="K111" i="132"/>
  <c r="N110" i="132"/>
  <c r="K110" i="132"/>
  <c r="N109" i="132"/>
  <c r="K109" i="132"/>
  <c r="N108" i="132"/>
  <c r="K108" i="132"/>
  <c r="N107" i="132"/>
  <c r="K107" i="132"/>
  <c r="N106" i="132"/>
  <c r="K106" i="132"/>
  <c r="N105" i="132"/>
  <c r="K105" i="132"/>
  <c r="N104" i="132"/>
  <c r="K104" i="132"/>
  <c r="N103" i="132"/>
  <c r="K103" i="132"/>
  <c r="N102" i="132"/>
  <c r="K102" i="132"/>
  <c r="N101" i="132"/>
  <c r="K101" i="132"/>
  <c r="N100" i="132"/>
  <c r="K100" i="132"/>
  <c r="N99" i="132"/>
  <c r="K99" i="132"/>
  <c r="E99" i="132" s="1"/>
  <c r="N98" i="132"/>
  <c r="K98" i="132"/>
  <c r="E98" i="132" s="1"/>
  <c r="N97" i="132"/>
  <c r="K97" i="132"/>
  <c r="N96" i="132"/>
  <c r="K96" i="132"/>
  <c r="N95" i="132"/>
  <c r="K95" i="132"/>
  <c r="N94" i="132"/>
  <c r="K94" i="132"/>
  <c r="N93" i="132"/>
  <c r="K93" i="132"/>
  <c r="N92" i="132"/>
  <c r="K92" i="132"/>
  <c r="E92" i="132" s="1"/>
  <c r="N91" i="132"/>
  <c r="K91" i="132"/>
  <c r="N89" i="132"/>
  <c r="K89" i="132"/>
  <c r="N88" i="132"/>
  <c r="K88" i="132"/>
  <c r="N87" i="132"/>
  <c r="K87" i="132"/>
  <c r="N86" i="132"/>
  <c r="K86" i="132"/>
  <c r="N85" i="132"/>
  <c r="K85" i="132"/>
  <c r="N84" i="132"/>
  <c r="K84" i="132"/>
  <c r="E84" i="132" s="1"/>
  <c r="N82" i="132"/>
  <c r="K82" i="132"/>
  <c r="N81" i="132"/>
  <c r="N80" i="132" s="1"/>
  <c r="K81" i="132"/>
  <c r="K80" i="132" s="1"/>
  <c r="N79" i="132"/>
  <c r="K79" i="132"/>
  <c r="N78" i="132"/>
  <c r="K78" i="132"/>
  <c r="N77" i="132"/>
  <c r="K77" i="132"/>
  <c r="N76" i="132"/>
  <c r="K76" i="132"/>
  <c r="N75" i="132"/>
  <c r="K75" i="132"/>
  <c r="N74" i="132"/>
  <c r="K74" i="132"/>
  <c r="N73" i="132"/>
  <c r="K73" i="132"/>
  <c r="N72" i="132"/>
  <c r="K72" i="132"/>
  <c r="N71" i="132"/>
  <c r="K71" i="132"/>
  <c r="N70" i="132"/>
  <c r="K70" i="132"/>
  <c r="N69" i="132"/>
  <c r="K69" i="132"/>
  <c r="N68" i="132"/>
  <c r="E68" i="132" s="1"/>
  <c r="K68" i="132"/>
  <c r="N66" i="132"/>
  <c r="K66" i="132"/>
  <c r="N65" i="132"/>
  <c r="K65" i="132"/>
  <c r="N64" i="132"/>
  <c r="K64" i="132"/>
  <c r="N63" i="132"/>
  <c r="K63" i="132"/>
  <c r="N62" i="132"/>
  <c r="K62" i="132"/>
  <c r="K61" i="132" s="1"/>
  <c r="N60" i="132"/>
  <c r="K60" i="132"/>
  <c r="N59" i="132"/>
  <c r="K59" i="132"/>
  <c r="N58" i="132"/>
  <c r="K58" i="132"/>
  <c r="N57" i="132"/>
  <c r="K57" i="132"/>
  <c r="N56" i="132"/>
  <c r="K56" i="132"/>
  <c r="N55" i="132"/>
  <c r="K55" i="132"/>
  <c r="N54" i="132"/>
  <c r="K54" i="132"/>
  <c r="N53" i="132"/>
  <c r="K53" i="132"/>
  <c r="N52" i="132"/>
  <c r="K52" i="132"/>
  <c r="N51" i="132"/>
  <c r="K51" i="132"/>
  <c r="N50" i="132"/>
  <c r="K50" i="132"/>
  <c r="N49" i="132"/>
  <c r="K49" i="132"/>
  <c r="N48" i="132"/>
  <c r="K48" i="132"/>
  <c r="N47" i="132"/>
  <c r="K47" i="132"/>
  <c r="E47" i="132" s="1"/>
  <c r="N46" i="132"/>
  <c r="K46" i="132"/>
  <c r="N44" i="132"/>
  <c r="K44" i="132"/>
  <c r="N43" i="132"/>
  <c r="K43" i="132"/>
  <c r="N42" i="132"/>
  <c r="K42" i="132"/>
  <c r="E42" i="132" s="1"/>
  <c r="N41" i="132"/>
  <c r="K41" i="132"/>
  <c r="N40" i="132"/>
  <c r="K40" i="132"/>
  <c r="N39" i="132"/>
  <c r="K39" i="132"/>
  <c r="N38" i="132"/>
  <c r="K38" i="132"/>
  <c r="N37" i="132"/>
  <c r="K37" i="132"/>
  <c r="N36" i="132"/>
  <c r="K36" i="132"/>
  <c r="E36" i="132" s="1"/>
  <c r="N35" i="132"/>
  <c r="K35" i="132"/>
  <c r="N34" i="132"/>
  <c r="K34" i="132"/>
  <c r="N33" i="132"/>
  <c r="K33" i="132"/>
  <c r="N32" i="132"/>
  <c r="K32" i="132"/>
  <c r="N31" i="132"/>
  <c r="K31" i="132"/>
  <c r="E31" i="132" s="1"/>
  <c r="N30" i="132"/>
  <c r="K30" i="132"/>
  <c r="N29" i="132"/>
  <c r="K29" i="132"/>
  <c r="N28" i="132"/>
  <c r="K28" i="132"/>
  <c r="N27" i="132"/>
  <c r="K27" i="132"/>
  <c r="N26" i="132"/>
  <c r="K26" i="132"/>
  <c r="N25" i="132"/>
  <c r="K25" i="132"/>
  <c r="N24" i="132"/>
  <c r="K24" i="132"/>
  <c r="N23" i="132"/>
  <c r="K23" i="132"/>
  <c r="N22" i="132"/>
  <c r="K22" i="132"/>
  <c r="N21" i="132"/>
  <c r="K21" i="132"/>
  <c r="N20" i="132"/>
  <c r="K20" i="132"/>
  <c r="N18" i="132"/>
  <c r="N17" i="132" s="1"/>
  <c r="K18" i="132"/>
  <c r="K17" i="132" s="1"/>
  <c r="AG18" i="121"/>
  <c r="AH18" i="121"/>
  <c r="Q18" i="121" s="1"/>
  <c r="AG19" i="121"/>
  <c r="P19" i="121" s="1"/>
  <c r="AH19" i="121"/>
  <c r="AG20" i="121"/>
  <c r="P20" i="121" s="1"/>
  <c r="AH20" i="121"/>
  <c r="Q20" i="121" s="1"/>
  <c r="AG21" i="121"/>
  <c r="AH21" i="121"/>
  <c r="Q21" i="121" s="1"/>
  <c r="AG22" i="121"/>
  <c r="P22" i="121" s="1"/>
  <c r="AH22" i="121"/>
  <c r="Q22" i="121" s="1"/>
  <c r="AG23" i="121"/>
  <c r="P23" i="121" s="1"/>
  <c r="AH23" i="121"/>
  <c r="AG24" i="121"/>
  <c r="P24" i="121" s="1"/>
  <c r="AH24" i="121"/>
  <c r="Q24" i="121" s="1"/>
  <c r="AG25" i="121"/>
  <c r="P25" i="121" s="1"/>
  <c r="AH25" i="121"/>
  <c r="Q25" i="121" s="1"/>
  <c r="AG26" i="121"/>
  <c r="AH26" i="121"/>
  <c r="AG27" i="121"/>
  <c r="P27" i="121" s="1"/>
  <c r="AH27" i="121"/>
  <c r="Q27" i="121" s="1"/>
  <c r="AG28" i="121"/>
  <c r="P28" i="121" s="1"/>
  <c r="AH28" i="121"/>
  <c r="Q28" i="121" s="1"/>
  <c r="AG29" i="121"/>
  <c r="P29" i="121" s="1"/>
  <c r="AH29" i="121"/>
  <c r="Q29" i="121" s="1"/>
  <c r="AG30" i="121"/>
  <c r="AH30" i="121"/>
  <c r="AG31" i="121"/>
  <c r="P31" i="121" s="1"/>
  <c r="AH31" i="121"/>
  <c r="Q31" i="121" s="1"/>
  <c r="AG32" i="121"/>
  <c r="P32" i="121" s="1"/>
  <c r="AH32" i="121"/>
  <c r="Q32" i="121" s="1"/>
  <c r="AG33" i="121"/>
  <c r="P33" i="121" s="1"/>
  <c r="AH33" i="121"/>
  <c r="Q33" i="121" s="1"/>
  <c r="AG34" i="121"/>
  <c r="AH34" i="121"/>
  <c r="Q34" i="121" s="1"/>
  <c r="AG35" i="121"/>
  <c r="P35" i="121" s="1"/>
  <c r="AH35" i="121"/>
  <c r="AG36" i="121"/>
  <c r="P36" i="121" s="1"/>
  <c r="AH36" i="121"/>
  <c r="AG37" i="121"/>
  <c r="AH37" i="121"/>
  <c r="Q37" i="121" s="1"/>
  <c r="AG38" i="121"/>
  <c r="AH38" i="121"/>
  <c r="Q38" i="121" s="1"/>
  <c r="AG39" i="121"/>
  <c r="P39" i="121" s="1"/>
  <c r="AH39" i="121"/>
  <c r="Q39" i="121" s="1"/>
  <c r="AG40" i="121"/>
  <c r="AH40" i="121"/>
  <c r="AG41" i="121"/>
  <c r="P41" i="121" s="1"/>
  <c r="AH41" i="121"/>
  <c r="Q41" i="121" s="1"/>
  <c r="AG42" i="121"/>
  <c r="AH42" i="121"/>
  <c r="Q42" i="121" s="1"/>
  <c r="AG43" i="121"/>
  <c r="P43" i="121" s="1"/>
  <c r="AH43" i="121"/>
  <c r="AG44" i="121"/>
  <c r="P44" i="121" s="1"/>
  <c r="AH44" i="121"/>
  <c r="Q44" i="121" s="1"/>
  <c r="AG45" i="121"/>
  <c r="P45" i="121" s="1"/>
  <c r="AH45" i="121"/>
  <c r="Q45" i="121" s="1"/>
  <c r="AG17" i="121"/>
  <c r="AH17" i="121"/>
  <c r="Q17" i="121" s="1"/>
  <c r="AU18" i="121"/>
  <c r="AU19" i="121"/>
  <c r="AU20" i="121"/>
  <c r="AU21" i="121"/>
  <c r="AU22" i="121"/>
  <c r="AU23" i="121"/>
  <c r="AU24" i="121"/>
  <c r="AU25" i="121"/>
  <c r="AU26" i="121"/>
  <c r="AU27" i="121"/>
  <c r="AU28" i="121"/>
  <c r="AU29" i="121"/>
  <c r="AU30" i="121"/>
  <c r="AU31" i="121"/>
  <c r="AU32" i="121"/>
  <c r="AU33" i="121"/>
  <c r="AU34" i="121"/>
  <c r="AU35" i="121"/>
  <c r="AU36" i="121"/>
  <c r="AU37" i="121"/>
  <c r="AU38" i="121"/>
  <c r="AU39" i="121"/>
  <c r="AU40" i="121"/>
  <c r="AU41" i="121"/>
  <c r="AU42" i="121"/>
  <c r="AU43" i="121"/>
  <c r="AU44" i="121"/>
  <c r="AU45" i="121"/>
  <c r="AU17" i="121"/>
  <c r="AR18" i="121"/>
  <c r="AR19" i="121"/>
  <c r="AR20" i="121"/>
  <c r="AR21" i="121"/>
  <c r="AR22" i="121"/>
  <c r="AR23" i="121"/>
  <c r="AR24" i="121"/>
  <c r="AR25" i="121"/>
  <c r="AR26" i="121"/>
  <c r="AR27" i="121"/>
  <c r="AR28" i="121"/>
  <c r="AR29" i="121"/>
  <c r="AR30" i="121"/>
  <c r="AR31" i="121"/>
  <c r="AR32" i="121"/>
  <c r="AR33" i="121"/>
  <c r="AR34" i="121"/>
  <c r="AR35" i="121"/>
  <c r="AR36" i="121"/>
  <c r="AR37" i="121"/>
  <c r="AR38" i="121"/>
  <c r="AR39" i="121"/>
  <c r="AR40" i="121"/>
  <c r="AR41" i="121"/>
  <c r="AR42" i="121"/>
  <c r="AR43" i="121"/>
  <c r="AR44" i="121"/>
  <c r="AR45" i="121"/>
  <c r="AR17" i="121"/>
  <c r="AO18" i="121"/>
  <c r="AO19" i="121"/>
  <c r="AO20" i="121"/>
  <c r="AO21" i="121"/>
  <c r="AO22" i="121"/>
  <c r="AO23" i="121"/>
  <c r="AO24" i="121"/>
  <c r="AO25" i="121"/>
  <c r="AO26" i="121"/>
  <c r="AO27" i="121"/>
  <c r="AO28" i="121"/>
  <c r="AO29" i="121"/>
  <c r="AO30" i="121"/>
  <c r="AO31" i="121"/>
  <c r="AO32" i="121"/>
  <c r="AO33" i="121"/>
  <c r="AO34" i="121"/>
  <c r="AO35" i="121"/>
  <c r="AO36" i="121"/>
  <c r="AO37" i="121"/>
  <c r="AO38" i="121"/>
  <c r="AO39" i="121"/>
  <c r="AO40" i="121"/>
  <c r="AO41" i="121"/>
  <c r="AO42" i="121"/>
  <c r="AO43" i="121"/>
  <c r="AO44" i="121"/>
  <c r="AO45" i="121"/>
  <c r="AO17" i="121"/>
  <c r="AL18" i="121"/>
  <c r="AL19" i="121"/>
  <c r="AL20" i="121"/>
  <c r="AL21" i="121"/>
  <c r="AL22" i="121"/>
  <c r="AL23" i="121"/>
  <c r="AL24" i="121"/>
  <c r="AL25" i="121"/>
  <c r="AL26" i="121"/>
  <c r="AL27" i="121"/>
  <c r="AL28" i="121"/>
  <c r="AL29" i="121"/>
  <c r="AL30" i="121"/>
  <c r="AL31" i="121"/>
  <c r="AL32" i="121"/>
  <c r="AL33" i="121"/>
  <c r="AL34" i="121"/>
  <c r="AL35" i="121"/>
  <c r="AL36" i="121"/>
  <c r="AL37" i="121"/>
  <c r="AL38" i="121"/>
  <c r="AL39" i="121"/>
  <c r="AL40" i="121"/>
  <c r="AL41" i="121"/>
  <c r="AL42" i="121"/>
  <c r="AL43" i="121"/>
  <c r="AL44" i="121"/>
  <c r="AL45" i="121"/>
  <c r="AL17" i="121"/>
  <c r="AI18" i="121"/>
  <c r="AI19" i="121"/>
  <c r="AI20" i="121"/>
  <c r="AI21" i="121"/>
  <c r="AF21" i="121" s="1"/>
  <c r="AI22" i="121"/>
  <c r="AI23" i="121"/>
  <c r="AF23" i="121" s="1"/>
  <c r="AI24" i="121"/>
  <c r="AI25" i="121"/>
  <c r="AI26" i="121"/>
  <c r="AF26" i="121" s="1"/>
  <c r="AI27" i="121"/>
  <c r="AI28" i="121"/>
  <c r="AF28" i="121" s="1"/>
  <c r="AI29" i="121"/>
  <c r="AF29" i="121" s="1"/>
  <c r="AI30" i="121"/>
  <c r="AI31" i="121"/>
  <c r="AI32" i="121"/>
  <c r="AI33" i="121"/>
  <c r="AF33" i="121" s="1"/>
  <c r="AI34" i="121"/>
  <c r="AI35" i="121"/>
  <c r="AI36" i="121"/>
  <c r="AF36" i="121" s="1"/>
  <c r="AI37" i="121"/>
  <c r="AF37" i="121" s="1"/>
  <c r="AI38" i="121"/>
  <c r="AF38" i="121" s="1"/>
  <c r="AI39" i="121"/>
  <c r="AI40" i="121"/>
  <c r="AI41" i="121"/>
  <c r="AI42" i="121"/>
  <c r="AF42" i="121" s="1"/>
  <c r="AI43" i="121"/>
  <c r="AI44" i="121"/>
  <c r="AF44" i="121" s="1"/>
  <c r="AI45" i="121"/>
  <c r="AF45" i="121" s="1"/>
  <c r="AI17" i="121"/>
  <c r="AC18" i="121"/>
  <c r="AC19" i="121"/>
  <c r="AC20" i="121"/>
  <c r="AC21" i="121"/>
  <c r="AC22" i="121"/>
  <c r="AC23" i="121"/>
  <c r="AC24" i="121"/>
  <c r="AC25" i="121"/>
  <c r="AC26" i="121"/>
  <c r="AC27" i="121"/>
  <c r="AC28" i="121"/>
  <c r="AC29" i="121"/>
  <c r="AC30" i="121"/>
  <c r="AC31" i="121"/>
  <c r="AC32" i="121"/>
  <c r="AC33" i="121"/>
  <c r="AC34" i="121"/>
  <c r="AC35" i="121"/>
  <c r="AC36" i="121"/>
  <c r="AC37" i="121"/>
  <c r="AC38" i="121"/>
  <c r="AC39" i="121"/>
  <c r="AC40" i="121"/>
  <c r="AC41" i="121"/>
  <c r="AC42" i="121"/>
  <c r="AC43" i="121"/>
  <c r="AC44" i="121"/>
  <c r="AC45" i="121"/>
  <c r="AC17" i="121"/>
  <c r="Z18" i="121"/>
  <c r="Z19" i="121"/>
  <c r="Z20" i="121"/>
  <c r="Z21" i="121"/>
  <c r="Z22" i="121"/>
  <c r="Z23" i="121"/>
  <c r="Z24" i="121"/>
  <c r="Z25" i="121"/>
  <c r="Z26" i="121"/>
  <c r="Z27" i="121"/>
  <c r="Z28" i="121"/>
  <c r="Z29" i="121"/>
  <c r="Z30" i="121"/>
  <c r="Z31" i="121"/>
  <c r="Z32" i="121"/>
  <c r="Z33" i="121"/>
  <c r="Z34" i="121"/>
  <c r="Z35" i="121"/>
  <c r="Z36" i="121"/>
  <c r="Z37" i="121"/>
  <c r="Z38" i="121"/>
  <c r="Z39" i="121"/>
  <c r="Z40" i="121"/>
  <c r="Z41" i="121"/>
  <c r="Z42" i="121"/>
  <c r="Z43" i="121"/>
  <c r="Z44" i="121"/>
  <c r="Z45" i="121"/>
  <c r="Z17" i="121"/>
  <c r="U18" i="121"/>
  <c r="U19" i="121"/>
  <c r="U20" i="121"/>
  <c r="U21" i="121"/>
  <c r="U22" i="121"/>
  <c r="U23" i="121"/>
  <c r="U24" i="121"/>
  <c r="U25" i="121"/>
  <c r="U26" i="121"/>
  <c r="U27" i="121"/>
  <c r="U28" i="121"/>
  <c r="U29" i="121"/>
  <c r="U30" i="121"/>
  <c r="U31" i="121"/>
  <c r="U32" i="121"/>
  <c r="U33" i="121"/>
  <c r="U34" i="121"/>
  <c r="U35" i="121"/>
  <c r="U36" i="121"/>
  <c r="U37" i="121"/>
  <c r="U38" i="121"/>
  <c r="U39" i="121"/>
  <c r="U40" i="121"/>
  <c r="U41" i="121"/>
  <c r="U42" i="121"/>
  <c r="U43" i="121"/>
  <c r="U44" i="121"/>
  <c r="U45" i="121"/>
  <c r="U17" i="121"/>
  <c r="R18" i="121"/>
  <c r="R19" i="121"/>
  <c r="R20" i="121"/>
  <c r="R21" i="121"/>
  <c r="R22" i="121"/>
  <c r="R23" i="121"/>
  <c r="R24" i="121"/>
  <c r="R25" i="121"/>
  <c r="R26" i="121"/>
  <c r="R27" i="121"/>
  <c r="R28" i="121"/>
  <c r="R29" i="121"/>
  <c r="R30" i="121"/>
  <c r="R31" i="121"/>
  <c r="R32" i="121"/>
  <c r="R33" i="121"/>
  <c r="R34" i="121"/>
  <c r="R35" i="121"/>
  <c r="R36" i="121"/>
  <c r="R37" i="121"/>
  <c r="R38" i="121"/>
  <c r="R39" i="121"/>
  <c r="R40" i="121"/>
  <c r="R41" i="121"/>
  <c r="R42" i="121"/>
  <c r="R43" i="121"/>
  <c r="R44" i="121"/>
  <c r="R45" i="121"/>
  <c r="R17" i="121"/>
  <c r="AJ16" i="121"/>
  <c r="AK16" i="121"/>
  <c r="AM16" i="121"/>
  <c r="AN16" i="121"/>
  <c r="AP16" i="121"/>
  <c r="AQ16" i="121"/>
  <c r="AS16" i="121"/>
  <c r="AT16" i="121"/>
  <c r="AV16" i="121"/>
  <c r="AW16" i="121"/>
  <c r="AE16" i="121"/>
  <c r="AD16" i="121"/>
  <c r="AB16" i="121"/>
  <c r="AA16" i="121"/>
  <c r="P21" i="121"/>
  <c r="Q23" i="121"/>
  <c r="P26" i="121"/>
  <c r="Q26" i="121"/>
  <c r="P30" i="121"/>
  <c r="Q30" i="121"/>
  <c r="P34" i="121"/>
  <c r="Q35" i="121"/>
  <c r="Q36" i="121"/>
  <c r="P37" i="121"/>
  <c r="P38" i="121"/>
  <c r="P40" i="121"/>
  <c r="Q40" i="121"/>
  <c r="P42" i="121"/>
  <c r="Q43" i="121"/>
  <c r="Q19" i="121"/>
  <c r="P18" i="121"/>
  <c r="P17" i="121"/>
  <c r="L18" i="121"/>
  <c r="L19" i="121"/>
  <c r="L20" i="121"/>
  <c r="L21" i="121"/>
  <c r="L22" i="121"/>
  <c r="L23" i="121"/>
  <c r="L24" i="121"/>
  <c r="L25" i="121"/>
  <c r="L26" i="121"/>
  <c r="L27" i="121"/>
  <c r="L28" i="121"/>
  <c r="L29" i="121"/>
  <c r="L30" i="121"/>
  <c r="L31" i="121"/>
  <c r="L32" i="121"/>
  <c r="L33" i="121"/>
  <c r="L34" i="121"/>
  <c r="L35" i="121"/>
  <c r="L36" i="121"/>
  <c r="L37" i="121"/>
  <c r="L38" i="121"/>
  <c r="L39" i="121"/>
  <c r="L40" i="121"/>
  <c r="L41" i="121"/>
  <c r="L42" i="121"/>
  <c r="L43" i="121"/>
  <c r="L44" i="121"/>
  <c r="L45" i="121"/>
  <c r="L17" i="121"/>
  <c r="I18" i="121"/>
  <c r="I19" i="121"/>
  <c r="I20" i="121"/>
  <c r="C20" i="121" s="1"/>
  <c r="I21" i="121"/>
  <c r="C21" i="121" s="1"/>
  <c r="I22" i="121"/>
  <c r="I23" i="121"/>
  <c r="I24" i="121"/>
  <c r="I25" i="121"/>
  <c r="I26" i="121"/>
  <c r="I27" i="121"/>
  <c r="I28" i="121"/>
  <c r="I29" i="121"/>
  <c r="I30" i="121"/>
  <c r="I31" i="121"/>
  <c r="I32" i="121"/>
  <c r="I33" i="121"/>
  <c r="I34" i="121"/>
  <c r="I35" i="121"/>
  <c r="I36" i="121"/>
  <c r="I37" i="121"/>
  <c r="I38" i="121"/>
  <c r="I39" i="121"/>
  <c r="I40" i="121"/>
  <c r="I41" i="121"/>
  <c r="I42" i="121"/>
  <c r="I43" i="121"/>
  <c r="I44" i="121"/>
  <c r="I45" i="121"/>
  <c r="I17" i="121"/>
  <c r="F18" i="121"/>
  <c r="F19" i="121"/>
  <c r="F20" i="121"/>
  <c r="F21" i="121"/>
  <c r="F22" i="121"/>
  <c r="F23" i="121"/>
  <c r="F24" i="121"/>
  <c r="F25" i="121"/>
  <c r="F26" i="121"/>
  <c r="F27" i="121"/>
  <c r="F28" i="121"/>
  <c r="F29" i="121"/>
  <c r="F30" i="121"/>
  <c r="F31" i="121"/>
  <c r="F32" i="121"/>
  <c r="F33" i="121"/>
  <c r="F34" i="121"/>
  <c r="F35" i="121"/>
  <c r="F36" i="121"/>
  <c r="F37" i="121"/>
  <c r="F38" i="121"/>
  <c r="F39" i="121"/>
  <c r="F40" i="121"/>
  <c r="F41" i="121"/>
  <c r="F42" i="121"/>
  <c r="F43" i="121"/>
  <c r="F44" i="121"/>
  <c r="F45" i="121"/>
  <c r="F17" i="121"/>
  <c r="D18" i="121"/>
  <c r="E18" i="121"/>
  <c r="D19" i="121"/>
  <c r="E19" i="121"/>
  <c r="D20" i="121"/>
  <c r="E20" i="121"/>
  <c r="D21" i="121"/>
  <c r="E21" i="121"/>
  <c r="D22" i="121"/>
  <c r="E22" i="121"/>
  <c r="D23" i="121"/>
  <c r="E23" i="121"/>
  <c r="D24" i="121"/>
  <c r="E24" i="121"/>
  <c r="D25" i="121"/>
  <c r="E25" i="121"/>
  <c r="D26" i="121"/>
  <c r="E26" i="121"/>
  <c r="D27" i="121"/>
  <c r="E27" i="121"/>
  <c r="D28" i="121"/>
  <c r="E28" i="121"/>
  <c r="D29" i="121"/>
  <c r="E29" i="121"/>
  <c r="D30" i="121"/>
  <c r="E30" i="121"/>
  <c r="D31" i="121"/>
  <c r="E31" i="121"/>
  <c r="D32" i="121"/>
  <c r="E32" i="121"/>
  <c r="D33" i="121"/>
  <c r="E33" i="121"/>
  <c r="D34" i="121"/>
  <c r="E34" i="121"/>
  <c r="D35" i="121"/>
  <c r="E35" i="121"/>
  <c r="D36" i="121"/>
  <c r="E36" i="121"/>
  <c r="D37" i="121"/>
  <c r="E37" i="121"/>
  <c r="D38" i="121"/>
  <c r="E38" i="121"/>
  <c r="D39" i="121"/>
  <c r="E39" i="121"/>
  <c r="D40" i="121"/>
  <c r="E40" i="121"/>
  <c r="D41" i="121"/>
  <c r="E41" i="121"/>
  <c r="D42" i="121"/>
  <c r="E42" i="121"/>
  <c r="D43" i="121"/>
  <c r="E43" i="121"/>
  <c r="D44" i="121"/>
  <c r="E44" i="121"/>
  <c r="D17" i="121"/>
  <c r="E17" i="121"/>
  <c r="G16" i="121"/>
  <c r="H16" i="121"/>
  <c r="J16" i="121"/>
  <c r="K16" i="121"/>
  <c r="M16" i="121"/>
  <c r="N16" i="121"/>
  <c r="S16" i="121"/>
  <c r="T16" i="121"/>
  <c r="V16" i="121"/>
  <c r="W16" i="121"/>
  <c r="C38" i="128"/>
  <c r="C37" i="128"/>
  <c r="C36" i="128"/>
  <c r="C35" i="128" s="1"/>
  <c r="C47" i="128"/>
  <c r="C48" i="128"/>
  <c r="C46" i="128"/>
  <c r="C45" i="128"/>
  <c r="C44" i="128"/>
  <c r="C43" i="128"/>
  <c r="C42" i="128"/>
  <c r="C41" i="128"/>
  <c r="C40" i="128"/>
  <c r="C34" i="128"/>
  <c r="C33" i="128"/>
  <c r="C32" i="128"/>
  <c r="C31" i="128"/>
  <c r="C30" i="128"/>
  <c r="C29" i="128"/>
  <c r="C28" i="128"/>
  <c r="C26" i="128"/>
  <c r="C25" i="128"/>
  <c r="C24" i="128"/>
  <c r="C23" i="128"/>
  <c r="C22" i="128"/>
  <c r="C21" i="128"/>
  <c r="C16" i="128"/>
  <c r="C17" i="128"/>
  <c r="C18" i="128"/>
  <c r="C19" i="128"/>
  <c r="C15" i="128"/>
  <c r="AH39" i="128"/>
  <c r="AG39" i="128"/>
  <c r="AE39" i="128"/>
  <c r="AD39" i="128"/>
  <c r="AB39" i="128"/>
  <c r="AA39" i="128"/>
  <c r="V39" i="128"/>
  <c r="U39" i="128"/>
  <c r="D39" i="128"/>
  <c r="E39" i="128"/>
  <c r="M39" i="128"/>
  <c r="N39" i="128"/>
  <c r="P39" i="128"/>
  <c r="Q39" i="128"/>
  <c r="AH35" i="128"/>
  <c r="AG35" i="128"/>
  <c r="AE35" i="128"/>
  <c r="AD35" i="128"/>
  <c r="AB35" i="128"/>
  <c r="AA35" i="128"/>
  <c r="V35" i="128"/>
  <c r="U35" i="128"/>
  <c r="D35" i="128"/>
  <c r="E35" i="128"/>
  <c r="M35" i="128"/>
  <c r="N35" i="128"/>
  <c r="P35" i="128"/>
  <c r="Q35" i="128"/>
  <c r="AH27" i="128"/>
  <c r="AG27" i="128"/>
  <c r="AE27" i="128"/>
  <c r="AD27" i="128"/>
  <c r="AB27" i="128"/>
  <c r="AA27" i="128"/>
  <c r="V27" i="128"/>
  <c r="U27" i="128"/>
  <c r="D27" i="128"/>
  <c r="E27" i="128"/>
  <c r="M27" i="128"/>
  <c r="N27" i="128"/>
  <c r="P27" i="128"/>
  <c r="Q27" i="128"/>
  <c r="AH20" i="128"/>
  <c r="AG20" i="128"/>
  <c r="AE20" i="128"/>
  <c r="AD20" i="128"/>
  <c r="AB20" i="128"/>
  <c r="AA20" i="128"/>
  <c r="V20" i="128"/>
  <c r="U20" i="128"/>
  <c r="D20" i="128"/>
  <c r="E20" i="128"/>
  <c r="M20" i="128"/>
  <c r="N20" i="128"/>
  <c r="P20" i="128"/>
  <c r="Q20" i="128"/>
  <c r="C20" i="128"/>
  <c r="AF16" i="128"/>
  <c r="AF17" i="128"/>
  <c r="AF18" i="128"/>
  <c r="AF19" i="128"/>
  <c r="AF21" i="128"/>
  <c r="AF22" i="128"/>
  <c r="AF23" i="128"/>
  <c r="AF24" i="128"/>
  <c r="AF25" i="128"/>
  <c r="AF26" i="128"/>
  <c r="AF28" i="128"/>
  <c r="AF29" i="128"/>
  <c r="AF30" i="128"/>
  <c r="AF31" i="128"/>
  <c r="AF32" i="128"/>
  <c r="AF33" i="128"/>
  <c r="AF34" i="128"/>
  <c r="AF36" i="128"/>
  <c r="AF35" i="128" s="1"/>
  <c r="AF37" i="128"/>
  <c r="AF38" i="128"/>
  <c r="AF40" i="128"/>
  <c r="AF39" i="128" s="1"/>
  <c r="AF41" i="128"/>
  <c r="AF42" i="128"/>
  <c r="AF43" i="128"/>
  <c r="AF44" i="128"/>
  <c r="AF45" i="128"/>
  <c r="AF46" i="128"/>
  <c r="AF47" i="128"/>
  <c r="AF48" i="128"/>
  <c r="AF15" i="128"/>
  <c r="AC16" i="128"/>
  <c r="AC17" i="128"/>
  <c r="AC18" i="128"/>
  <c r="AC19" i="128"/>
  <c r="AC21" i="128"/>
  <c r="AC22" i="128"/>
  <c r="AC23" i="128"/>
  <c r="AC24" i="128"/>
  <c r="AC25" i="128"/>
  <c r="AC26" i="128"/>
  <c r="AC28" i="128"/>
  <c r="AC29" i="128"/>
  <c r="AC30" i="128"/>
  <c r="AC31" i="128"/>
  <c r="AC32" i="128"/>
  <c r="AC33" i="128"/>
  <c r="AC34" i="128"/>
  <c r="AC36" i="128"/>
  <c r="AC37" i="128"/>
  <c r="AC38" i="128"/>
  <c r="AC40" i="128"/>
  <c r="AC41" i="128"/>
  <c r="AC42" i="128"/>
  <c r="AC43" i="128"/>
  <c r="AC44" i="128"/>
  <c r="AC45" i="128"/>
  <c r="AC46" i="128"/>
  <c r="AC47" i="128"/>
  <c r="AC48" i="128"/>
  <c r="AC15" i="128"/>
  <c r="X16" i="128"/>
  <c r="Y16" i="128"/>
  <c r="Z16" i="128"/>
  <c r="W16" i="128" s="1"/>
  <c r="X17" i="128"/>
  <c r="Y17" i="128"/>
  <c r="Z17" i="128"/>
  <c r="X18" i="128"/>
  <c r="Y18" i="128"/>
  <c r="Z18" i="128"/>
  <c r="W18" i="128" s="1"/>
  <c r="X19" i="128"/>
  <c r="Y19" i="128"/>
  <c r="Z19" i="128"/>
  <c r="X21" i="128"/>
  <c r="Y21" i="128"/>
  <c r="Z21" i="128"/>
  <c r="X22" i="128"/>
  <c r="Y22" i="128"/>
  <c r="Z22" i="128"/>
  <c r="W22" i="128" s="1"/>
  <c r="X23" i="128"/>
  <c r="Y23" i="128"/>
  <c r="Z23" i="128"/>
  <c r="X24" i="128"/>
  <c r="Y24" i="128"/>
  <c r="Z24" i="128"/>
  <c r="W24" i="128" s="1"/>
  <c r="X25" i="128"/>
  <c r="Y25" i="128"/>
  <c r="Z25" i="128"/>
  <c r="X26" i="128"/>
  <c r="Y26" i="128"/>
  <c r="Z26" i="128"/>
  <c r="X28" i="128"/>
  <c r="X27" i="128" s="1"/>
  <c r="Y28" i="128"/>
  <c r="Z28" i="128"/>
  <c r="X29" i="128"/>
  <c r="Y29" i="128"/>
  <c r="Z29" i="128"/>
  <c r="X30" i="128"/>
  <c r="Y30" i="128"/>
  <c r="Z30" i="128"/>
  <c r="X31" i="128"/>
  <c r="Y31" i="128"/>
  <c r="Z31" i="128"/>
  <c r="X32" i="128"/>
  <c r="Y32" i="128"/>
  <c r="Z32" i="128"/>
  <c r="X33" i="128"/>
  <c r="Y33" i="128"/>
  <c r="Z33" i="128"/>
  <c r="X34" i="128"/>
  <c r="Y34" i="128"/>
  <c r="Z34" i="128"/>
  <c r="W34" i="128" s="1"/>
  <c r="X36" i="128"/>
  <c r="X35" i="128" s="1"/>
  <c r="Y36" i="128"/>
  <c r="Z36" i="128"/>
  <c r="Z35" i="128" s="1"/>
  <c r="X37" i="128"/>
  <c r="Y37" i="128"/>
  <c r="Z37" i="128"/>
  <c r="X38" i="128"/>
  <c r="Y38" i="128"/>
  <c r="Z38" i="128"/>
  <c r="X40" i="128"/>
  <c r="Y40" i="128"/>
  <c r="Z40" i="128"/>
  <c r="X41" i="128"/>
  <c r="Y41" i="128"/>
  <c r="Z41" i="128"/>
  <c r="X42" i="128"/>
  <c r="Y42" i="128"/>
  <c r="Z42" i="128"/>
  <c r="X43" i="128"/>
  <c r="Y43" i="128"/>
  <c r="Z43" i="128"/>
  <c r="X44" i="128"/>
  <c r="Y44" i="128"/>
  <c r="Z44" i="128"/>
  <c r="W44" i="128" s="1"/>
  <c r="X45" i="128"/>
  <c r="Y45" i="128"/>
  <c r="Z45" i="128"/>
  <c r="X46" i="128"/>
  <c r="Y46" i="128"/>
  <c r="Z46" i="128"/>
  <c r="X47" i="128"/>
  <c r="Y47" i="128"/>
  <c r="Z47" i="128"/>
  <c r="X48" i="128"/>
  <c r="Y48" i="128"/>
  <c r="H48" i="128" s="1"/>
  <c r="Z48" i="128"/>
  <c r="Z15" i="128"/>
  <c r="X15" i="128"/>
  <c r="Y15" i="128"/>
  <c r="T16" i="128"/>
  <c r="T17" i="128"/>
  <c r="T18" i="128"/>
  <c r="T19" i="128"/>
  <c r="T21" i="128"/>
  <c r="T22" i="128"/>
  <c r="T23" i="128"/>
  <c r="T24" i="128"/>
  <c r="T25" i="128"/>
  <c r="T26" i="128"/>
  <c r="T28" i="128"/>
  <c r="T29" i="128"/>
  <c r="T30" i="128"/>
  <c r="T31" i="128"/>
  <c r="T32" i="128"/>
  <c r="T33" i="128"/>
  <c r="T34" i="128"/>
  <c r="T36" i="128"/>
  <c r="T37" i="128"/>
  <c r="T38" i="128"/>
  <c r="T40" i="128"/>
  <c r="T41" i="128"/>
  <c r="T42" i="128"/>
  <c r="T43" i="128"/>
  <c r="T44" i="128"/>
  <c r="T45" i="128"/>
  <c r="T46" i="128"/>
  <c r="T47" i="128"/>
  <c r="T48" i="128"/>
  <c r="T15" i="128"/>
  <c r="O16" i="128"/>
  <c r="O17" i="128"/>
  <c r="O18" i="128"/>
  <c r="O19" i="128"/>
  <c r="O21" i="128"/>
  <c r="O22" i="128"/>
  <c r="O23" i="128"/>
  <c r="O24" i="128"/>
  <c r="O25" i="128"/>
  <c r="O26" i="128"/>
  <c r="O28" i="128"/>
  <c r="O27" i="128" s="1"/>
  <c r="O29" i="128"/>
  <c r="O30" i="128"/>
  <c r="O31" i="128"/>
  <c r="O32" i="128"/>
  <c r="O33" i="128"/>
  <c r="O34" i="128"/>
  <c r="O36" i="128"/>
  <c r="O37" i="128"/>
  <c r="O38" i="128"/>
  <c r="O40" i="128"/>
  <c r="O41" i="128"/>
  <c r="O42" i="128"/>
  <c r="O43" i="128"/>
  <c r="O44" i="128"/>
  <c r="O45" i="128"/>
  <c r="I45" i="128" s="1"/>
  <c r="O46" i="128"/>
  <c r="O47" i="128"/>
  <c r="O48" i="128"/>
  <c r="O15" i="128"/>
  <c r="I15" i="128" s="1"/>
  <c r="J43" i="128"/>
  <c r="K43" i="128"/>
  <c r="L43" i="128"/>
  <c r="J44" i="128"/>
  <c r="G44" i="128" s="1"/>
  <c r="K44" i="128"/>
  <c r="L44" i="128"/>
  <c r="J45" i="128"/>
  <c r="K45" i="128"/>
  <c r="H45" i="128" s="1"/>
  <c r="L45" i="128"/>
  <c r="J46" i="128"/>
  <c r="K46" i="128"/>
  <c r="H46" i="128" s="1"/>
  <c r="L46" i="128"/>
  <c r="J47" i="128"/>
  <c r="K47" i="128"/>
  <c r="L47" i="128"/>
  <c r="J48" i="128"/>
  <c r="G48" i="128" s="1"/>
  <c r="K48" i="128"/>
  <c r="L48" i="128"/>
  <c r="L42" i="128"/>
  <c r="K42" i="128"/>
  <c r="H42" i="128" s="1"/>
  <c r="J42" i="128"/>
  <c r="L41" i="128"/>
  <c r="K41" i="128"/>
  <c r="J41" i="128"/>
  <c r="L40" i="128"/>
  <c r="K40" i="128"/>
  <c r="J40" i="128"/>
  <c r="J38" i="128"/>
  <c r="K38" i="128"/>
  <c r="L38" i="128"/>
  <c r="L37" i="128"/>
  <c r="K37" i="128"/>
  <c r="H37" i="128" s="1"/>
  <c r="J37" i="128"/>
  <c r="L36" i="128"/>
  <c r="I36" i="128" s="1"/>
  <c r="K36" i="128"/>
  <c r="K35" i="128" s="1"/>
  <c r="J36" i="128"/>
  <c r="J34" i="128"/>
  <c r="G34" i="128" s="1"/>
  <c r="K34" i="128"/>
  <c r="L34" i="128"/>
  <c r="L33" i="128"/>
  <c r="K33" i="128"/>
  <c r="J33" i="128"/>
  <c r="G33" i="128" s="1"/>
  <c r="L32" i="128"/>
  <c r="K32" i="128"/>
  <c r="H32" i="128" s="1"/>
  <c r="J32" i="128"/>
  <c r="L31" i="128"/>
  <c r="K31" i="128"/>
  <c r="J31" i="128"/>
  <c r="G31" i="128" s="1"/>
  <c r="L30" i="128"/>
  <c r="K30" i="128"/>
  <c r="J30" i="128"/>
  <c r="I30" i="128"/>
  <c r="L29" i="128"/>
  <c r="K29" i="128"/>
  <c r="H29" i="128" s="1"/>
  <c r="J29" i="128"/>
  <c r="L28" i="128"/>
  <c r="K28" i="128"/>
  <c r="J28" i="128"/>
  <c r="G28" i="128" s="1"/>
  <c r="J26" i="128"/>
  <c r="K26" i="128"/>
  <c r="L26" i="128"/>
  <c r="L25" i="128"/>
  <c r="K25" i="128"/>
  <c r="J25" i="128"/>
  <c r="L24" i="128"/>
  <c r="K24" i="128"/>
  <c r="H24" i="128" s="1"/>
  <c r="J24" i="128"/>
  <c r="L23" i="128"/>
  <c r="K23" i="128"/>
  <c r="H23" i="128" s="1"/>
  <c r="J23" i="128"/>
  <c r="L22" i="128"/>
  <c r="K22" i="128"/>
  <c r="H22" i="128" s="1"/>
  <c r="J22" i="128"/>
  <c r="L21" i="128"/>
  <c r="I21" i="128" s="1"/>
  <c r="K21" i="128"/>
  <c r="J21" i="128"/>
  <c r="G21" i="128" s="1"/>
  <c r="J16" i="128"/>
  <c r="K16" i="128"/>
  <c r="L16" i="128"/>
  <c r="J17" i="128"/>
  <c r="G17" i="128" s="1"/>
  <c r="K17" i="128"/>
  <c r="H17" i="128" s="1"/>
  <c r="L17" i="128"/>
  <c r="J18" i="128"/>
  <c r="K18" i="128"/>
  <c r="L18" i="128"/>
  <c r="J19" i="128"/>
  <c r="G19" i="128" s="1"/>
  <c r="K19" i="128"/>
  <c r="L19" i="128"/>
  <c r="J15" i="128"/>
  <c r="K15" i="128"/>
  <c r="L15" i="128"/>
  <c r="AH14" i="128"/>
  <c r="AG14" i="128"/>
  <c r="AG13" i="128" s="1"/>
  <c r="AE14" i="128"/>
  <c r="AD14" i="128"/>
  <c r="AB14" i="128"/>
  <c r="AB13" i="128" s="1"/>
  <c r="AA14" i="128"/>
  <c r="V14" i="128"/>
  <c r="U14" i="128"/>
  <c r="D14" i="128"/>
  <c r="E14" i="128"/>
  <c r="M14" i="128"/>
  <c r="N14" i="128"/>
  <c r="P14" i="128"/>
  <c r="Q14" i="128"/>
  <c r="G45" i="128"/>
  <c r="G37" i="128"/>
  <c r="G32" i="128"/>
  <c r="H21" i="128"/>
  <c r="H15" i="128"/>
  <c r="T23" i="118"/>
  <c r="T22" i="118"/>
  <c r="T21" i="118"/>
  <c r="T20" i="118"/>
  <c r="T19" i="118"/>
  <c r="V18" i="118"/>
  <c r="U18" i="118"/>
  <c r="BC20" i="118"/>
  <c r="BC21" i="118"/>
  <c r="BC22" i="118"/>
  <c r="BC23" i="118"/>
  <c r="BC24" i="118"/>
  <c r="BC25" i="118"/>
  <c r="BC26" i="118"/>
  <c r="BC27" i="118"/>
  <c r="BC28" i="118"/>
  <c r="BC29" i="118"/>
  <c r="BC30" i="118"/>
  <c r="BC31" i="118"/>
  <c r="BC32" i="118"/>
  <c r="BC33" i="118"/>
  <c r="BC34" i="118"/>
  <c r="BC35" i="118"/>
  <c r="BC36" i="118"/>
  <c r="BC37" i="118"/>
  <c r="BC38" i="118"/>
  <c r="BC39" i="118"/>
  <c r="BC40" i="118"/>
  <c r="BC41" i="118"/>
  <c r="BC42" i="118"/>
  <c r="BC43" i="118"/>
  <c r="BC44" i="118"/>
  <c r="BC45" i="118"/>
  <c r="BC46" i="118"/>
  <c r="BC47" i="118"/>
  <c r="BC19" i="118"/>
  <c r="AZ20" i="118"/>
  <c r="AZ21" i="118"/>
  <c r="AZ22" i="118"/>
  <c r="AZ23" i="118"/>
  <c r="AZ24" i="118"/>
  <c r="AZ25" i="118"/>
  <c r="AZ26" i="118"/>
  <c r="AZ27" i="118"/>
  <c r="AZ28" i="118"/>
  <c r="AZ29" i="118"/>
  <c r="AZ30" i="118"/>
  <c r="AZ31" i="118"/>
  <c r="AZ32" i="118"/>
  <c r="AZ33" i="118"/>
  <c r="AZ34" i="118"/>
  <c r="AZ35" i="118"/>
  <c r="AZ36" i="118"/>
  <c r="AZ37" i="118"/>
  <c r="AZ38" i="118"/>
  <c r="AZ39" i="118"/>
  <c r="AZ40" i="118"/>
  <c r="AZ41" i="118"/>
  <c r="AZ42" i="118"/>
  <c r="AZ43" i="118"/>
  <c r="AZ44" i="118"/>
  <c r="AZ45" i="118"/>
  <c r="AZ46" i="118"/>
  <c r="AZ47" i="118"/>
  <c r="AZ19" i="118"/>
  <c r="AW20" i="118"/>
  <c r="AW21" i="118"/>
  <c r="AW22" i="118"/>
  <c r="AW23" i="118"/>
  <c r="AW24" i="118"/>
  <c r="AW25" i="118"/>
  <c r="AW26" i="118"/>
  <c r="AW27" i="118"/>
  <c r="AW28" i="118"/>
  <c r="AW29" i="118"/>
  <c r="AW30" i="118"/>
  <c r="AW31" i="118"/>
  <c r="AW32" i="118"/>
  <c r="AW33" i="118"/>
  <c r="AW34" i="118"/>
  <c r="AW35" i="118"/>
  <c r="AW36" i="118"/>
  <c r="AW37" i="118"/>
  <c r="AW38" i="118"/>
  <c r="AW39" i="118"/>
  <c r="AW40" i="118"/>
  <c r="AW41" i="118"/>
  <c r="AW42" i="118"/>
  <c r="AW43" i="118"/>
  <c r="AW44" i="118"/>
  <c r="AW45" i="118"/>
  <c r="AW46" i="118"/>
  <c r="AW47" i="118"/>
  <c r="AW19" i="118"/>
  <c r="AT20" i="118"/>
  <c r="AT21" i="118"/>
  <c r="AT22" i="118"/>
  <c r="AT23" i="118"/>
  <c r="AT24" i="118"/>
  <c r="AT25" i="118"/>
  <c r="AT26" i="118"/>
  <c r="AT27" i="118"/>
  <c r="AT28" i="118"/>
  <c r="AT29" i="118"/>
  <c r="AT30" i="118"/>
  <c r="AT31" i="118"/>
  <c r="AT32" i="118"/>
  <c r="AT33" i="118"/>
  <c r="AT34" i="118"/>
  <c r="AT35" i="118"/>
  <c r="AT36" i="118"/>
  <c r="AT37" i="118"/>
  <c r="AT38" i="118"/>
  <c r="AT39" i="118"/>
  <c r="AT40" i="118"/>
  <c r="AT41" i="118"/>
  <c r="AT42" i="118"/>
  <c r="AT43" i="118"/>
  <c r="AT44" i="118"/>
  <c r="AT45" i="118"/>
  <c r="AT46" i="118"/>
  <c r="AT47" i="118"/>
  <c r="AT19" i="118"/>
  <c r="AQ20" i="118"/>
  <c r="AQ21" i="118"/>
  <c r="AQ22" i="118"/>
  <c r="AQ23" i="118"/>
  <c r="AQ24" i="118"/>
  <c r="AQ25" i="118"/>
  <c r="AQ26" i="118"/>
  <c r="AQ27" i="118"/>
  <c r="AQ28" i="118"/>
  <c r="AQ29" i="118"/>
  <c r="AQ30" i="118"/>
  <c r="AQ31" i="118"/>
  <c r="AQ32" i="118"/>
  <c r="AQ33" i="118"/>
  <c r="AQ34" i="118"/>
  <c r="AQ35" i="118"/>
  <c r="AQ36" i="118"/>
  <c r="AQ37" i="118"/>
  <c r="AQ38" i="118"/>
  <c r="AQ39" i="118"/>
  <c r="AQ40" i="118"/>
  <c r="AQ41" i="118"/>
  <c r="AQ42" i="118"/>
  <c r="AQ43" i="118"/>
  <c r="AQ44" i="118"/>
  <c r="AQ45" i="118"/>
  <c r="AN45" i="118" s="1"/>
  <c r="AQ46" i="118"/>
  <c r="AQ47" i="118"/>
  <c r="AQ19" i="118"/>
  <c r="AI20" i="118"/>
  <c r="AI21" i="118"/>
  <c r="AI22" i="118"/>
  <c r="AI23" i="118"/>
  <c r="AI24" i="118"/>
  <c r="AI25" i="118"/>
  <c r="AI26" i="118"/>
  <c r="AI27" i="118"/>
  <c r="AI28" i="118"/>
  <c r="AI29" i="118"/>
  <c r="AI30" i="118"/>
  <c r="AI31" i="118"/>
  <c r="AI32" i="118"/>
  <c r="AI33" i="118"/>
  <c r="AI34" i="118"/>
  <c r="AI35" i="118"/>
  <c r="AI36" i="118"/>
  <c r="AI37" i="118"/>
  <c r="AI38" i="118"/>
  <c r="AI39" i="118"/>
  <c r="AI40" i="118"/>
  <c r="AI41" i="118"/>
  <c r="AI42" i="118"/>
  <c r="AI43" i="118"/>
  <c r="AI44" i="118"/>
  <c r="AI45" i="118"/>
  <c r="AI46" i="118"/>
  <c r="AI47" i="118"/>
  <c r="AI19" i="118"/>
  <c r="AF20" i="118"/>
  <c r="AF21" i="118"/>
  <c r="AF22" i="118"/>
  <c r="AF23" i="118"/>
  <c r="AF24" i="118"/>
  <c r="AF25" i="118"/>
  <c r="AF26" i="118"/>
  <c r="AF27" i="118"/>
  <c r="AF28" i="118"/>
  <c r="AF29" i="118"/>
  <c r="AF30" i="118"/>
  <c r="AF31" i="118"/>
  <c r="AF32" i="118"/>
  <c r="AF33" i="118"/>
  <c r="AF34" i="118"/>
  <c r="AF35" i="118"/>
  <c r="AF36" i="118"/>
  <c r="AF37" i="118"/>
  <c r="AF38" i="118"/>
  <c r="AF39" i="118"/>
  <c r="AF40" i="118"/>
  <c r="AF41" i="118"/>
  <c r="AF42" i="118"/>
  <c r="AF43" i="118"/>
  <c r="AF44" i="118"/>
  <c r="AF45" i="118"/>
  <c r="AF46" i="118"/>
  <c r="AF47" i="118"/>
  <c r="AF19" i="118"/>
  <c r="AC20" i="118"/>
  <c r="AC21" i="118"/>
  <c r="AC22" i="118"/>
  <c r="AC23" i="118"/>
  <c r="AC24" i="118"/>
  <c r="AC25" i="118"/>
  <c r="AC26" i="118"/>
  <c r="AC27" i="118"/>
  <c r="AC28" i="118"/>
  <c r="AC29" i="118"/>
  <c r="AC30" i="118"/>
  <c r="AC31" i="118"/>
  <c r="AC32" i="118"/>
  <c r="AC33" i="118"/>
  <c r="AC34" i="118"/>
  <c r="AC35" i="118"/>
  <c r="AC36" i="118"/>
  <c r="AC37" i="118"/>
  <c r="AC38" i="118"/>
  <c r="AC39" i="118"/>
  <c r="AC40" i="118"/>
  <c r="AC41" i="118"/>
  <c r="AC42" i="118"/>
  <c r="AC43" i="118"/>
  <c r="AC44" i="118"/>
  <c r="AC45" i="118"/>
  <c r="AC46" i="118"/>
  <c r="AC47" i="118"/>
  <c r="AC19" i="118"/>
  <c r="Z20" i="118"/>
  <c r="Z21" i="118"/>
  <c r="Z22" i="118"/>
  <c r="Z23" i="118"/>
  <c r="Z24" i="118"/>
  <c r="Z25" i="118"/>
  <c r="Z26" i="118"/>
  <c r="Z27" i="118"/>
  <c r="Z28" i="118"/>
  <c r="Z29" i="118"/>
  <c r="Z30" i="118"/>
  <c r="Z31" i="118"/>
  <c r="Z32" i="118"/>
  <c r="Z33" i="118"/>
  <c r="Z34" i="118"/>
  <c r="Z35" i="118"/>
  <c r="Z36" i="118"/>
  <c r="Z37" i="118"/>
  <c r="Z38" i="118"/>
  <c r="Z39" i="118"/>
  <c r="Z40" i="118"/>
  <c r="Z41" i="118"/>
  <c r="Z42" i="118"/>
  <c r="Z43" i="118"/>
  <c r="Z44" i="118"/>
  <c r="Z45" i="118"/>
  <c r="Z46" i="118"/>
  <c r="Z47" i="118"/>
  <c r="Z19" i="118"/>
  <c r="AO20" i="118"/>
  <c r="X20" i="118" s="1"/>
  <c r="AP20" i="118"/>
  <c r="Y20" i="118" s="1"/>
  <c r="AO21" i="118"/>
  <c r="X21" i="118" s="1"/>
  <c r="AP21" i="118"/>
  <c r="Y21" i="118" s="1"/>
  <c r="AO22" i="118"/>
  <c r="X22" i="118" s="1"/>
  <c r="AP22" i="118"/>
  <c r="Y22" i="118" s="1"/>
  <c r="AO23" i="118"/>
  <c r="X23" i="118" s="1"/>
  <c r="AP23" i="118"/>
  <c r="Y23" i="118" s="1"/>
  <c r="AO24" i="118"/>
  <c r="X24" i="118" s="1"/>
  <c r="AP24" i="118"/>
  <c r="Y24" i="118" s="1"/>
  <c r="AO25" i="118"/>
  <c r="X25" i="118" s="1"/>
  <c r="AP25" i="118"/>
  <c r="AO26" i="118"/>
  <c r="X26" i="118" s="1"/>
  <c r="AP26" i="118"/>
  <c r="Y26" i="118" s="1"/>
  <c r="AO27" i="118"/>
  <c r="X27" i="118" s="1"/>
  <c r="AP27" i="118"/>
  <c r="Y27" i="118" s="1"/>
  <c r="AO28" i="118"/>
  <c r="X28" i="118" s="1"/>
  <c r="AP28" i="118"/>
  <c r="Y28" i="118" s="1"/>
  <c r="AO29" i="118"/>
  <c r="X29" i="118" s="1"/>
  <c r="AP29" i="118"/>
  <c r="Y29" i="118" s="1"/>
  <c r="AO30" i="118"/>
  <c r="X30" i="118" s="1"/>
  <c r="AP30" i="118"/>
  <c r="Y30" i="118" s="1"/>
  <c r="AO31" i="118"/>
  <c r="X31" i="118" s="1"/>
  <c r="AP31" i="118"/>
  <c r="Y31" i="118" s="1"/>
  <c r="AO32" i="118"/>
  <c r="X32" i="118" s="1"/>
  <c r="AP32" i="118"/>
  <c r="Y32" i="118" s="1"/>
  <c r="AO33" i="118"/>
  <c r="X33" i="118" s="1"/>
  <c r="AP33" i="118"/>
  <c r="Y33" i="118" s="1"/>
  <c r="AO34" i="118"/>
  <c r="X34" i="118" s="1"/>
  <c r="AP34" i="118"/>
  <c r="Y34" i="118" s="1"/>
  <c r="AO35" i="118"/>
  <c r="X35" i="118" s="1"/>
  <c r="AP35" i="118"/>
  <c r="Y35" i="118" s="1"/>
  <c r="AO36" i="118"/>
  <c r="X36" i="118" s="1"/>
  <c r="AP36" i="118"/>
  <c r="Y36" i="118" s="1"/>
  <c r="AO37" i="118"/>
  <c r="X37" i="118" s="1"/>
  <c r="AP37" i="118"/>
  <c r="Y37" i="118" s="1"/>
  <c r="AO38" i="118"/>
  <c r="X38" i="118" s="1"/>
  <c r="AP38" i="118"/>
  <c r="Y38" i="118" s="1"/>
  <c r="AO39" i="118"/>
  <c r="X39" i="118" s="1"/>
  <c r="AP39" i="118"/>
  <c r="Y39" i="118" s="1"/>
  <c r="AO40" i="118"/>
  <c r="X40" i="118" s="1"/>
  <c r="AP40" i="118"/>
  <c r="Y40" i="118" s="1"/>
  <c r="AO41" i="118"/>
  <c r="X41" i="118" s="1"/>
  <c r="AP41" i="118"/>
  <c r="AO42" i="118"/>
  <c r="X42" i="118" s="1"/>
  <c r="AP42" i="118"/>
  <c r="Y42" i="118" s="1"/>
  <c r="AO43" i="118"/>
  <c r="X43" i="118" s="1"/>
  <c r="AP43" i="118"/>
  <c r="Y43" i="118" s="1"/>
  <c r="AO44" i="118"/>
  <c r="X44" i="118" s="1"/>
  <c r="AP44" i="118"/>
  <c r="Y44" i="118" s="1"/>
  <c r="AO45" i="118"/>
  <c r="X45" i="118" s="1"/>
  <c r="AP45" i="118"/>
  <c r="Y45" i="118" s="1"/>
  <c r="AO46" i="118"/>
  <c r="X46" i="118" s="1"/>
  <c r="AP46" i="118"/>
  <c r="Y46" i="118" s="1"/>
  <c r="AO47" i="118"/>
  <c r="X47" i="118" s="1"/>
  <c r="AP47" i="118"/>
  <c r="Y47" i="118" s="1"/>
  <c r="AO19" i="118"/>
  <c r="AP19" i="118"/>
  <c r="Y25" i="118"/>
  <c r="Y41" i="118"/>
  <c r="D20" i="118"/>
  <c r="E20" i="118"/>
  <c r="F20" i="118"/>
  <c r="I20" i="118"/>
  <c r="L20" i="118"/>
  <c r="D21" i="118"/>
  <c r="E21" i="118"/>
  <c r="F21" i="118"/>
  <c r="I21" i="118"/>
  <c r="L21" i="118"/>
  <c r="D22" i="118"/>
  <c r="E22" i="118"/>
  <c r="F22" i="118"/>
  <c r="I22" i="118"/>
  <c r="L22" i="118"/>
  <c r="D23" i="118"/>
  <c r="E23" i="118"/>
  <c r="F23" i="118"/>
  <c r="I23" i="118"/>
  <c r="L23" i="118"/>
  <c r="D24" i="118"/>
  <c r="E24" i="118"/>
  <c r="F24" i="118"/>
  <c r="I24" i="118"/>
  <c r="L24" i="118"/>
  <c r="D25" i="118"/>
  <c r="E25" i="118"/>
  <c r="F25" i="118"/>
  <c r="I25" i="118"/>
  <c r="L25" i="118"/>
  <c r="D26" i="118"/>
  <c r="E26" i="118"/>
  <c r="F26" i="118"/>
  <c r="I26" i="118"/>
  <c r="L26" i="118"/>
  <c r="D27" i="118"/>
  <c r="E27" i="118"/>
  <c r="F27" i="118"/>
  <c r="I27" i="118"/>
  <c r="L27" i="118"/>
  <c r="D28" i="118"/>
  <c r="E28" i="118"/>
  <c r="F28" i="118"/>
  <c r="I28" i="118"/>
  <c r="L28" i="118"/>
  <c r="D29" i="118"/>
  <c r="E29" i="118"/>
  <c r="F29" i="118"/>
  <c r="I29" i="118"/>
  <c r="L29" i="118"/>
  <c r="D30" i="118"/>
  <c r="E30" i="118"/>
  <c r="F30" i="118"/>
  <c r="I30" i="118"/>
  <c r="L30" i="118"/>
  <c r="D31" i="118"/>
  <c r="E31" i="118"/>
  <c r="F31" i="118"/>
  <c r="I31" i="118"/>
  <c r="L31" i="118"/>
  <c r="D32" i="118"/>
  <c r="E32" i="118"/>
  <c r="F32" i="118"/>
  <c r="I32" i="118"/>
  <c r="L32" i="118"/>
  <c r="D33" i="118"/>
  <c r="E33" i="118"/>
  <c r="F33" i="118"/>
  <c r="I33" i="118"/>
  <c r="L33" i="118"/>
  <c r="D34" i="118"/>
  <c r="E34" i="118"/>
  <c r="F34" i="118"/>
  <c r="I34" i="118"/>
  <c r="L34" i="118"/>
  <c r="D35" i="118"/>
  <c r="E35" i="118"/>
  <c r="F35" i="118"/>
  <c r="I35" i="118"/>
  <c r="L35" i="118"/>
  <c r="D36" i="118"/>
  <c r="E36" i="118"/>
  <c r="F36" i="118"/>
  <c r="I36" i="118"/>
  <c r="L36" i="118"/>
  <c r="D37" i="118"/>
  <c r="E37" i="118"/>
  <c r="F37" i="118"/>
  <c r="I37" i="118"/>
  <c r="L37" i="118"/>
  <c r="D38" i="118"/>
  <c r="E38" i="118"/>
  <c r="F38" i="118"/>
  <c r="I38" i="118"/>
  <c r="L38" i="118"/>
  <c r="D39" i="118"/>
  <c r="E39" i="118"/>
  <c r="F39" i="118"/>
  <c r="I39" i="118"/>
  <c r="L39" i="118"/>
  <c r="D40" i="118"/>
  <c r="E40" i="118"/>
  <c r="F40" i="118"/>
  <c r="I40" i="118"/>
  <c r="L40" i="118"/>
  <c r="D41" i="118"/>
  <c r="E41" i="118"/>
  <c r="F41" i="118"/>
  <c r="I41" i="118"/>
  <c r="L41" i="118"/>
  <c r="D42" i="118"/>
  <c r="E42" i="118"/>
  <c r="F42" i="118"/>
  <c r="I42" i="118"/>
  <c r="L42" i="118"/>
  <c r="D43" i="118"/>
  <c r="E43" i="118"/>
  <c r="F43" i="118"/>
  <c r="I43" i="118"/>
  <c r="L43" i="118"/>
  <c r="D44" i="118"/>
  <c r="E44" i="118"/>
  <c r="F44" i="118"/>
  <c r="I44" i="118"/>
  <c r="L44" i="118"/>
  <c r="D45" i="118"/>
  <c r="E45" i="118"/>
  <c r="F45" i="118"/>
  <c r="I45" i="118"/>
  <c r="L45" i="118"/>
  <c r="D46" i="118"/>
  <c r="E46" i="118"/>
  <c r="F46" i="118"/>
  <c r="I46" i="118"/>
  <c r="L46" i="118"/>
  <c r="D47" i="118"/>
  <c r="E47" i="118"/>
  <c r="F47" i="118"/>
  <c r="I47" i="118"/>
  <c r="L47" i="118"/>
  <c r="O20" i="118"/>
  <c r="O21" i="118"/>
  <c r="O22" i="118"/>
  <c r="O23" i="118"/>
  <c r="O19" i="118"/>
  <c r="L19" i="118"/>
  <c r="I19" i="118"/>
  <c r="F19" i="118"/>
  <c r="D19" i="118"/>
  <c r="E19" i="118"/>
  <c r="AU18" i="118"/>
  <c r="AV18" i="118"/>
  <c r="AX18" i="118"/>
  <c r="AY18" i="118"/>
  <c r="BA18" i="118"/>
  <c r="BB18" i="118"/>
  <c r="BD18" i="118"/>
  <c r="BE18" i="118"/>
  <c r="AS18" i="118"/>
  <c r="AR18" i="118"/>
  <c r="AG18" i="118"/>
  <c r="AH18" i="118"/>
  <c r="AJ18" i="118"/>
  <c r="AK18" i="118"/>
  <c r="AE18" i="118"/>
  <c r="AD18" i="118"/>
  <c r="AB18" i="118"/>
  <c r="AA18" i="118"/>
  <c r="G18" i="118"/>
  <c r="H18" i="118"/>
  <c r="J18" i="118"/>
  <c r="K18" i="118"/>
  <c r="M18" i="118"/>
  <c r="N18" i="118"/>
  <c r="P18" i="118"/>
  <c r="Q18" i="118"/>
  <c r="AM16" i="80"/>
  <c r="AN16" i="80"/>
  <c r="AL16" i="80"/>
  <c r="AK16" i="80"/>
  <c r="AJ16" i="80"/>
  <c r="AH16" i="80"/>
  <c r="AG16" i="80"/>
  <c r="AD16" i="80"/>
  <c r="AE16" i="80"/>
  <c r="AC16" i="80"/>
  <c r="V244" i="80"/>
  <c r="V243" i="80"/>
  <c r="V237" i="80"/>
  <c r="V238" i="80"/>
  <c r="V239" i="80"/>
  <c r="V240" i="80"/>
  <c r="V241" i="80"/>
  <c r="V236" i="80"/>
  <c r="V235" i="80"/>
  <c r="V233" i="80"/>
  <c r="V232" i="80"/>
  <c r="V195" i="80"/>
  <c r="V196" i="80"/>
  <c r="V197" i="80"/>
  <c r="V198" i="80"/>
  <c r="V199" i="80"/>
  <c r="V200" i="80"/>
  <c r="V201" i="80"/>
  <c r="V202" i="80"/>
  <c r="V203" i="80"/>
  <c r="V204" i="80"/>
  <c r="V205" i="80"/>
  <c r="V206" i="80"/>
  <c r="V207" i="80"/>
  <c r="V208" i="80"/>
  <c r="V209" i="80"/>
  <c r="V210" i="80"/>
  <c r="V211" i="80"/>
  <c r="V212" i="80"/>
  <c r="V213" i="80"/>
  <c r="V214" i="80"/>
  <c r="V215" i="80"/>
  <c r="V216" i="80"/>
  <c r="V217" i="80"/>
  <c r="V218" i="80"/>
  <c r="V219" i="80"/>
  <c r="V220" i="80"/>
  <c r="V221" i="80"/>
  <c r="V222" i="80"/>
  <c r="V223" i="80"/>
  <c r="V224" i="80"/>
  <c r="V225" i="80"/>
  <c r="V226" i="80"/>
  <c r="V227" i="80"/>
  <c r="V228" i="80"/>
  <c r="V229" i="80"/>
  <c r="V230" i="80"/>
  <c r="V194" i="80"/>
  <c r="V193" i="80"/>
  <c r="V178" i="80"/>
  <c r="V179" i="80"/>
  <c r="V180" i="80"/>
  <c r="V181" i="80"/>
  <c r="V182" i="80"/>
  <c r="V183" i="80"/>
  <c r="V184" i="80"/>
  <c r="V185" i="80"/>
  <c r="V186" i="80"/>
  <c r="V187" i="80"/>
  <c r="V188" i="80"/>
  <c r="V189" i="80"/>
  <c r="V190" i="80"/>
  <c r="V191" i="80"/>
  <c r="V177" i="80"/>
  <c r="V176" i="80"/>
  <c r="V164" i="80"/>
  <c r="V165" i="80"/>
  <c r="V166" i="80"/>
  <c r="V167" i="80"/>
  <c r="V168" i="80"/>
  <c r="V169" i="80"/>
  <c r="V170" i="80"/>
  <c r="V171" i="80"/>
  <c r="V172" i="80"/>
  <c r="V173" i="80"/>
  <c r="V174" i="80"/>
  <c r="V163" i="80"/>
  <c r="V162" i="80"/>
  <c r="V161" i="80"/>
  <c r="V160" i="80"/>
  <c r="V159" i="80"/>
  <c r="V158" i="80"/>
  <c r="V157" i="80"/>
  <c r="V151" i="80"/>
  <c r="V152" i="80"/>
  <c r="V153" i="80"/>
  <c r="V154" i="80"/>
  <c r="V155" i="80"/>
  <c r="V150" i="80"/>
  <c r="V149" i="80"/>
  <c r="V128" i="80"/>
  <c r="V129" i="80"/>
  <c r="V130" i="80"/>
  <c r="V131" i="80"/>
  <c r="V132" i="80"/>
  <c r="V133" i="80"/>
  <c r="V134" i="80"/>
  <c r="V135" i="80"/>
  <c r="V136" i="80"/>
  <c r="V137" i="80"/>
  <c r="V138" i="80"/>
  <c r="V139" i="80"/>
  <c r="V140" i="80"/>
  <c r="V141" i="80"/>
  <c r="V142" i="80"/>
  <c r="V143" i="80"/>
  <c r="V144" i="80"/>
  <c r="V145" i="80"/>
  <c r="V146" i="80"/>
  <c r="V147" i="80"/>
  <c r="V127" i="80"/>
  <c r="V126" i="80"/>
  <c r="V99" i="80"/>
  <c r="V100" i="80"/>
  <c r="V101" i="80"/>
  <c r="V102" i="80"/>
  <c r="V103" i="80"/>
  <c r="V104" i="80"/>
  <c r="V105" i="80"/>
  <c r="V106" i="80"/>
  <c r="V107" i="80"/>
  <c r="V108" i="80"/>
  <c r="V109" i="80"/>
  <c r="V110" i="80"/>
  <c r="V111" i="80"/>
  <c r="V112" i="80"/>
  <c r="V113" i="80"/>
  <c r="V114" i="80"/>
  <c r="V115" i="80"/>
  <c r="V116" i="80"/>
  <c r="V117" i="80"/>
  <c r="V118" i="80"/>
  <c r="V119" i="80"/>
  <c r="V120" i="80"/>
  <c r="V121" i="80"/>
  <c r="V122" i="80"/>
  <c r="V123" i="80"/>
  <c r="V124" i="80"/>
  <c r="V98" i="80"/>
  <c r="V97" i="80"/>
  <c r="V91" i="80"/>
  <c r="V92" i="80"/>
  <c r="V93" i="80"/>
  <c r="V94" i="80"/>
  <c r="V95" i="80"/>
  <c r="V90" i="80"/>
  <c r="V89" i="80"/>
  <c r="V87" i="80"/>
  <c r="V86" i="80"/>
  <c r="V77" i="80"/>
  <c r="V78" i="80"/>
  <c r="V79" i="80"/>
  <c r="V80" i="80"/>
  <c r="V81" i="80"/>
  <c r="V82" i="80"/>
  <c r="V83" i="80"/>
  <c r="V84" i="80"/>
  <c r="V76" i="80"/>
  <c r="V75" i="80"/>
  <c r="V74" i="80"/>
  <c r="V73" i="80"/>
  <c r="V72" i="80"/>
  <c r="V68" i="80"/>
  <c r="V69" i="80"/>
  <c r="V70" i="80"/>
  <c r="V67" i="80"/>
  <c r="V66" i="80"/>
  <c r="V52" i="80"/>
  <c r="V53" i="80"/>
  <c r="V54" i="80"/>
  <c r="V55" i="80"/>
  <c r="V56" i="80"/>
  <c r="V57" i="80"/>
  <c r="V58" i="80"/>
  <c r="V59" i="80"/>
  <c r="V60" i="80"/>
  <c r="V61" i="80"/>
  <c r="V62" i="80"/>
  <c r="V63" i="80"/>
  <c r="V64" i="80"/>
  <c r="V51" i="80"/>
  <c r="V50" i="80"/>
  <c r="V23" i="80"/>
  <c r="V24" i="80"/>
  <c r="V25" i="80"/>
  <c r="V26" i="80"/>
  <c r="V27" i="80"/>
  <c r="V28" i="80"/>
  <c r="V29" i="80"/>
  <c r="V30" i="80"/>
  <c r="V31" i="80"/>
  <c r="V32" i="80"/>
  <c r="V33" i="80"/>
  <c r="V34" i="80"/>
  <c r="V35" i="80"/>
  <c r="V36" i="80"/>
  <c r="V37" i="80"/>
  <c r="V38" i="80"/>
  <c r="V39" i="80"/>
  <c r="V40" i="80"/>
  <c r="V41" i="80"/>
  <c r="V42" i="80"/>
  <c r="V43" i="80"/>
  <c r="V44" i="80"/>
  <c r="V45" i="80"/>
  <c r="V46" i="80"/>
  <c r="V47" i="80"/>
  <c r="V48" i="80"/>
  <c r="V22" i="80"/>
  <c r="V21" i="80"/>
  <c r="V19" i="80"/>
  <c r="S244" i="80"/>
  <c r="S243" i="80"/>
  <c r="S237" i="80"/>
  <c r="S238" i="80"/>
  <c r="S239" i="80"/>
  <c r="S240" i="80"/>
  <c r="S241" i="80"/>
  <c r="S233" i="80"/>
  <c r="S232" i="80"/>
  <c r="S236" i="80"/>
  <c r="S235" i="80"/>
  <c r="S195" i="80"/>
  <c r="S196" i="80"/>
  <c r="S197" i="80"/>
  <c r="S198" i="80"/>
  <c r="S199" i="80"/>
  <c r="S200" i="80"/>
  <c r="S201" i="80"/>
  <c r="S202" i="80"/>
  <c r="S203" i="80"/>
  <c r="S204" i="80"/>
  <c r="S205" i="80"/>
  <c r="S206" i="80"/>
  <c r="S207" i="80"/>
  <c r="S208" i="80"/>
  <c r="S209" i="80"/>
  <c r="S210" i="80"/>
  <c r="S211" i="80"/>
  <c r="S212" i="80"/>
  <c r="S213" i="80"/>
  <c r="S214" i="80"/>
  <c r="S215" i="80"/>
  <c r="S216" i="80"/>
  <c r="S217" i="80"/>
  <c r="S218" i="80"/>
  <c r="S219" i="80"/>
  <c r="S220" i="80"/>
  <c r="S221" i="80"/>
  <c r="S222" i="80"/>
  <c r="S223" i="80"/>
  <c r="S224" i="80"/>
  <c r="S225" i="80"/>
  <c r="S226" i="80"/>
  <c r="S227" i="80"/>
  <c r="S228" i="80"/>
  <c r="S229" i="80"/>
  <c r="S230" i="80"/>
  <c r="S194" i="80"/>
  <c r="S193" i="80"/>
  <c r="S178" i="80"/>
  <c r="S179" i="80"/>
  <c r="S180" i="80"/>
  <c r="S181" i="80"/>
  <c r="S182" i="80"/>
  <c r="S183" i="80"/>
  <c r="S184" i="80"/>
  <c r="S185" i="80"/>
  <c r="S186" i="80"/>
  <c r="S187" i="80"/>
  <c r="S188" i="80"/>
  <c r="S189" i="80"/>
  <c r="S190" i="80"/>
  <c r="S191" i="80"/>
  <c r="S177" i="80"/>
  <c r="S176" i="80"/>
  <c r="S158" i="80"/>
  <c r="S159" i="80"/>
  <c r="S160" i="80"/>
  <c r="S161" i="80"/>
  <c r="S162" i="80"/>
  <c r="S163" i="80"/>
  <c r="S164" i="80"/>
  <c r="S165" i="80"/>
  <c r="S166" i="80"/>
  <c r="S167" i="80"/>
  <c r="S168" i="80"/>
  <c r="S169" i="80"/>
  <c r="S170" i="80"/>
  <c r="S171" i="80"/>
  <c r="S172" i="80"/>
  <c r="S173" i="80"/>
  <c r="S174" i="80"/>
  <c r="S157" i="80"/>
  <c r="S152" i="80"/>
  <c r="S153" i="80"/>
  <c r="S154" i="80"/>
  <c r="S155" i="80"/>
  <c r="S151" i="80"/>
  <c r="S150" i="80"/>
  <c r="S149" i="80"/>
  <c r="S128" i="80"/>
  <c r="S129" i="80"/>
  <c r="S130" i="80"/>
  <c r="S131" i="80"/>
  <c r="S132" i="80"/>
  <c r="S133" i="80"/>
  <c r="S134" i="80"/>
  <c r="S135" i="80"/>
  <c r="S136" i="80"/>
  <c r="S137" i="80"/>
  <c r="S138" i="80"/>
  <c r="S139" i="80"/>
  <c r="S140" i="80"/>
  <c r="S141" i="80"/>
  <c r="S142" i="80"/>
  <c r="S143" i="80"/>
  <c r="S144" i="80"/>
  <c r="S145" i="80"/>
  <c r="S146" i="80"/>
  <c r="S147" i="80"/>
  <c r="S127" i="80"/>
  <c r="S126" i="80"/>
  <c r="S99" i="80"/>
  <c r="S100" i="80"/>
  <c r="S101" i="80"/>
  <c r="S102" i="80"/>
  <c r="S103" i="80"/>
  <c r="S104" i="80"/>
  <c r="O104" i="80" s="1"/>
  <c r="S105" i="80"/>
  <c r="S106" i="80"/>
  <c r="S107" i="80"/>
  <c r="S108" i="80"/>
  <c r="S109" i="80"/>
  <c r="S110" i="80"/>
  <c r="S111" i="80"/>
  <c r="S112" i="80"/>
  <c r="S113" i="80"/>
  <c r="S114" i="80"/>
  <c r="S115" i="80"/>
  <c r="S116" i="80"/>
  <c r="S117" i="80"/>
  <c r="S118" i="80"/>
  <c r="S119" i="80"/>
  <c r="S120" i="80"/>
  <c r="S121" i="80"/>
  <c r="S122" i="80"/>
  <c r="S123" i="80"/>
  <c r="S124" i="80"/>
  <c r="S98" i="80"/>
  <c r="S97" i="80"/>
  <c r="S91" i="80"/>
  <c r="S92" i="80"/>
  <c r="S93" i="80"/>
  <c r="S94" i="80"/>
  <c r="S95" i="80"/>
  <c r="S90" i="80"/>
  <c r="S89" i="80"/>
  <c r="S87" i="80"/>
  <c r="S86" i="80"/>
  <c r="S77" i="80"/>
  <c r="S78" i="80"/>
  <c r="S79" i="80"/>
  <c r="S80" i="80"/>
  <c r="S81" i="80"/>
  <c r="S82" i="80"/>
  <c r="S83" i="80"/>
  <c r="S84" i="80"/>
  <c r="S76" i="80"/>
  <c r="S75" i="80"/>
  <c r="S74" i="80"/>
  <c r="S73" i="80"/>
  <c r="S72" i="80"/>
  <c r="S68" i="80"/>
  <c r="S69" i="80"/>
  <c r="S70" i="80"/>
  <c r="S67" i="80"/>
  <c r="S66" i="80"/>
  <c r="S55" i="80"/>
  <c r="S56" i="80"/>
  <c r="S57" i="80"/>
  <c r="S58" i="80"/>
  <c r="S59" i="80"/>
  <c r="S60" i="80"/>
  <c r="S61" i="80"/>
  <c r="S62" i="80"/>
  <c r="S63" i="80"/>
  <c r="S64" i="80"/>
  <c r="S54" i="80"/>
  <c r="S53" i="80"/>
  <c r="S52" i="80"/>
  <c r="S51" i="80"/>
  <c r="S50" i="80"/>
  <c r="S23" i="80"/>
  <c r="S24" i="80"/>
  <c r="S25" i="80"/>
  <c r="S26" i="80"/>
  <c r="S27" i="80"/>
  <c r="S28" i="80"/>
  <c r="S29" i="80"/>
  <c r="S30" i="80"/>
  <c r="S31" i="80"/>
  <c r="S32" i="80"/>
  <c r="S33" i="80"/>
  <c r="S34" i="80"/>
  <c r="S35" i="80"/>
  <c r="S36" i="80"/>
  <c r="S37" i="80"/>
  <c r="S38" i="80"/>
  <c r="S39" i="80"/>
  <c r="S40" i="80"/>
  <c r="S41" i="80"/>
  <c r="S42" i="80"/>
  <c r="S43" i="80"/>
  <c r="S44" i="80"/>
  <c r="S45" i="80"/>
  <c r="S46" i="80"/>
  <c r="S47" i="80"/>
  <c r="S48" i="80"/>
  <c r="S22" i="80"/>
  <c r="S21" i="80"/>
  <c r="P244" i="80"/>
  <c r="O244" i="80" s="1"/>
  <c r="P243" i="80"/>
  <c r="P237" i="80"/>
  <c r="O237" i="80" s="1"/>
  <c r="P238" i="80"/>
  <c r="O238" i="80" s="1"/>
  <c r="O239" i="80"/>
  <c r="P239" i="80"/>
  <c r="P240" i="80"/>
  <c r="P241" i="80"/>
  <c r="P236" i="80"/>
  <c r="P235" i="80"/>
  <c r="P233" i="80"/>
  <c r="O233" i="80"/>
  <c r="P232" i="80"/>
  <c r="P195" i="80"/>
  <c r="O195" i="80" s="1"/>
  <c r="P196" i="80"/>
  <c r="O196" i="80" s="1"/>
  <c r="P197" i="80"/>
  <c r="O197" i="80" s="1"/>
  <c r="P198" i="80"/>
  <c r="P199" i="80"/>
  <c r="P200" i="80"/>
  <c r="O200" i="80" s="1"/>
  <c r="P201" i="80"/>
  <c r="O201" i="80" s="1"/>
  <c r="P202" i="80"/>
  <c r="O202" i="80" s="1"/>
  <c r="P203" i="80"/>
  <c r="O203" i="80" s="1"/>
  <c r="P204" i="80"/>
  <c r="O204" i="80" s="1"/>
  <c r="P205" i="80"/>
  <c r="O205" i="80" s="1"/>
  <c r="P206" i="80"/>
  <c r="P207" i="80"/>
  <c r="P208" i="80"/>
  <c r="P209" i="80"/>
  <c r="P210" i="80"/>
  <c r="P211" i="80"/>
  <c r="O211" i="80" s="1"/>
  <c r="P212" i="80"/>
  <c r="O212" i="80" s="1"/>
  <c r="P213" i="80"/>
  <c r="O213" i="80" s="1"/>
  <c r="P214" i="80"/>
  <c r="P215" i="80"/>
  <c r="P216" i="80"/>
  <c r="O216" i="80" s="1"/>
  <c r="P217" i="80"/>
  <c r="O217" i="80" s="1"/>
  <c r="P218" i="80"/>
  <c r="P219" i="80"/>
  <c r="O219" i="80" s="1"/>
  <c r="P220" i="80"/>
  <c r="P221" i="80"/>
  <c r="P222" i="80"/>
  <c r="O222" i="80" s="1"/>
  <c r="P223" i="80"/>
  <c r="O223" i="80" s="1"/>
  <c r="P224" i="80"/>
  <c r="O224" i="80" s="1"/>
  <c r="P225" i="80"/>
  <c r="O225" i="80" s="1"/>
  <c r="P226" i="80"/>
  <c r="P227" i="80"/>
  <c r="O227" i="80" s="1"/>
  <c r="P228" i="80"/>
  <c r="O228" i="80" s="1"/>
  <c r="P229" i="80"/>
  <c r="P230" i="80"/>
  <c r="P194" i="80"/>
  <c r="O194" i="80"/>
  <c r="P193" i="80"/>
  <c r="P178" i="80"/>
  <c r="P179" i="80"/>
  <c r="O179" i="80" s="1"/>
  <c r="P180" i="80"/>
  <c r="O180" i="80" s="1"/>
  <c r="P181" i="80"/>
  <c r="O181" i="80" s="1"/>
  <c r="P182" i="80"/>
  <c r="P183" i="80"/>
  <c r="P184" i="80"/>
  <c r="O184" i="80" s="1"/>
  <c r="P185" i="80"/>
  <c r="O185" i="80" s="1"/>
  <c r="P186" i="80"/>
  <c r="O186" i="80" s="1"/>
  <c r="P187" i="80"/>
  <c r="O187" i="80" s="1"/>
  <c r="O188" i="80"/>
  <c r="P188" i="80"/>
  <c r="P189" i="80"/>
  <c r="P190" i="80"/>
  <c r="P191" i="80"/>
  <c r="O191" i="80" s="1"/>
  <c r="P177" i="80"/>
  <c r="P176" i="80"/>
  <c r="P164" i="80"/>
  <c r="O164" i="80" s="1"/>
  <c r="P165" i="80"/>
  <c r="O165" i="80" s="1"/>
  <c r="P166" i="80"/>
  <c r="P167" i="80"/>
  <c r="P168" i="80"/>
  <c r="O168" i="80" s="1"/>
  <c r="P169" i="80"/>
  <c r="O169" i="80" s="1"/>
  <c r="P170" i="80"/>
  <c r="P171" i="80"/>
  <c r="P172" i="80"/>
  <c r="O172" i="80" s="1"/>
  <c r="P173" i="80"/>
  <c r="P174" i="80"/>
  <c r="P163" i="80"/>
  <c r="P162" i="80"/>
  <c r="P161" i="80"/>
  <c r="O161" i="80" s="1"/>
  <c r="P160" i="80"/>
  <c r="P159" i="80"/>
  <c r="O159" i="80" s="1"/>
  <c r="P158" i="80"/>
  <c r="P157" i="80"/>
  <c r="O157" i="80" s="1"/>
  <c r="P152" i="80"/>
  <c r="O152" i="80" s="1"/>
  <c r="P153" i="80"/>
  <c r="O153" i="80" s="1"/>
  <c r="P154" i="80"/>
  <c r="P155" i="80"/>
  <c r="P151" i="80"/>
  <c r="O151" i="80" s="1"/>
  <c r="P150" i="80"/>
  <c r="O150" i="80" s="1"/>
  <c r="P149" i="80"/>
  <c r="O149" i="80" s="1"/>
  <c r="P128" i="80"/>
  <c r="O128" i="80" s="1"/>
  <c r="P129" i="80"/>
  <c r="P130" i="80"/>
  <c r="P131" i="80"/>
  <c r="P132" i="80"/>
  <c r="P133" i="80"/>
  <c r="O133" i="80" s="1"/>
  <c r="P134" i="80"/>
  <c r="O134" i="80" s="1"/>
  <c r="P135" i="80"/>
  <c r="O135" i="80" s="1"/>
  <c r="P136" i="80"/>
  <c r="O136" i="80" s="1"/>
  <c r="P137" i="80"/>
  <c r="P138" i="80"/>
  <c r="O138" i="80" s="1"/>
  <c r="P139" i="80"/>
  <c r="P140" i="80"/>
  <c r="P141" i="80"/>
  <c r="O141" i="80" s="1"/>
  <c r="P142" i="80"/>
  <c r="O142" i="80" s="1"/>
  <c r="P143" i="80"/>
  <c r="O143" i="80" s="1"/>
  <c r="P144" i="80"/>
  <c r="O144" i="80" s="1"/>
  <c r="P145" i="80"/>
  <c r="P146" i="80"/>
  <c r="P147" i="80"/>
  <c r="P127" i="80"/>
  <c r="P126" i="80"/>
  <c r="P99" i="80"/>
  <c r="P100" i="80"/>
  <c r="O100" i="80" s="1"/>
  <c r="P101" i="80"/>
  <c r="O101" i="80" s="1"/>
  <c r="P102" i="80"/>
  <c r="P103" i="80"/>
  <c r="P104" i="80"/>
  <c r="P105" i="80"/>
  <c r="O105" i="80" s="1"/>
  <c r="P106" i="80"/>
  <c r="P107" i="80"/>
  <c r="P108" i="80"/>
  <c r="O108" i="80" s="1"/>
  <c r="P109" i="80"/>
  <c r="P110" i="80"/>
  <c r="O110" i="80" s="1"/>
  <c r="P111" i="80"/>
  <c r="O111" i="80" s="1"/>
  <c r="P112" i="80"/>
  <c r="O112" i="80" s="1"/>
  <c r="P113" i="80"/>
  <c r="O113" i="80" s="1"/>
  <c r="P114" i="80"/>
  <c r="O114" i="80" s="1"/>
  <c r="P115" i="80"/>
  <c r="P116" i="80"/>
  <c r="O116" i="80" s="1"/>
  <c r="P117" i="80"/>
  <c r="O117" i="80" s="1"/>
  <c r="P118" i="80"/>
  <c r="P119" i="80"/>
  <c r="P120" i="80"/>
  <c r="O120" i="80" s="1"/>
  <c r="P121" i="80"/>
  <c r="O121" i="80" s="1"/>
  <c r="P122" i="80"/>
  <c r="O122" i="80" s="1"/>
  <c r="P123" i="80"/>
  <c r="O123" i="80" s="1"/>
  <c r="P124" i="80"/>
  <c r="O124" i="80" s="1"/>
  <c r="P98" i="80"/>
  <c r="P97" i="80"/>
  <c r="O97" i="80" s="1"/>
  <c r="P91" i="80"/>
  <c r="O91" i="80" s="1"/>
  <c r="P92" i="80"/>
  <c r="P93" i="80"/>
  <c r="O93" i="80" s="1"/>
  <c r="P94" i="80"/>
  <c r="P95" i="80"/>
  <c r="P90" i="80"/>
  <c r="P89" i="80"/>
  <c r="P87" i="80"/>
  <c r="P86" i="80"/>
  <c r="O86" i="80"/>
  <c r="P77" i="80"/>
  <c r="P78" i="80"/>
  <c r="O78" i="80" s="1"/>
  <c r="P79" i="80"/>
  <c r="O79" i="80" s="1"/>
  <c r="P80" i="80"/>
  <c r="P81" i="80"/>
  <c r="P82" i="80"/>
  <c r="P83" i="80"/>
  <c r="O83" i="80" s="1"/>
  <c r="P84" i="80"/>
  <c r="P76" i="80"/>
  <c r="P75" i="80"/>
  <c r="O75" i="80" s="1"/>
  <c r="P74" i="80"/>
  <c r="O74" i="80" s="1"/>
  <c r="P73" i="80"/>
  <c r="O73" i="80" s="1"/>
  <c r="P72" i="80"/>
  <c r="P68" i="80"/>
  <c r="O68" i="80" s="1"/>
  <c r="P69" i="80"/>
  <c r="O69" i="80" s="1"/>
  <c r="P70" i="80"/>
  <c r="P67" i="80"/>
  <c r="P66" i="80"/>
  <c r="O66" i="80" s="1"/>
  <c r="P52" i="80"/>
  <c r="P53" i="80"/>
  <c r="P54" i="80"/>
  <c r="P55" i="80"/>
  <c r="O55" i="80" s="1"/>
  <c r="P56" i="80"/>
  <c r="O56" i="80" s="1"/>
  <c r="P57" i="80"/>
  <c r="O57" i="80" s="1"/>
  <c r="P58" i="80"/>
  <c r="P59" i="80"/>
  <c r="P60" i="80"/>
  <c r="P61" i="80"/>
  <c r="P62" i="80"/>
  <c r="P63" i="80"/>
  <c r="O63" i="80" s="1"/>
  <c r="P64" i="80"/>
  <c r="O64" i="80" s="1"/>
  <c r="P51" i="80"/>
  <c r="O51" i="80" s="1"/>
  <c r="P50" i="80"/>
  <c r="P23" i="80"/>
  <c r="O23" i="80" s="1"/>
  <c r="P24" i="80"/>
  <c r="O24" i="80" s="1"/>
  <c r="P25" i="80"/>
  <c r="O25" i="80" s="1"/>
  <c r="P26" i="80"/>
  <c r="O26" i="80" s="1"/>
  <c r="P27" i="80"/>
  <c r="P28" i="80"/>
  <c r="O28" i="80" s="1"/>
  <c r="O29" i="80"/>
  <c r="P29" i="80"/>
  <c r="P30" i="80"/>
  <c r="P31" i="80"/>
  <c r="P32" i="80"/>
  <c r="O32" i="80" s="1"/>
  <c r="P33" i="80"/>
  <c r="O33" i="80" s="1"/>
  <c r="P34" i="80"/>
  <c r="O34" i="80" s="1"/>
  <c r="P35" i="80"/>
  <c r="O35" i="80" s="1"/>
  <c r="P36" i="80"/>
  <c r="P37" i="80"/>
  <c r="O37" i="80" s="1"/>
  <c r="P38" i="80"/>
  <c r="P39" i="80"/>
  <c r="O39" i="80" s="1"/>
  <c r="P40" i="80"/>
  <c r="O40" i="80" s="1"/>
  <c r="P41" i="80"/>
  <c r="O41" i="80" s="1"/>
  <c r="P42" i="80"/>
  <c r="P43" i="80"/>
  <c r="P44" i="80"/>
  <c r="O44" i="80" s="1"/>
  <c r="P45" i="80"/>
  <c r="O45" i="80" s="1"/>
  <c r="P46" i="80"/>
  <c r="P47" i="80"/>
  <c r="P48" i="80"/>
  <c r="O48" i="80" s="1"/>
  <c r="P22" i="80"/>
  <c r="P21" i="80"/>
  <c r="L244" i="80"/>
  <c r="L243" i="80"/>
  <c r="L237" i="80"/>
  <c r="L238" i="80"/>
  <c r="H238" i="80" s="1"/>
  <c r="L239" i="80"/>
  <c r="L240" i="80"/>
  <c r="L241" i="80"/>
  <c r="L236" i="80"/>
  <c r="L235" i="80"/>
  <c r="L233" i="80"/>
  <c r="L232" i="80"/>
  <c r="L195" i="80"/>
  <c r="L196" i="80"/>
  <c r="L197" i="80"/>
  <c r="L198" i="80"/>
  <c r="L199" i="80"/>
  <c r="L200" i="80"/>
  <c r="L201" i="80"/>
  <c r="L202" i="80"/>
  <c r="L203" i="80"/>
  <c r="H203" i="80" s="1"/>
  <c r="L204" i="80"/>
  <c r="L205" i="80"/>
  <c r="L206" i="80"/>
  <c r="L207" i="80"/>
  <c r="L208" i="80"/>
  <c r="L209" i="80"/>
  <c r="L210" i="80"/>
  <c r="L211" i="80"/>
  <c r="L212" i="80"/>
  <c r="L213" i="80"/>
  <c r="L214" i="80"/>
  <c r="L215" i="80"/>
  <c r="L216" i="80"/>
  <c r="L217" i="80"/>
  <c r="L218" i="80"/>
  <c r="L219" i="80"/>
  <c r="H219" i="80" s="1"/>
  <c r="L220" i="80"/>
  <c r="L221" i="80"/>
  <c r="L222" i="80"/>
  <c r="L223" i="80"/>
  <c r="L224" i="80"/>
  <c r="L225" i="80"/>
  <c r="L226" i="80"/>
  <c r="L227" i="80"/>
  <c r="L228" i="80"/>
  <c r="L229" i="80"/>
  <c r="L230" i="80"/>
  <c r="L194" i="80"/>
  <c r="L193" i="80"/>
  <c r="L179" i="80"/>
  <c r="L180" i="80"/>
  <c r="L181" i="80"/>
  <c r="H181" i="80" s="1"/>
  <c r="L182" i="80"/>
  <c r="L183" i="80"/>
  <c r="L184" i="80"/>
  <c r="L185" i="80"/>
  <c r="L186" i="80"/>
  <c r="L187" i="80"/>
  <c r="L188" i="80"/>
  <c r="L189" i="80"/>
  <c r="L190" i="80"/>
  <c r="L191" i="80"/>
  <c r="L178" i="80"/>
  <c r="L177" i="80"/>
  <c r="L176" i="80"/>
  <c r="L159" i="80"/>
  <c r="L160" i="80"/>
  <c r="L161" i="80"/>
  <c r="H161" i="80" s="1"/>
  <c r="L162" i="80"/>
  <c r="L163" i="80"/>
  <c r="L164" i="80"/>
  <c r="L165" i="80"/>
  <c r="L166" i="80"/>
  <c r="L167" i="80"/>
  <c r="L168" i="80"/>
  <c r="L169" i="80"/>
  <c r="L170" i="80"/>
  <c r="L171" i="80"/>
  <c r="L172" i="80"/>
  <c r="L173" i="80"/>
  <c r="L174" i="80"/>
  <c r="L158" i="80"/>
  <c r="L157" i="80"/>
  <c r="L151" i="80"/>
  <c r="L152" i="80"/>
  <c r="L153" i="80"/>
  <c r="L154" i="80"/>
  <c r="L155" i="80"/>
  <c r="L150" i="80"/>
  <c r="L149" i="80"/>
  <c r="L127" i="80"/>
  <c r="L128" i="80"/>
  <c r="L129" i="80"/>
  <c r="L130" i="80"/>
  <c r="L131" i="80"/>
  <c r="L132" i="80"/>
  <c r="L133" i="80"/>
  <c r="L134" i="80"/>
  <c r="L135" i="80"/>
  <c r="L136" i="80"/>
  <c r="L137" i="80"/>
  <c r="L138" i="80"/>
  <c r="L139" i="80"/>
  <c r="L140" i="80"/>
  <c r="L141" i="80"/>
  <c r="L142" i="80"/>
  <c r="L143" i="80"/>
  <c r="L144" i="80"/>
  <c r="L145" i="80"/>
  <c r="L146" i="80"/>
  <c r="L147" i="80"/>
  <c r="L126" i="80"/>
  <c r="L104" i="80"/>
  <c r="L105" i="80"/>
  <c r="L106" i="80"/>
  <c r="L107" i="80"/>
  <c r="H107" i="80" s="1"/>
  <c r="L108" i="80"/>
  <c r="L109" i="80"/>
  <c r="L110" i="80"/>
  <c r="L111" i="80"/>
  <c r="L112" i="80"/>
  <c r="L113" i="80"/>
  <c r="L114" i="80"/>
  <c r="L115" i="80"/>
  <c r="L116" i="80"/>
  <c r="L117" i="80"/>
  <c r="L118" i="80"/>
  <c r="L119" i="80"/>
  <c r="L120" i="80"/>
  <c r="L121" i="80"/>
  <c r="L122" i="80"/>
  <c r="L123" i="80"/>
  <c r="H123" i="80" s="1"/>
  <c r="L124" i="80"/>
  <c r="L103" i="80"/>
  <c r="L102" i="80"/>
  <c r="L101" i="80"/>
  <c r="L100" i="80"/>
  <c r="L99" i="80"/>
  <c r="L98" i="80"/>
  <c r="L97" i="80"/>
  <c r="L91" i="80"/>
  <c r="L92" i="80"/>
  <c r="L93" i="80"/>
  <c r="L94" i="80"/>
  <c r="L95" i="80"/>
  <c r="L90" i="80"/>
  <c r="L89" i="80"/>
  <c r="L87" i="80"/>
  <c r="L86" i="80"/>
  <c r="L77" i="80"/>
  <c r="L78" i="80"/>
  <c r="L79" i="80"/>
  <c r="L80" i="80"/>
  <c r="L81" i="80"/>
  <c r="L82" i="80"/>
  <c r="L83" i="80"/>
  <c r="L84" i="80"/>
  <c r="L76" i="80"/>
  <c r="L75" i="80"/>
  <c r="L74" i="80"/>
  <c r="L73" i="80"/>
  <c r="L72" i="80"/>
  <c r="L68" i="80"/>
  <c r="L69" i="80"/>
  <c r="H69" i="80" s="1"/>
  <c r="L70" i="80"/>
  <c r="L67" i="80"/>
  <c r="L66" i="80"/>
  <c r="L52" i="80"/>
  <c r="L53" i="80"/>
  <c r="L54" i="80"/>
  <c r="L55" i="80"/>
  <c r="L56" i="80"/>
  <c r="L57" i="80"/>
  <c r="L58" i="80"/>
  <c r="L59" i="80"/>
  <c r="L60" i="80"/>
  <c r="L61" i="80"/>
  <c r="L62" i="80"/>
  <c r="L63" i="80"/>
  <c r="L64" i="80"/>
  <c r="L51" i="80"/>
  <c r="L50" i="80"/>
  <c r="L23" i="80"/>
  <c r="L24" i="80"/>
  <c r="L25" i="80"/>
  <c r="L26" i="80"/>
  <c r="L27" i="80"/>
  <c r="L28" i="80"/>
  <c r="L29" i="80"/>
  <c r="L30" i="80"/>
  <c r="L31" i="80"/>
  <c r="L32" i="80"/>
  <c r="L33" i="80"/>
  <c r="L34" i="80"/>
  <c r="L35" i="80"/>
  <c r="L36" i="80"/>
  <c r="L37" i="80"/>
  <c r="L38" i="80"/>
  <c r="L39" i="80"/>
  <c r="L40" i="80"/>
  <c r="L41" i="80"/>
  <c r="L42" i="80"/>
  <c r="L43" i="80"/>
  <c r="L44" i="80"/>
  <c r="L45" i="80"/>
  <c r="L46" i="80"/>
  <c r="L47" i="80"/>
  <c r="L48" i="80"/>
  <c r="H48" i="80" s="1"/>
  <c r="L22" i="80"/>
  <c r="L21" i="80"/>
  <c r="I244" i="80"/>
  <c r="I243" i="80"/>
  <c r="H243" i="80" s="1"/>
  <c r="I237" i="80"/>
  <c r="I238" i="80"/>
  <c r="I239" i="80"/>
  <c r="I240" i="80"/>
  <c r="H240" i="80" s="1"/>
  <c r="I241" i="80"/>
  <c r="I236" i="80"/>
  <c r="I235" i="80"/>
  <c r="I233" i="80"/>
  <c r="I232" i="80"/>
  <c r="I196" i="80"/>
  <c r="I197" i="80"/>
  <c r="I198" i="80"/>
  <c r="H198" i="80" s="1"/>
  <c r="I199" i="80"/>
  <c r="I200" i="80"/>
  <c r="I201" i="80"/>
  <c r="I202" i="80"/>
  <c r="H202" i="80" s="1"/>
  <c r="I203" i="80"/>
  <c r="I204" i="80"/>
  <c r="I205" i="80"/>
  <c r="H205" i="80" s="1"/>
  <c r="I206" i="80"/>
  <c r="H206" i="80" s="1"/>
  <c r="I207" i="80"/>
  <c r="I208" i="80"/>
  <c r="I209" i="80"/>
  <c r="I210" i="80"/>
  <c r="I211" i="80"/>
  <c r="I212" i="80"/>
  <c r="I213" i="80"/>
  <c r="H213" i="80" s="1"/>
  <c r="I214" i="80"/>
  <c r="H214" i="80" s="1"/>
  <c r="I215" i="80"/>
  <c r="I216" i="80"/>
  <c r="I217" i="80"/>
  <c r="I218" i="80"/>
  <c r="H218" i="80" s="1"/>
  <c r="I219" i="80"/>
  <c r="I220" i="80"/>
  <c r="H220" i="80" s="1"/>
  <c r="I221" i="80"/>
  <c r="I222" i="80"/>
  <c r="I223" i="80"/>
  <c r="H223" i="80" s="1"/>
  <c r="I224" i="80"/>
  <c r="I225" i="80"/>
  <c r="H225" i="80" s="1"/>
  <c r="I226" i="80"/>
  <c r="I227" i="80"/>
  <c r="I228" i="80"/>
  <c r="I229" i="80"/>
  <c r="H229" i="80" s="1"/>
  <c r="I230" i="80"/>
  <c r="H230" i="80" s="1"/>
  <c r="I195" i="80"/>
  <c r="I194" i="80"/>
  <c r="I193" i="80"/>
  <c r="I179" i="80"/>
  <c r="H179" i="80" s="1"/>
  <c r="I180" i="80"/>
  <c r="I181" i="80"/>
  <c r="I182" i="80"/>
  <c r="H182" i="80" s="1"/>
  <c r="I183" i="80"/>
  <c r="I184" i="80"/>
  <c r="I185" i="80"/>
  <c r="I186" i="80"/>
  <c r="I187" i="80"/>
  <c r="H187" i="80" s="1"/>
  <c r="I188" i="80"/>
  <c r="I189" i="80"/>
  <c r="I190" i="80"/>
  <c r="H190" i="80" s="1"/>
  <c r="I191" i="80"/>
  <c r="I178" i="80"/>
  <c r="I177" i="80"/>
  <c r="I176" i="80"/>
  <c r="H176" i="80" s="1"/>
  <c r="I159" i="80"/>
  <c r="H159" i="80" s="1"/>
  <c r="I160" i="80"/>
  <c r="H160" i="80" s="1"/>
  <c r="I161" i="80"/>
  <c r="I162" i="80"/>
  <c r="I163" i="80"/>
  <c r="I164" i="80"/>
  <c r="I165" i="80"/>
  <c r="I166" i="80"/>
  <c r="I167" i="80"/>
  <c r="H167" i="80" s="1"/>
  <c r="I168" i="80"/>
  <c r="I169" i="80"/>
  <c r="I170" i="80"/>
  <c r="H170" i="80" s="1"/>
  <c r="I171" i="80"/>
  <c r="H171" i="80" s="1"/>
  <c r="I172" i="80"/>
  <c r="I173" i="80"/>
  <c r="I174" i="80"/>
  <c r="I158" i="80"/>
  <c r="I157" i="80"/>
  <c r="H157" i="80" s="1"/>
  <c r="I152" i="80"/>
  <c r="I153" i="80"/>
  <c r="I154" i="80"/>
  <c r="I155" i="80"/>
  <c r="I151" i="80"/>
  <c r="I150" i="80"/>
  <c r="I149" i="80"/>
  <c r="I147" i="80"/>
  <c r="I127" i="80"/>
  <c r="I128" i="80"/>
  <c r="H128" i="80" s="1"/>
  <c r="I129" i="80"/>
  <c r="H129" i="80" s="1"/>
  <c r="I130" i="80"/>
  <c r="I131" i="80"/>
  <c r="I132" i="80"/>
  <c r="I133" i="80"/>
  <c r="H133" i="80" s="1"/>
  <c r="I134" i="80"/>
  <c r="I135" i="80"/>
  <c r="I136" i="80"/>
  <c r="I137" i="80"/>
  <c r="I138" i="80"/>
  <c r="I139" i="80"/>
  <c r="H139" i="80" s="1"/>
  <c r="I140" i="80"/>
  <c r="I141" i="80"/>
  <c r="I142" i="80"/>
  <c r="I143" i="80"/>
  <c r="I144" i="80"/>
  <c r="H144" i="80" s="1"/>
  <c r="I145" i="80"/>
  <c r="H145" i="80" s="1"/>
  <c r="I146" i="80"/>
  <c r="I126" i="80"/>
  <c r="I99" i="80"/>
  <c r="H99" i="80" s="1"/>
  <c r="I100" i="80"/>
  <c r="H100" i="80" s="1"/>
  <c r="I101" i="80"/>
  <c r="I102" i="80"/>
  <c r="H102" i="80" s="1"/>
  <c r="I103" i="80"/>
  <c r="I104" i="80"/>
  <c r="I105" i="80"/>
  <c r="I106" i="80"/>
  <c r="I107" i="80"/>
  <c r="I108" i="80"/>
  <c r="I109" i="80"/>
  <c r="I110" i="80"/>
  <c r="H110" i="80" s="1"/>
  <c r="I111" i="80"/>
  <c r="H111" i="80" s="1"/>
  <c r="I112" i="80"/>
  <c r="H112" i="80" s="1"/>
  <c r="I113" i="80"/>
  <c r="I114" i="80"/>
  <c r="I115" i="80"/>
  <c r="I116" i="80"/>
  <c r="I117" i="80"/>
  <c r="I118" i="80"/>
  <c r="I119" i="80"/>
  <c r="I120" i="80"/>
  <c r="I121" i="80"/>
  <c r="I122" i="80"/>
  <c r="I123" i="80"/>
  <c r="I124" i="80"/>
  <c r="I98" i="80"/>
  <c r="H98" i="80" s="1"/>
  <c r="I97" i="80"/>
  <c r="I91" i="80"/>
  <c r="H91" i="80" s="1"/>
  <c r="I92" i="80"/>
  <c r="H92" i="80" s="1"/>
  <c r="I93" i="80"/>
  <c r="I94" i="80"/>
  <c r="I95" i="80"/>
  <c r="H95" i="80" s="1"/>
  <c r="I90" i="80"/>
  <c r="H90" i="80" s="1"/>
  <c r="I89" i="80"/>
  <c r="I87" i="80"/>
  <c r="I86" i="80"/>
  <c r="I77" i="80"/>
  <c r="I78" i="80"/>
  <c r="I79" i="80"/>
  <c r="I80" i="80"/>
  <c r="H80" i="80" s="1"/>
  <c r="I81" i="80"/>
  <c r="H81" i="80" s="1"/>
  <c r="I82" i="80"/>
  <c r="I83" i="80"/>
  <c r="I84" i="80"/>
  <c r="H84" i="80" s="1"/>
  <c r="I76" i="80"/>
  <c r="H76" i="80" s="1"/>
  <c r="I75" i="80"/>
  <c r="I74" i="80"/>
  <c r="I73" i="80"/>
  <c r="H73" i="80" s="1"/>
  <c r="I72" i="80"/>
  <c r="H72" i="80" s="1"/>
  <c r="I68" i="80"/>
  <c r="I69" i="80"/>
  <c r="I70" i="80"/>
  <c r="I67" i="80"/>
  <c r="H67" i="80" s="1"/>
  <c r="I66" i="80"/>
  <c r="I53" i="80"/>
  <c r="I54" i="80"/>
  <c r="I55" i="80"/>
  <c r="H55" i="80" s="1"/>
  <c r="I56" i="80"/>
  <c r="I57" i="80"/>
  <c r="H57" i="80" s="1"/>
  <c r="I58" i="80"/>
  <c r="H58" i="80" s="1"/>
  <c r="I59" i="80"/>
  <c r="H59" i="80" s="1"/>
  <c r="I60" i="80"/>
  <c r="I61" i="80"/>
  <c r="I62" i="80"/>
  <c r="I63" i="80"/>
  <c r="H63" i="80" s="1"/>
  <c r="I64" i="80"/>
  <c r="I52" i="80"/>
  <c r="I51" i="80"/>
  <c r="I50" i="80"/>
  <c r="H50" i="80" s="1"/>
  <c r="I23" i="80"/>
  <c r="I24" i="80"/>
  <c r="I25" i="80"/>
  <c r="I26" i="80"/>
  <c r="H26" i="80" s="1"/>
  <c r="I27" i="80"/>
  <c r="I28" i="80"/>
  <c r="I29" i="80"/>
  <c r="H29" i="80" s="1"/>
  <c r="I30" i="80"/>
  <c r="H30" i="80" s="1"/>
  <c r="I31" i="80"/>
  <c r="I32" i="80"/>
  <c r="I33" i="80"/>
  <c r="I34" i="80"/>
  <c r="I35" i="80"/>
  <c r="H35" i="80" s="1"/>
  <c r="I36" i="80"/>
  <c r="I37" i="80"/>
  <c r="I38" i="80"/>
  <c r="I39" i="80"/>
  <c r="I40" i="80"/>
  <c r="I41" i="80"/>
  <c r="I42" i="80"/>
  <c r="I43" i="80"/>
  <c r="I44" i="80"/>
  <c r="I45" i="80"/>
  <c r="H45" i="80" s="1"/>
  <c r="I46" i="80"/>
  <c r="H46" i="80" s="1"/>
  <c r="I47" i="80"/>
  <c r="I48" i="80"/>
  <c r="I22" i="80"/>
  <c r="I21" i="80"/>
  <c r="H21" i="80" s="1"/>
  <c r="G244" i="80"/>
  <c r="F244" i="80"/>
  <c r="G243" i="80"/>
  <c r="F243" i="80"/>
  <c r="F236" i="80"/>
  <c r="G236" i="80"/>
  <c r="F237" i="80"/>
  <c r="G237" i="80"/>
  <c r="H237" i="80"/>
  <c r="F238" i="80"/>
  <c r="G238" i="80"/>
  <c r="F239" i="80"/>
  <c r="G239" i="80"/>
  <c r="H239" i="80"/>
  <c r="F240" i="80"/>
  <c r="G240" i="80"/>
  <c r="F241" i="80"/>
  <c r="G241" i="80"/>
  <c r="G235" i="80"/>
  <c r="F235" i="80"/>
  <c r="G233" i="80"/>
  <c r="F233" i="80"/>
  <c r="G232" i="80"/>
  <c r="F232" i="80"/>
  <c r="F209" i="80"/>
  <c r="G209" i="80"/>
  <c r="F210" i="80"/>
  <c r="G210" i="80"/>
  <c r="F211" i="80"/>
  <c r="G211" i="80"/>
  <c r="F212" i="80"/>
  <c r="G212" i="80"/>
  <c r="H212" i="80"/>
  <c r="F213" i="80"/>
  <c r="G213" i="80"/>
  <c r="F214" i="80"/>
  <c r="G214" i="80"/>
  <c r="F215" i="80"/>
  <c r="G215" i="80"/>
  <c r="F216" i="80"/>
  <c r="G216" i="80"/>
  <c r="F217" i="80"/>
  <c r="G217" i="80"/>
  <c r="H217" i="80"/>
  <c r="F218" i="80"/>
  <c r="G218" i="80"/>
  <c r="F219" i="80"/>
  <c r="G219" i="80"/>
  <c r="F220" i="80"/>
  <c r="G220" i="80"/>
  <c r="F221" i="80"/>
  <c r="G221" i="80"/>
  <c r="H221" i="80"/>
  <c r="F222" i="80"/>
  <c r="G222" i="80"/>
  <c r="H222" i="80"/>
  <c r="F223" i="80"/>
  <c r="G223" i="80"/>
  <c r="F224" i="80"/>
  <c r="G224" i="80"/>
  <c r="F225" i="80"/>
  <c r="G225" i="80"/>
  <c r="F226" i="80"/>
  <c r="G226" i="80"/>
  <c r="F227" i="80"/>
  <c r="G227" i="80"/>
  <c r="F228" i="80"/>
  <c r="G228" i="80"/>
  <c r="H228" i="80"/>
  <c r="F229" i="80"/>
  <c r="G229" i="80"/>
  <c r="F230" i="80"/>
  <c r="G230" i="80"/>
  <c r="G208" i="80"/>
  <c r="F208" i="80"/>
  <c r="G207" i="80"/>
  <c r="F207" i="80"/>
  <c r="G206" i="80"/>
  <c r="F206" i="80"/>
  <c r="G205" i="80"/>
  <c r="F205" i="80"/>
  <c r="H204" i="80"/>
  <c r="G204" i="80"/>
  <c r="F204" i="80"/>
  <c r="G203" i="80"/>
  <c r="F203" i="80"/>
  <c r="G202" i="80"/>
  <c r="F202" i="80"/>
  <c r="H201" i="80"/>
  <c r="G201" i="80"/>
  <c r="F201" i="80"/>
  <c r="G200" i="80"/>
  <c r="F200" i="80"/>
  <c r="G199" i="80"/>
  <c r="F199" i="80"/>
  <c r="G198" i="80"/>
  <c r="F198" i="80"/>
  <c r="H197" i="80"/>
  <c r="G197" i="80"/>
  <c r="F197" i="80"/>
  <c r="H196" i="80"/>
  <c r="G196" i="80"/>
  <c r="F196" i="80"/>
  <c r="G195" i="80"/>
  <c r="F195" i="80"/>
  <c r="G194" i="80"/>
  <c r="F194" i="80"/>
  <c r="H193" i="80"/>
  <c r="G193" i="80"/>
  <c r="F193" i="80"/>
  <c r="F179" i="80"/>
  <c r="G179" i="80"/>
  <c r="F180" i="80"/>
  <c r="G180" i="80"/>
  <c r="F181" i="80"/>
  <c r="G181" i="80"/>
  <c r="F182" i="80"/>
  <c r="G182" i="80"/>
  <c r="F183" i="80"/>
  <c r="G183" i="80"/>
  <c r="F184" i="80"/>
  <c r="G184" i="80"/>
  <c r="F185" i="80"/>
  <c r="G185" i="80"/>
  <c r="H185" i="80"/>
  <c r="F186" i="80"/>
  <c r="G186" i="80"/>
  <c r="H186" i="80"/>
  <c r="F187" i="80"/>
  <c r="G187" i="80"/>
  <c r="F188" i="80"/>
  <c r="G188" i="80"/>
  <c r="H188" i="80"/>
  <c r="F189" i="80"/>
  <c r="G189" i="80"/>
  <c r="F190" i="80"/>
  <c r="G190" i="80"/>
  <c r="F191" i="80"/>
  <c r="G191" i="80"/>
  <c r="H191" i="80"/>
  <c r="G178" i="80"/>
  <c r="F178" i="80"/>
  <c r="G177" i="80"/>
  <c r="F177" i="80"/>
  <c r="G176" i="80"/>
  <c r="F176" i="80"/>
  <c r="F164" i="80"/>
  <c r="G164" i="80"/>
  <c r="H164" i="80"/>
  <c r="F165" i="80"/>
  <c r="G165" i="80"/>
  <c r="H165" i="80"/>
  <c r="F166" i="80"/>
  <c r="G166" i="80"/>
  <c r="H166" i="80"/>
  <c r="F167" i="80"/>
  <c r="G167" i="80"/>
  <c r="F168" i="80"/>
  <c r="G168" i="80"/>
  <c r="H168" i="80"/>
  <c r="F169" i="80"/>
  <c r="G169" i="80"/>
  <c r="F170" i="80"/>
  <c r="G170" i="80"/>
  <c r="F171" i="80"/>
  <c r="G171" i="80"/>
  <c r="F172" i="80"/>
  <c r="G172" i="80"/>
  <c r="F173" i="80"/>
  <c r="G173" i="80"/>
  <c r="F174" i="80"/>
  <c r="G174" i="80"/>
  <c r="G163" i="80"/>
  <c r="F163" i="80"/>
  <c r="G162" i="80"/>
  <c r="F162" i="80"/>
  <c r="G161" i="80"/>
  <c r="F161" i="80"/>
  <c r="G160" i="80"/>
  <c r="F160" i="80"/>
  <c r="G159" i="80"/>
  <c r="F159" i="80"/>
  <c r="G158" i="80"/>
  <c r="F158" i="80"/>
  <c r="G157" i="80"/>
  <c r="F157" i="80"/>
  <c r="F152" i="80"/>
  <c r="G152" i="80"/>
  <c r="H152" i="80"/>
  <c r="F153" i="80"/>
  <c r="G153" i="80"/>
  <c r="H153" i="80"/>
  <c r="F154" i="80"/>
  <c r="G154" i="80"/>
  <c r="H154" i="80"/>
  <c r="F155" i="80"/>
  <c r="G155" i="80"/>
  <c r="H151" i="80"/>
  <c r="G151" i="80"/>
  <c r="F151" i="80"/>
  <c r="H150" i="80"/>
  <c r="G150" i="80"/>
  <c r="F150" i="80"/>
  <c r="G149" i="80"/>
  <c r="F149" i="80"/>
  <c r="F128" i="80"/>
  <c r="G128" i="80"/>
  <c r="F129" i="80"/>
  <c r="G129" i="80"/>
  <c r="F130" i="80"/>
  <c r="G130" i="80"/>
  <c r="H130" i="80"/>
  <c r="F131" i="80"/>
  <c r="G131" i="80"/>
  <c r="F132" i="80"/>
  <c r="G132" i="80"/>
  <c r="F133" i="80"/>
  <c r="G133" i="80"/>
  <c r="F134" i="80"/>
  <c r="G134" i="80"/>
  <c r="H134" i="80"/>
  <c r="F135" i="80"/>
  <c r="G135" i="80"/>
  <c r="H135" i="80"/>
  <c r="F136" i="80"/>
  <c r="G136" i="80"/>
  <c r="F137" i="80"/>
  <c r="G137" i="80"/>
  <c r="H137" i="80"/>
  <c r="F138" i="80"/>
  <c r="G138" i="80"/>
  <c r="F139" i="80"/>
  <c r="G139" i="80"/>
  <c r="F140" i="80"/>
  <c r="G140" i="80"/>
  <c r="F141" i="80"/>
  <c r="G141" i="80"/>
  <c r="F142" i="80"/>
  <c r="G142" i="80"/>
  <c r="F143" i="80"/>
  <c r="G143" i="80"/>
  <c r="H143" i="80"/>
  <c r="F144" i="80"/>
  <c r="G144" i="80"/>
  <c r="F145" i="80"/>
  <c r="G145" i="80"/>
  <c r="F146" i="80"/>
  <c r="G146" i="80"/>
  <c r="F147" i="80"/>
  <c r="G147" i="80"/>
  <c r="H127" i="80"/>
  <c r="G127" i="80"/>
  <c r="F127" i="80"/>
  <c r="G126" i="80"/>
  <c r="F126" i="80"/>
  <c r="F99" i="80"/>
  <c r="G99" i="80"/>
  <c r="F100" i="80"/>
  <c r="G100" i="80"/>
  <c r="F101" i="80"/>
  <c r="G101" i="80"/>
  <c r="H101" i="80"/>
  <c r="F102" i="80"/>
  <c r="G102" i="80"/>
  <c r="F103" i="80"/>
  <c r="G103" i="80"/>
  <c r="H103" i="80"/>
  <c r="F104" i="80"/>
  <c r="G104" i="80"/>
  <c r="F105" i="80"/>
  <c r="G105" i="80"/>
  <c r="H105" i="80"/>
  <c r="F106" i="80"/>
  <c r="G106" i="80"/>
  <c r="H106" i="80"/>
  <c r="F107" i="80"/>
  <c r="G107" i="80"/>
  <c r="F108" i="80"/>
  <c r="G108" i="80"/>
  <c r="F109" i="80"/>
  <c r="G109" i="80"/>
  <c r="F110" i="80"/>
  <c r="G110" i="80"/>
  <c r="F111" i="80"/>
  <c r="G111" i="80"/>
  <c r="F112" i="80"/>
  <c r="G112" i="80"/>
  <c r="F113" i="80"/>
  <c r="G113" i="80"/>
  <c r="H113" i="80"/>
  <c r="F114" i="80"/>
  <c r="G114" i="80"/>
  <c r="F115" i="80"/>
  <c r="G115" i="80"/>
  <c r="F116" i="80"/>
  <c r="G116" i="80"/>
  <c r="F117" i="80"/>
  <c r="G117" i="80"/>
  <c r="F118" i="80"/>
  <c r="G118" i="80"/>
  <c r="F119" i="80"/>
  <c r="G119" i="80"/>
  <c r="H119" i="80"/>
  <c r="F120" i="80"/>
  <c r="G120" i="80"/>
  <c r="F121" i="80"/>
  <c r="G121" i="80"/>
  <c r="H121" i="80"/>
  <c r="F122" i="80"/>
  <c r="G122" i="80"/>
  <c r="H122" i="80"/>
  <c r="F123" i="80"/>
  <c r="G123" i="80"/>
  <c r="F124" i="80"/>
  <c r="G124" i="80"/>
  <c r="G98" i="80"/>
  <c r="F98" i="80"/>
  <c r="G97" i="80"/>
  <c r="F97" i="80"/>
  <c r="F91" i="80"/>
  <c r="G91" i="80"/>
  <c r="F92" i="80"/>
  <c r="G92" i="80"/>
  <c r="F93" i="80"/>
  <c r="G93" i="80"/>
  <c r="F94" i="80"/>
  <c r="G94" i="80"/>
  <c r="F95" i="80"/>
  <c r="G95" i="80"/>
  <c r="G90" i="80"/>
  <c r="F90" i="80"/>
  <c r="H89" i="80"/>
  <c r="G89" i="80"/>
  <c r="F89" i="80"/>
  <c r="G87" i="80"/>
  <c r="F87" i="80"/>
  <c r="G86" i="80"/>
  <c r="F86" i="80"/>
  <c r="F77" i="80"/>
  <c r="G77" i="80"/>
  <c r="H77" i="80"/>
  <c r="F78" i="80"/>
  <c r="G78" i="80"/>
  <c r="H78" i="80"/>
  <c r="F79" i="80"/>
  <c r="G79" i="80"/>
  <c r="H79" i="80"/>
  <c r="F80" i="80"/>
  <c r="G80" i="80"/>
  <c r="F81" i="80"/>
  <c r="G81" i="80"/>
  <c r="F82" i="80"/>
  <c r="G82" i="80"/>
  <c r="F83" i="80"/>
  <c r="G83" i="80"/>
  <c r="F84" i="80"/>
  <c r="G84" i="80"/>
  <c r="G76" i="80"/>
  <c r="F76" i="80"/>
  <c r="G75" i="80"/>
  <c r="F75" i="80"/>
  <c r="G74" i="80"/>
  <c r="F74" i="80"/>
  <c r="G73" i="80"/>
  <c r="F73" i="80"/>
  <c r="G72" i="80"/>
  <c r="F72" i="80"/>
  <c r="F69" i="80"/>
  <c r="G69" i="80"/>
  <c r="F70" i="80"/>
  <c r="G70" i="80"/>
  <c r="H70" i="80"/>
  <c r="H68" i="80"/>
  <c r="G68" i="80"/>
  <c r="F68" i="80"/>
  <c r="G67" i="80"/>
  <c r="F67" i="80"/>
  <c r="H66" i="80"/>
  <c r="G66" i="80"/>
  <c r="F66" i="80"/>
  <c r="F53" i="80"/>
  <c r="G53" i="80"/>
  <c r="H53" i="80"/>
  <c r="F54" i="80"/>
  <c r="G54" i="80"/>
  <c r="H54" i="80"/>
  <c r="F55" i="80"/>
  <c r="G55" i="80"/>
  <c r="F56" i="80"/>
  <c r="G56" i="80"/>
  <c r="F57" i="80"/>
  <c r="G57" i="80"/>
  <c r="F58" i="80"/>
  <c r="G58" i="80"/>
  <c r="F59" i="80"/>
  <c r="G59" i="80"/>
  <c r="F60" i="80"/>
  <c r="G60" i="80"/>
  <c r="F61" i="80"/>
  <c r="G61" i="80"/>
  <c r="H61" i="80"/>
  <c r="F62" i="80"/>
  <c r="G62" i="80"/>
  <c r="H62" i="80"/>
  <c r="F63" i="80"/>
  <c r="G63" i="80"/>
  <c r="F64" i="80"/>
  <c r="G64" i="80"/>
  <c r="H52" i="80"/>
  <c r="G52" i="80"/>
  <c r="F52" i="80"/>
  <c r="H51" i="80"/>
  <c r="G51" i="80"/>
  <c r="F51" i="80"/>
  <c r="G50" i="80"/>
  <c r="F50" i="80"/>
  <c r="F23" i="80"/>
  <c r="G23" i="80"/>
  <c r="H23" i="80"/>
  <c r="F24" i="80"/>
  <c r="G24" i="80"/>
  <c r="H24" i="80"/>
  <c r="F25" i="80"/>
  <c r="G25" i="80"/>
  <c r="H25" i="80"/>
  <c r="F26" i="80"/>
  <c r="G26" i="80"/>
  <c r="F27" i="80"/>
  <c r="G27" i="80"/>
  <c r="F28" i="80"/>
  <c r="G28" i="80"/>
  <c r="F29" i="80"/>
  <c r="G29" i="80"/>
  <c r="F30" i="80"/>
  <c r="G30" i="80"/>
  <c r="F31" i="80"/>
  <c r="G31" i="80"/>
  <c r="F32" i="80"/>
  <c r="G32" i="80"/>
  <c r="F33" i="80"/>
  <c r="G33" i="80"/>
  <c r="H33" i="80"/>
  <c r="F34" i="80"/>
  <c r="G34" i="80"/>
  <c r="F35" i="80"/>
  <c r="G35" i="80"/>
  <c r="F36" i="80"/>
  <c r="G36" i="80"/>
  <c r="F37" i="80"/>
  <c r="G37" i="80"/>
  <c r="F38" i="80"/>
  <c r="G38" i="80"/>
  <c r="F39" i="80"/>
  <c r="G39" i="80"/>
  <c r="H39" i="80"/>
  <c r="F40" i="80"/>
  <c r="G40" i="80"/>
  <c r="H40" i="80"/>
  <c r="F41" i="80"/>
  <c r="G41" i="80"/>
  <c r="H41" i="80"/>
  <c r="F42" i="80"/>
  <c r="G42" i="80"/>
  <c r="F43" i="80"/>
  <c r="G43" i="80"/>
  <c r="F44" i="80"/>
  <c r="G44" i="80"/>
  <c r="F45" i="80"/>
  <c r="G45" i="80"/>
  <c r="F46" i="80"/>
  <c r="G46" i="80"/>
  <c r="F47" i="80"/>
  <c r="G47" i="80"/>
  <c r="F48" i="80"/>
  <c r="G48" i="80"/>
  <c r="G22" i="80"/>
  <c r="F22" i="80"/>
  <c r="G21" i="80"/>
  <c r="F21" i="80"/>
  <c r="F19" i="80"/>
  <c r="G19" i="80"/>
  <c r="G18" i="80"/>
  <c r="F18" i="80"/>
  <c r="V18" i="80"/>
  <c r="S19" i="80"/>
  <c r="S18" i="80"/>
  <c r="P19" i="80"/>
  <c r="P18" i="80"/>
  <c r="O18" i="80" s="1"/>
  <c r="L19" i="80"/>
  <c r="L18" i="80"/>
  <c r="I19" i="80"/>
  <c r="I18" i="80"/>
  <c r="I21" i="94" l="1"/>
  <c r="H20" i="94"/>
  <c r="C32" i="94"/>
  <c r="C49" i="94"/>
  <c r="N20" i="94"/>
  <c r="F21" i="94"/>
  <c r="F42" i="94"/>
  <c r="F34" i="94"/>
  <c r="E80" i="132"/>
  <c r="N83" i="132"/>
  <c r="N134" i="132"/>
  <c r="F209" i="132"/>
  <c r="E148" i="132"/>
  <c r="E143" i="132"/>
  <c r="E120" i="132"/>
  <c r="E109" i="132"/>
  <c r="E63" i="132"/>
  <c r="E46" i="132"/>
  <c r="E40" i="132"/>
  <c r="G19" i="132"/>
  <c r="G17" i="132"/>
  <c r="E208" i="132"/>
  <c r="E186" i="132"/>
  <c r="E176" i="132"/>
  <c r="E159" i="132"/>
  <c r="E74" i="132"/>
  <c r="E51" i="132"/>
  <c r="G45" i="132"/>
  <c r="E18" i="132"/>
  <c r="F17" i="132"/>
  <c r="E214" i="132"/>
  <c r="E191" i="132"/>
  <c r="E164" i="132"/>
  <c r="E130" i="132"/>
  <c r="E103" i="132"/>
  <c r="E86" i="132"/>
  <c r="E79" i="132"/>
  <c r="E56" i="132"/>
  <c r="F45" i="132"/>
  <c r="E34" i="132"/>
  <c r="E24" i="132"/>
  <c r="K67" i="132"/>
  <c r="E76" i="132"/>
  <c r="E171" i="132"/>
  <c r="E152" i="132"/>
  <c r="E142" i="132"/>
  <c r="E108" i="132"/>
  <c r="H61" i="132"/>
  <c r="E39" i="132"/>
  <c r="E196" i="132"/>
  <c r="E207" i="132"/>
  <c r="E180" i="132"/>
  <c r="E175" i="132"/>
  <c r="E158" i="132"/>
  <c r="F134" i="132"/>
  <c r="E124" i="132"/>
  <c r="E114" i="132"/>
  <c r="G61" i="132"/>
  <c r="E50" i="132"/>
  <c r="E87" i="132"/>
  <c r="K112" i="132"/>
  <c r="K156" i="132"/>
  <c r="K172" i="132"/>
  <c r="E219" i="132"/>
  <c r="G206" i="132"/>
  <c r="E190" i="132"/>
  <c r="E163" i="132"/>
  <c r="H134" i="132"/>
  <c r="E102" i="132"/>
  <c r="E78" i="132"/>
  <c r="G67" i="132"/>
  <c r="F61" i="132"/>
  <c r="E55" i="132"/>
  <c r="E28" i="132"/>
  <c r="E23" i="132"/>
  <c r="N112" i="132"/>
  <c r="N172" i="132"/>
  <c r="F206" i="132"/>
  <c r="E195" i="132"/>
  <c r="E168" i="132"/>
  <c r="E141" i="132"/>
  <c r="E107" i="132"/>
  <c r="E91" i="132"/>
  <c r="F67" i="132"/>
  <c r="E60" i="132"/>
  <c r="E38" i="132"/>
  <c r="E35" i="132"/>
  <c r="K139" i="132"/>
  <c r="K16" i="132" s="1"/>
  <c r="E184" i="132"/>
  <c r="E174" i="132"/>
  <c r="H156" i="132"/>
  <c r="E146" i="132"/>
  <c r="E123" i="132"/>
  <c r="E118" i="132"/>
  <c r="E96" i="132"/>
  <c r="G90" i="132"/>
  <c r="E66" i="132"/>
  <c r="E43" i="132"/>
  <c r="N139" i="132"/>
  <c r="N206" i="132"/>
  <c r="H217" i="132"/>
  <c r="E212" i="132"/>
  <c r="G156" i="132"/>
  <c r="E128" i="132"/>
  <c r="G112" i="132"/>
  <c r="F90" i="132"/>
  <c r="H83" i="132"/>
  <c r="E54" i="132"/>
  <c r="E32" i="132"/>
  <c r="E22" i="132"/>
  <c r="K19" i="132"/>
  <c r="E167" i="132"/>
  <c r="F156" i="132"/>
  <c r="H139" i="132"/>
  <c r="F112" i="132"/>
  <c r="E106" i="132"/>
  <c r="G83" i="132"/>
  <c r="E59" i="132"/>
  <c r="N19" i="132"/>
  <c r="F217" i="132"/>
  <c r="E204" i="132"/>
  <c r="E199" i="132"/>
  <c r="H172" i="132"/>
  <c r="E150" i="132"/>
  <c r="G139" i="132"/>
  <c r="E122" i="132"/>
  <c r="E111" i="132"/>
  <c r="E95" i="132"/>
  <c r="F83" i="132"/>
  <c r="E48" i="132"/>
  <c r="K45" i="132"/>
  <c r="K90" i="132"/>
  <c r="K209" i="132"/>
  <c r="E216" i="132"/>
  <c r="E211" i="132"/>
  <c r="E188" i="132"/>
  <c r="E178" i="132"/>
  <c r="G172" i="132"/>
  <c r="F139" i="132"/>
  <c r="E127" i="132"/>
  <c r="E100" i="132"/>
  <c r="E71" i="132"/>
  <c r="E21" i="132"/>
  <c r="N45" i="132"/>
  <c r="N90" i="132"/>
  <c r="N209" i="132"/>
  <c r="F172" i="132"/>
  <c r="E166" i="132"/>
  <c r="E138" i="132"/>
  <c r="E88" i="132"/>
  <c r="E83" i="132" s="1"/>
  <c r="E58" i="132"/>
  <c r="E26" i="132"/>
  <c r="E203" i="132"/>
  <c r="E198" i="132"/>
  <c r="E154" i="132"/>
  <c r="E144" i="132"/>
  <c r="E116" i="132"/>
  <c r="E110" i="132"/>
  <c r="E94" i="132"/>
  <c r="E64" i="132"/>
  <c r="F19" i="132"/>
  <c r="H209" i="132"/>
  <c r="E187" i="132"/>
  <c r="E160" i="132"/>
  <c r="E126" i="132"/>
  <c r="E75" i="132"/>
  <c r="E70" i="132"/>
  <c r="E52" i="132"/>
  <c r="E20" i="132"/>
  <c r="AF40" i="121"/>
  <c r="AF24" i="121"/>
  <c r="C26" i="121"/>
  <c r="AF22" i="121"/>
  <c r="AF20" i="121"/>
  <c r="C38" i="121"/>
  <c r="C36" i="121"/>
  <c r="C34" i="121"/>
  <c r="I37" i="128"/>
  <c r="T27" i="128"/>
  <c r="Y35" i="128"/>
  <c r="AC35" i="128"/>
  <c r="W17" i="128"/>
  <c r="C14" i="128"/>
  <c r="C39" i="128"/>
  <c r="H47" i="128"/>
  <c r="G42" i="128"/>
  <c r="Y27" i="128"/>
  <c r="G47" i="128"/>
  <c r="H16" i="128"/>
  <c r="W33" i="128"/>
  <c r="AF14" i="128"/>
  <c r="AF13" i="128" s="1"/>
  <c r="K20" i="128"/>
  <c r="J39" i="128"/>
  <c r="I25" i="128"/>
  <c r="I42" i="128"/>
  <c r="L35" i="128"/>
  <c r="K39" i="128"/>
  <c r="K27" i="128"/>
  <c r="L39" i="128"/>
  <c r="T39" i="128"/>
  <c r="T20" i="128"/>
  <c r="Z39" i="128"/>
  <c r="Z20" i="128"/>
  <c r="AF27" i="128"/>
  <c r="L27" i="128"/>
  <c r="I41" i="128"/>
  <c r="Y39" i="128"/>
  <c r="Y20" i="128"/>
  <c r="O20" i="128"/>
  <c r="X39" i="128"/>
  <c r="X20" i="128"/>
  <c r="AC27" i="128"/>
  <c r="T35" i="128"/>
  <c r="W38" i="128"/>
  <c r="C27" i="128"/>
  <c r="H38" i="128"/>
  <c r="J35" i="128"/>
  <c r="O35" i="128"/>
  <c r="H30" i="128"/>
  <c r="AC39" i="128"/>
  <c r="AC20" i="128"/>
  <c r="O50" i="80"/>
  <c r="O67" i="80"/>
  <c r="O77" i="80"/>
  <c r="H32" i="80"/>
  <c r="H60" i="80"/>
  <c r="H74" i="80"/>
  <c r="H94" i="80"/>
  <c r="H126" i="80"/>
  <c r="H132" i="80"/>
  <c r="E132" i="80" s="1"/>
  <c r="H177" i="80"/>
  <c r="H194" i="80"/>
  <c r="H215" i="80"/>
  <c r="H199" i="80"/>
  <c r="E197" i="80"/>
  <c r="H47" i="80"/>
  <c r="H31" i="80"/>
  <c r="E31" i="80" s="1"/>
  <c r="H75" i="80"/>
  <c r="H93" i="80"/>
  <c r="O139" i="80"/>
  <c r="O127" i="80"/>
  <c r="O132" i="80"/>
  <c r="H44" i="80"/>
  <c r="H28" i="80"/>
  <c r="H56" i="80"/>
  <c r="H83" i="80"/>
  <c r="H115" i="80"/>
  <c r="H169" i="80"/>
  <c r="H195" i="80"/>
  <c r="O229" i="80"/>
  <c r="O154" i="80"/>
  <c r="O182" i="80"/>
  <c r="E151" i="80"/>
  <c r="H18" i="80"/>
  <c r="E18" i="80" s="1"/>
  <c r="O235" i="80"/>
  <c r="H136" i="80"/>
  <c r="E204" i="80"/>
  <c r="E161" i="80"/>
  <c r="H97" i="80"/>
  <c r="E97" i="80" s="1"/>
  <c r="H189" i="80"/>
  <c r="H146" i="80"/>
  <c r="I24" i="128"/>
  <c r="I22" i="128"/>
  <c r="W28" i="128"/>
  <c r="X14" i="128"/>
  <c r="X13" i="128" s="1"/>
  <c r="Z27" i="128"/>
  <c r="F27" i="94"/>
  <c r="C55" i="94"/>
  <c r="H227" i="80"/>
  <c r="H211" i="80"/>
  <c r="O47" i="80"/>
  <c r="O62" i="80"/>
  <c r="O145" i="80"/>
  <c r="E145" i="80" s="1"/>
  <c r="O129" i="80"/>
  <c r="I23" i="128"/>
  <c r="AF19" i="121"/>
  <c r="E210" i="132"/>
  <c r="E62" i="132"/>
  <c r="H90" i="132"/>
  <c r="L34" i="94"/>
  <c r="H82" i="80"/>
  <c r="E82" i="80" s="1"/>
  <c r="O31" i="80"/>
  <c r="O109" i="80"/>
  <c r="O147" i="80"/>
  <c r="O170" i="80"/>
  <c r="Y14" i="128"/>
  <c r="I40" i="128"/>
  <c r="W29" i="128"/>
  <c r="L20" i="128"/>
  <c r="J27" i="128"/>
  <c r="E213" i="132"/>
  <c r="E177" i="132"/>
  <c r="E145" i="132"/>
  <c r="E113" i="132"/>
  <c r="E65" i="132"/>
  <c r="E25" i="132"/>
  <c r="H45" i="132"/>
  <c r="H209" i="80"/>
  <c r="O30" i="80"/>
  <c r="O230" i="80"/>
  <c r="O208" i="80"/>
  <c r="O232" i="80"/>
  <c r="AA13" i="128"/>
  <c r="T14" i="128"/>
  <c r="W32" i="128"/>
  <c r="W25" i="128"/>
  <c r="AF32" i="121"/>
  <c r="O32" i="121" s="1"/>
  <c r="K83" i="132"/>
  <c r="E181" i="132"/>
  <c r="E149" i="132"/>
  <c r="E117" i="132"/>
  <c r="E85" i="132"/>
  <c r="E29" i="132"/>
  <c r="I34" i="94"/>
  <c r="AF18" i="121"/>
  <c r="H235" i="80"/>
  <c r="O58" i="80"/>
  <c r="E58" i="80" s="1"/>
  <c r="E201" i="80"/>
  <c r="L14" i="128"/>
  <c r="G26" i="128"/>
  <c r="Z14" i="128"/>
  <c r="W45" i="128"/>
  <c r="J20" i="128"/>
  <c r="AF31" i="121"/>
  <c r="N67" i="132"/>
  <c r="E185" i="132"/>
  <c r="E153" i="132"/>
  <c r="E121" i="132"/>
  <c r="E89" i="132"/>
  <c r="E33" i="132"/>
  <c r="H80" i="132"/>
  <c r="H206" i="132"/>
  <c r="H207" i="80"/>
  <c r="H236" i="80"/>
  <c r="O140" i="80"/>
  <c r="O241" i="80"/>
  <c r="W15" i="128"/>
  <c r="F15" i="128" s="1"/>
  <c r="AD13" i="128"/>
  <c r="E218" i="132"/>
  <c r="E217" i="132" s="1"/>
  <c r="E189" i="132"/>
  <c r="E125" i="132"/>
  <c r="E37" i="132"/>
  <c r="O98" i="80"/>
  <c r="H184" i="80"/>
  <c r="H241" i="80"/>
  <c r="E241" i="80" s="1"/>
  <c r="O131" i="80"/>
  <c r="O167" i="80"/>
  <c r="O221" i="80"/>
  <c r="I16" i="128"/>
  <c r="F16" i="128" s="1"/>
  <c r="G38" i="128"/>
  <c r="W41" i="128"/>
  <c r="E193" i="132"/>
  <c r="E135" i="132"/>
  <c r="E134" i="132" s="1"/>
  <c r="E129" i="132"/>
  <c r="E41" i="132"/>
  <c r="H112" i="132"/>
  <c r="C50" i="94"/>
  <c r="AF34" i="121"/>
  <c r="E133" i="80"/>
  <c r="H118" i="80"/>
  <c r="H138" i="80"/>
  <c r="E138" i="80" s="1"/>
  <c r="O27" i="80"/>
  <c r="O70" i="80"/>
  <c r="H31" i="128"/>
  <c r="W21" i="128"/>
  <c r="F21" i="128" s="1"/>
  <c r="AF20" i="128"/>
  <c r="AH13" i="128"/>
  <c r="O39" i="128"/>
  <c r="M16" i="132"/>
  <c r="E197" i="132"/>
  <c r="E140" i="132"/>
  <c r="E133" i="132"/>
  <c r="E69" i="132"/>
  <c r="L46" i="94"/>
  <c r="L27" i="94"/>
  <c r="H108" i="80"/>
  <c r="E108" i="80" s="1"/>
  <c r="O76" i="80"/>
  <c r="E76" i="80" s="1"/>
  <c r="O198" i="80"/>
  <c r="O87" i="80"/>
  <c r="O137" i="80"/>
  <c r="O160" i="80"/>
  <c r="H18" i="128"/>
  <c r="C40" i="121"/>
  <c r="C24" i="121"/>
  <c r="C37" i="121"/>
  <c r="AF43" i="121"/>
  <c r="O43" i="121" s="1"/>
  <c r="AF27" i="121"/>
  <c r="O27" i="121" s="1"/>
  <c r="E201" i="132"/>
  <c r="E73" i="132"/>
  <c r="C31" i="94"/>
  <c r="G23" i="128"/>
  <c r="H36" i="80"/>
  <c r="H64" i="80"/>
  <c r="E64" i="80" s="1"/>
  <c r="W48" i="128"/>
  <c r="H43" i="128"/>
  <c r="G18" i="128"/>
  <c r="W37" i="128"/>
  <c r="F37" i="128" s="1"/>
  <c r="AF39" i="121"/>
  <c r="E205" i="132"/>
  <c r="E157" i="132"/>
  <c r="E93" i="132"/>
  <c r="E90" i="132" s="1"/>
  <c r="E77" i="132"/>
  <c r="I46" i="94"/>
  <c r="I27" i="94"/>
  <c r="O61" i="80"/>
  <c r="E61" i="80" s="1"/>
  <c r="H180" i="80"/>
  <c r="E180" i="80" s="1"/>
  <c r="O72" i="80"/>
  <c r="E72" i="80" s="1"/>
  <c r="O90" i="80"/>
  <c r="O243" i="80"/>
  <c r="E243" i="80" s="1"/>
  <c r="I26" i="128"/>
  <c r="F26" i="128" s="1"/>
  <c r="I38" i="128"/>
  <c r="F38" i="128" s="1"/>
  <c r="I48" i="128"/>
  <c r="F48" i="128" s="1"/>
  <c r="I46" i="128"/>
  <c r="G43" i="128"/>
  <c r="G24" i="128"/>
  <c r="D13" i="128"/>
  <c r="E161" i="132"/>
  <c r="E97" i="132"/>
  <c r="L42" i="94"/>
  <c r="H17" i="132"/>
  <c r="E17" i="132" s="1"/>
  <c r="O46" i="80"/>
  <c r="E46" i="80" s="1"/>
  <c r="E173" i="132"/>
  <c r="H34" i="80"/>
  <c r="O82" i="80"/>
  <c r="O173" i="80"/>
  <c r="O193" i="80"/>
  <c r="W23" i="128"/>
  <c r="O24" i="121"/>
  <c r="E165" i="132"/>
  <c r="E101" i="132"/>
  <c r="E49" i="132"/>
  <c r="C41" i="94"/>
  <c r="E79" i="80"/>
  <c r="E179" i="80"/>
  <c r="H172" i="80"/>
  <c r="E172" i="80" s="1"/>
  <c r="H178" i="80"/>
  <c r="H22" i="80"/>
  <c r="E22" i="80" s="1"/>
  <c r="H120" i="80"/>
  <c r="H104" i="80"/>
  <c r="H216" i="80"/>
  <c r="E216" i="80" s="1"/>
  <c r="H200" i="80"/>
  <c r="E200" i="80" s="1"/>
  <c r="O126" i="80"/>
  <c r="AN44" i="118"/>
  <c r="G36" i="128"/>
  <c r="E169" i="132"/>
  <c r="E137" i="132"/>
  <c r="E105" i="132"/>
  <c r="E53" i="132"/>
  <c r="H19" i="132"/>
  <c r="C43" i="94"/>
  <c r="I42" i="94"/>
  <c r="AF41" i="121"/>
  <c r="AF25" i="121"/>
  <c r="O25" i="121" s="1"/>
  <c r="AF35" i="121"/>
  <c r="O35" i="121" s="1"/>
  <c r="C42" i="121"/>
  <c r="O40" i="121"/>
  <c r="AF17" i="121"/>
  <c r="O17" i="121" s="1"/>
  <c r="AF30" i="121"/>
  <c r="O30" i="121" s="1"/>
  <c r="O37" i="121"/>
  <c r="C31" i="121"/>
  <c r="O21" i="121"/>
  <c r="U16" i="121"/>
  <c r="C44" i="121"/>
  <c r="C28" i="121"/>
  <c r="AL16" i="121"/>
  <c r="C30" i="121"/>
  <c r="C29" i="121"/>
  <c r="O41" i="121"/>
  <c r="AC16" i="121"/>
  <c r="D16" i="121"/>
  <c r="AR16" i="121"/>
  <c r="C22" i="121"/>
  <c r="AH16" i="121"/>
  <c r="O36" i="121"/>
  <c r="C41" i="121"/>
  <c r="C25" i="121"/>
  <c r="L16" i="121"/>
  <c r="C18" i="121"/>
  <c r="AA20" i="94"/>
  <c r="AB20" i="94"/>
  <c r="Z20" i="94"/>
  <c r="Y21" i="94"/>
  <c r="V21" i="94"/>
  <c r="E26" i="94"/>
  <c r="X21" i="94"/>
  <c r="X42" i="94"/>
  <c r="Y34" i="94"/>
  <c r="D23" i="94"/>
  <c r="D37" i="94"/>
  <c r="W27" i="94"/>
  <c r="V34" i="94"/>
  <c r="E37" i="94"/>
  <c r="S27" i="94"/>
  <c r="W34" i="94"/>
  <c r="U27" i="94"/>
  <c r="E27" i="94"/>
  <c r="E22" i="94"/>
  <c r="U21" i="94"/>
  <c r="D38" i="94"/>
  <c r="U42" i="94"/>
  <c r="E24" i="94"/>
  <c r="Y27" i="94"/>
  <c r="U34" i="94"/>
  <c r="E38" i="94"/>
  <c r="V42" i="94"/>
  <c r="D24" i="94"/>
  <c r="D26" i="94"/>
  <c r="C26" i="94"/>
  <c r="D25" i="94"/>
  <c r="T21" i="94"/>
  <c r="D51" i="94"/>
  <c r="T46" i="94"/>
  <c r="E25" i="94"/>
  <c r="V46" i="94"/>
  <c r="E51" i="94"/>
  <c r="C23" i="94"/>
  <c r="C54" i="94"/>
  <c r="C38" i="94"/>
  <c r="C36" i="94"/>
  <c r="C40" i="94"/>
  <c r="C52" i="94"/>
  <c r="F20" i="94"/>
  <c r="T27" i="94"/>
  <c r="W42" i="94"/>
  <c r="X34" i="94"/>
  <c r="V27" i="94"/>
  <c r="I16" i="132"/>
  <c r="O16" i="132"/>
  <c r="N16" i="132"/>
  <c r="G16" i="132"/>
  <c r="P16" i="132"/>
  <c r="J16" i="132"/>
  <c r="L16" i="132"/>
  <c r="AG16" i="121"/>
  <c r="O19" i="121"/>
  <c r="AU16" i="121"/>
  <c r="AO16" i="121"/>
  <c r="O20" i="121"/>
  <c r="AI16" i="121"/>
  <c r="O39" i="121"/>
  <c r="O23" i="121"/>
  <c r="O45" i="121"/>
  <c r="O29" i="121"/>
  <c r="O38" i="121"/>
  <c r="O34" i="121"/>
  <c r="Z16" i="121"/>
  <c r="O18" i="121"/>
  <c r="O22" i="121"/>
  <c r="O33" i="121"/>
  <c r="O31" i="121"/>
  <c r="O44" i="121"/>
  <c r="O28" i="121"/>
  <c r="O42" i="121"/>
  <c r="O26" i="121"/>
  <c r="R16" i="121"/>
  <c r="Q16" i="121"/>
  <c r="P16" i="121"/>
  <c r="C35" i="121"/>
  <c r="C19" i="121"/>
  <c r="C17" i="121"/>
  <c r="C33" i="121"/>
  <c r="I16" i="121"/>
  <c r="C32" i="121"/>
  <c r="C43" i="121"/>
  <c r="C27" i="121"/>
  <c r="C39" i="121"/>
  <c r="C23" i="121"/>
  <c r="F16" i="121"/>
  <c r="E16" i="121"/>
  <c r="C13" i="128"/>
  <c r="N13" i="128"/>
  <c r="V13" i="128"/>
  <c r="AE13" i="128"/>
  <c r="Q13" i="128"/>
  <c r="M13" i="128"/>
  <c r="T13" i="128"/>
  <c r="U13" i="128"/>
  <c r="P13" i="128"/>
  <c r="E13" i="128"/>
  <c r="W30" i="128"/>
  <c r="W40" i="128"/>
  <c r="W43" i="128"/>
  <c r="AC14" i="128"/>
  <c r="AC13" i="128" s="1"/>
  <c r="W47" i="128"/>
  <c r="W42" i="128"/>
  <c r="F42" i="128" s="1"/>
  <c r="W46" i="128"/>
  <c r="W36" i="128"/>
  <c r="W31" i="128"/>
  <c r="W26" i="128"/>
  <c r="W19" i="128"/>
  <c r="G22" i="128"/>
  <c r="H19" i="128"/>
  <c r="G46" i="128"/>
  <c r="I18" i="128"/>
  <c r="I33" i="128"/>
  <c r="F33" i="128" s="1"/>
  <c r="I44" i="128"/>
  <c r="F44" i="128" s="1"/>
  <c r="I34" i="128"/>
  <c r="F34" i="128" s="1"/>
  <c r="I43" i="128"/>
  <c r="I17" i="128"/>
  <c r="F17" i="128" s="1"/>
  <c r="I19" i="128"/>
  <c r="I47" i="128"/>
  <c r="F47" i="128" s="1"/>
  <c r="I31" i="128"/>
  <c r="O14" i="128"/>
  <c r="I32" i="128"/>
  <c r="I28" i="128"/>
  <c r="I29" i="128"/>
  <c r="F29" i="128" s="1"/>
  <c r="K14" i="128"/>
  <c r="J14" i="128"/>
  <c r="F22" i="128"/>
  <c r="F30" i="128"/>
  <c r="F45" i="128"/>
  <c r="G25" i="128"/>
  <c r="G41" i="128"/>
  <c r="G15" i="128"/>
  <c r="H25" i="128"/>
  <c r="H20" i="128" s="1"/>
  <c r="H41" i="128"/>
  <c r="F25" i="128"/>
  <c r="H28" i="128"/>
  <c r="H33" i="128"/>
  <c r="H44" i="128"/>
  <c r="F18" i="128"/>
  <c r="H36" i="128"/>
  <c r="H35" i="128" s="1"/>
  <c r="G16" i="128"/>
  <c r="H26" i="128"/>
  <c r="G29" i="128"/>
  <c r="G27" i="128" s="1"/>
  <c r="H34" i="128"/>
  <c r="F28" i="128"/>
  <c r="F24" i="128"/>
  <c r="G40" i="128"/>
  <c r="H40" i="128"/>
  <c r="G30" i="128"/>
  <c r="AN39" i="118"/>
  <c r="W39" i="118" s="1"/>
  <c r="AN34" i="118"/>
  <c r="W34" i="118" s="1"/>
  <c r="AN42" i="118"/>
  <c r="W42" i="118" s="1"/>
  <c r="AC18" i="118"/>
  <c r="AN37" i="118"/>
  <c r="W37" i="118" s="1"/>
  <c r="AN21" i="118"/>
  <c r="W21" i="118" s="1"/>
  <c r="T18" i="118"/>
  <c r="AN40" i="118"/>
  <c r="AN24" i="118"/>
  <c r="AN28" i="118"/>
  <c r="C27" i="118"/>
  <c r="C24" i="118"/>
  <c r="C36" i="118"/>
  <c r="AN26" i="118"/>
  <c r="W26" i="118" s="1"/>
  <c r="AN41" i="118"/>
  <c r="W41" i="118" s="1"/>
  <c r="AN25" i="118"/>
  <c r="W25" i="118" s="1"/>
  <c r="AN36" i="118"/>
  <c r="W36" i="118" s="1"/>
  <c r="AN19" i="118"/>
  <c r="W19" i="118" s="1"/>
  <c r="C47" i="118"/>
  <c r="AN43" i="118"/>
  <c r="W43" i="118" s="1"/>
  <c r="AN27" i="118"/>
  <c r="W27" i="118" s="1"/>
  <c r="C19" i="118"/>
  <c r="AN23" i="118"/>
  <c r="W23" i="118" s="1"/>
  <c r="AT18" i="118"/>
  <c r="AN38" i="118"/>
  <c r="W38" i="118" s="1"/>
  <c r="AQ18" i="118"/>
  <c r="AN35" i="118"/>
  <c r="W35" i="118" s="1"/>
  <c r="AN33" i="118"/>
  <c r="W33" i="118" s="1"/>
  <c r="C29" i="118"/>
  <c r="AN29" i="118"/>
  <c r="W29" i="118" s="1"/>
  <c r="BC18" i="118"/>
  <c r="AZ18" i="118"/>
  <c r="AW18" i="118"/>
  <c r="AN20" i="118"/>
  <c r="W20" i="118" s="1"/>
  <c r="AN32" i="118"/>
  <c r="W32" i="118" s="1"/>
  <c r="AN46" i="118"/>
  <c r="W46" i="118" s="1"/>
  <c r="AN30" i="118"/>
  <c r="W30" i="118" s="1"/>
  <c r="AN47" i="118"/>
  <c r="W47" i="118" s="1"/>
  <c r="AN31" i="118"/>
  <c r="W31" i="118" s="1"/>
  <c r="AN22" i="118"/>
  <c r="W22" i="118"/>
  <c r="AI18" i="118"/>
  <c r="AF18" i="118"/>
  <c r="W40" i="118"/>
  <c r="W24" i="118"/>
  <c r="W44" i="118"/>
  <c r="W28" i="118"/>
  <c r="Z18" i="118"/>
  <c r="W45" i="118"/>
  <c r="C39" i="118"/>
  <c r="C20" i="118"/>
  <c r="C42" i="118"/>
  <c r="C26" i="118"/>
  <c r="C22" i="118"/>
  <c r="C34" i="118"/>
  <c r="L18" i="118"/>
  <c r="C40" i="118"/>
  <c r="C45" i="118"/>
  <c r="C23" i="118"/>
  <c r="C38" i="118"/>
  <c r="C32" i="118"/>
  <c r="C44" i="118"/>
  <c r="C25" i="118"/>
  <c r="C28" i="118"/>
  <c r="C37" i="118"/>
  <c r="C31" i="118"/>
  <c r="C46" i="118"/>
  <c r="C21" i="118"/>
  <c r="C30" i="118"/>
  <c r="C41" i="118"/>
  <c r="C35" i="118"/>
  <c r="C43" i="118"/>
  <c r="C33" i="118"/>
  <c r="E18" i="118"/>
  <c r="AP18" i="118"/>
  <c r="AO18" i="118"/>
  <c r="Y19" i="118"/>
  <c r="Y18" i="118" s="1"/>
  <c r="X19" i="118"/>
  <c r="X18" i="118" s="1"/>
  <c r="D18" i="118"/>
  <c r="I18" i="118"/>
  <c r="O18" i="118"/>
  <c r="F18" i="118"/>
  <c r="E193" i="80"/>
  <c r="E169" i="80"/>
  <c r="E168" i="80"/>
  <c r="E159" i="80"/>
  <c r="E112" i="80"/>
  <c r="E66" i="80"/>
  <c r="O240" i="80"/>
  <c r="E240" i="80" s="1"/>
  <c r="O236" i="80"/>
  <c r="E236" i="80" s="1"/>
  <c r="O199" i="80"/>
  <c r="O210" i="80"/>
  <c r="O209" i="80"/>
  <c r="E209" i="80" s="1"/>
  <c r="E221" i="80"/>
  <c r="O220" i="80"/>
  <c r="E220" i="80" s="1"/>
  <c r="O207" i="80"/>
  <c r="E207" i="80" s="1"/>
  <c r="O206" i="80"/>
  <c r="O218" i="80"/>
  <c r="O226" i="80"/>
  <c r="O215" i="80"/>
  <c r="O214" i="80"/>
  <c r="E214" i="80" s="1"/>
  <c r="E187" i="80"/>
  <c r="O183" i="80"/>
  <c r="O190" i="80"/>
  <c r="O189" i="80"/>
  <c r="O178" i="80"/>
  <c r="O176" i="80"/>
  <c r="E176" i="80" s="1"/>
  <c r="O177" i="80"/>
  <c r="E177" i="80" s="1"/>
  <c r="O158" i="80"/>
  <c r="E160" i="80"/>
  <c r="O166" i="80"/>
  <c r="E166" i="80" s="1"/>
  <c r="O162" i="80"/>
  <c r="O163" i="80"/>
  <c r="O174" i="80"/>
  <c r="O171" i="80"/>
  <c r="E171" i="80" s="1"/>
  <c r="O155" i="80"/>
  <c r="E129" i="80"/>
  <c r="O146" i="80"/>
  <c r="O130" i="80"/>
  <c r="E130" i="80" s="1"/>
  <c r="E137" i="80"/>
  <c r="E127" i="80"/>
  <c r="E126" i="80"/>
  <c r="O99" i="80"/>
  <c r="E99" i="80" s="1"/>
  <c r="O107" i="80"/>
  <c r="E107" i="80" s="1"/>
  <c r="O119" i="80"/>
  <c r="E119" i="80" s="1"/>
  <c r="O106" i="80"/>
  <c r="E106" i="80" s="1"/>
  <c r="O118" i="80"/>
  <c r="E118" i="80" s="1"/>
  <c r="O103" i="80"/>
  <c r="E103" i="80" s="1"/>
  <c r="O115" i="80"/>
  <c r="E115" i="80" s="1"/>
  <c r="O102" i="80"/>
  <c r="E102" i="80" s="1"/>
  <c r="O95" i="80"/>
  <c r="E95" i="80" s="1"/>
  <c r="O94" i="80"/>
  <c r="E94" i="80" s="1"/>
  <c r="O92" i="80"/>
  <c r="E92" i="80" s="1"/>
  <c r="O89" i="80"/>
  <c r="O81" i="80"/>
  <c r="E81" i="80" s="1"/>
  <c r="O80" i="80"/>
  <c r="E80" i="80" s="1"/>
  <c r="O84" i="80"/>
  <c r="E84" i="80" s="1"/>
  <c r="E73" i="80"/>
  <c r="E68" i="80"/>
  <c r="E70" i="80"/>
  <c r="O60" i="80"/>
  <c r="E60" i="80" s="1"/>
  <c r="O59" i="80"/>
  <c r="O54" i="80"/>
  <c r="E54" i="80" s="1"/>
  <c r="O53" i="80"/>
  <c r="O52" i="80"/>
  <c r="E52" i="80" s="1"/>
  <c r="O36" i="80"/>
  <c r="E36" i="80" s="1"/>
  <c r="O43" i="80"/>
  <c r="O42" i="80"/>
  <c r="O38" i="80"/>
  <c r="O21" i="80"/>
  <c r="E21" i="80" s="1"/>
  <c r="O22" i="80"/>
  <c r="E239" i="80"/>
  <c r="E238" i="80"/>
  <c r="E237" i="80"/>
  <c r="E235" i="80"/>
  <c r="E203" i="80"/>
  <c r="E222" i="80"/>
  <c r="E215" i="80"/>
  <c r="E229" i="80"/>
  <c r="E198" i="80"/>
  <c r="E211" i="80"/>
  <c r="E225" i="80"/>
  <c r="E228" i="80"/>
  <c r="E213" i="80"/>
  <c r="E227" i="80"/>
  <c r="E195" i="80"/>
  <c r="E219" i="80"/>
  <c r="E223" i="80"/>
  <c r="E196" i="80"/>
  <c r="E218" i="80"/>
  <c r="E217" i="80"/>
  <c r="E206" i="80"/>
  <c r="E212" i="80"/>
  <c r="E205" i="80"/>
  <c r="E202" i="80"/>
  <c r="E230" i="80"/>
  <c r="E194" i="80"/>
  <c r="E186" i="80"/>
  <c r="E191" i="80"/>
  <c r="E190" i="80"/>
  <c r="E178" i="80"/>
  <c r="E185" i="80"/>
  <c r="E188" i="80"/>
  <c r="E181" i="80"/>
  <c r="E182" i="80"/>
  <c r="E184" i="80"/>
  <c r="E164" i="80"/>
  <c r="E167" i="80"/>
  <c r="E165" i="80"/>
  <c r="E170" i="80"/>
  <c r="E157" i="80"/>
  <c r="E154" i="80"/>
  <c r="E153" i="80"/>
  <c r="E152" i="80"/>
  <c r="E150" i="80"/>
  <c r="E139" i="80"/>
  <c r="E136" i="80"/>
  <c r="E143" i="80"/>
  <c r="E135" i="80"/>
  <c r="E134" i="80"/>
  <c r="E144" i="80"/>
  <c r="E128" i="80"/>
  <c r="E100" i="80"/>
  <c r="E123" i="80"/>
  <c r="E120" i="80"/>
  <c r="E104" i="80"/>
  <c r="E105" i="80"/>
  <c r="E122" i="80"/>
  <c r="E110" i="80"/>
  <c r="E111" i="80"/>
  <c r="E121" i="80"/>
  <c r="E101" i="80"/>
  <c r="E113" i="80"/>
  <c r="E98" i="80"/>
  <c r="E93" i="80"/>
  <c r="E91" i="80"/>
  <c r="E89" i="80"/>
  <c r="E90" i="80"/>
  <c r="E77" i="80"/>
  <c r="E83" i="80"/>
  <c r="E78" i="80"/>
  <c r="E74" i="80"/>
  <c r="E75" i="80"/>
  <c r="E69" i="80"/>
  <c r="E67" i="80"/>
  <c r="E63" i="80"/>
  <c r="E59" i="80"/>
  <c r="E53" i="80"/>
  <c r="E57" i="80"/>
  <c r="E62" i="80"/>
  <c r="E56" i="80"/>
  <c r="E55" i="80"/>
  <c r="E50" i="80"/>
  <c r="E51" i="80"/>
  <c r="E40" i="80"/>
  <c r="E33" i="80"/>
  <c r="E28" i="80"/>
  <c r="E32" i="80"/>
  <c r="E26" i="80"/>
  <c r="E35" i="80"/>
  <c r="E45" i="80"/>
  <c r="E44" i="80"/>
  <c r="E25" i="80"/>
  <c r="E34" i="80"/>
  <c r="E39" i="80"/>
  <c r="E24" i="80"/>
  <c r="E30" i="80"/>
  <c r="E48" i="80"/>
  <c r="E29" i="80"/>
  <c r="E41" i="80"/>
  <c r="E23" i="80"/>
  <c r="E47" i="80"/>
  <c r="H244" i="80"/>
  <c r="E244" i="80" s="1"/>
  <c r="H232" i="80"/>
  <c r="E232" i="80" s="1"/>
  <c r="H233" i="80"/>
  <c r="E233" i="80" s="1"/>
  <c r="H224" i="80"/>
  <c r="E224" i="80" s="1"/>
  <c r="H208" i="80"/>
  <c r="E208" i="80" s="1"/>
  <c r="H226" i="80"/>
  <c r="E226" i="80" s="1"/>
  <c r="H210" i="80"/>
  <c r="H183" i="80"/>
  <c r="E183" i="80" s="1"/>
  <c r="H163" i="80"/>
  <c r="H162" i="80"/>
  <c r="H174" i="80"/>
  <c r="H173" i="80"/>
  <c r="H158" i="80"/>
  <c r="H155" i="80"/>
  <c r="H149" i="80"/>
  <c r="E149" i="80" s="1"/>
  <c r="H131" i="80"/>
  <c r="E131" i="80" s="1"/>
  <c r="H142" i="80"/>
  <c r="E142" i="80" s="1"/>
  <c r="H147" i="80"/>
  <c r="E147" i="80" s="1"/>
  <c r="H141" i="80"/>
  <c r="E141" i="80" s="1"/>
  <c r="H140" i="80"/>
  <c r="H124" i="80"/>
  <c r="E124" i="80" s="1"/>
  <c r="H109" i="80"/>
  <c r="E109" i="80" s="1"/>
  <c r="H116" i="80"/>
  <c r="E116" i="80" s="1"/>
  <c r="H117" i="80"/>
  <c r="E117" i="80" s="1"/>
  <c r="H114" i="80"/>
  <c r="E114" i="80" s="1"/>
  <c r="H86" i="80"/>
  <c r="E86" i="80" s="1"/>
  <c r="H87" i="80"/>
  <c r="E87" i="80" s="1"/>
  <c r="H43" i="80"/>
  <c r="H27" i="80"/>
  <c r="E27" i="80" s="1"/>
  <c r="H42" i="80"/>
  <c r="H38" i="80"/>
  <c r="H37" i="80"/>
  <c r="E37" i="80" s="1"/>
  <c r="O19" i="80"/>
  <c r="H19" i="80"/>
  <c r="O242" i="80"/>
  <c r="H242" i="80"/>
  <c r="O234" i="80"/>
  <c r="H234" i="80"/>
  <c r="O231" i="80"/>
  <c r="H231" i="80"/>
  <c r="O192" i="80"/>
  <c r="H192" i="80"/>
  <c r="O175" i="80"/>
  <c r="H175" i="80"/>
  <c r="O156" i="80"/>
  <c r="H156" i="80"/>
  <c r="O148" i="80"/>
  <c r="H148" i="80"/>
  <c r="O125" i="80"/>
  <c r="H125" i="80"/>
  <c r="O96" i="80"/>
  <c r="H96" i="80"/>
  <c r="O88" i="80"/>
  <c r="H88" i="80"/>
  <c r="O85" i="80"/>
  <c r="H85" i="80"/>
  <c r="O71" i="80"/>
  <c r="H71" i="80"/>
  <c r="O65" i="80"/>
  <c r="H65" i="80"/>
  <c r="O49" i="80"/>
  <c r="H49" i="80"/>
  <c r="O20" i="80"/>
  <c r="H20" i="80"/>
  <c r="O17" i="80"/>
  <c r="H17" i="80"/>
  <c r="O16" i="80"/>
  <c r="AI16" i="80" s="1"/>
  <c r="H16" i="80"/>
  <c r="AF16" i="80" s="1"/>
  <c r="D39" i="74"/>
  <c r="E39" i="74"/>
  <c r="E38" i="74"/>
  <c r="E28" i="74"/>
  <c r="E20" i="74"/>
  <c r="F43" i="74"/>
  <c r="I43" i="74"/>
  <c r="I42" i="74"/>
  <c r="I41" i="74"/>
  <c r="I52" i="74"/>
  <c r="I53" i="74"/>
  <c r="I51" i="74"/>
  <c r="I50" i="74"/>
  <c r="F50" i="74" s="1"/>
  <c r="I49" i="74"/>
  <c r="F49" i="74" s="1"/>
  <c r="I48" i="74"/>
  <c r="F48" i="74" s="1"/>
  <c r="I47" i="74"/>
  <c r="I46" i="74"/>
  <c r="I45" i="74"/>
  <c r="I39" i="74"/>
  <c r="F39" i="74" s="1"/>
  <c r="I38" i="74"/>
  <c r="F38" i="74" s="1"/>
  <c r="I37" i="74"/>
  <c r="F37" i="74" s="1"/>
  <c r="I36" i="74"/>
  <c r="I35" i="74"/>
  <c r="F35" i="74" s="1"/>
  <c r="I34" i="74"/>
  <c r="I33" i="74"/>
  <c r="I31" i="74"/>
  <c r="I30" i="74"/>
  <c r="I29" i="74"/>
  <c r="I28" i="74"/>
  <c r="F28" i="74" s="1"/>
  <c r="I27" i="74"/>
  <c r="F27" i="74" s="1"/>
  <c r="I26" i="74"/>
  <c r="F26" i="74" s="1"/>
  <c r="I21" i="74"/>
  <c r="I22" i="74"/>
  <c r="F22" i="74" s="1"/>
  <c r="I23" i="74"/>
  <c r="I24" i="74"/>
  <c r="I20" i="74"/>
  <c r="F20" i="74" s="1"/>
  <c r="L43" i="74"/>
  <c r="L42" i="74"/>
  <c r="L41" i="74"/>
  <c r="L40" i="74" s="1"/>
  <c r="L52" i="74"/>
  <c r="L53" i="74"/>
  <c r="L51" i="74"/>
  <c r="L50" i="74"/>
  <c r="L49" i="74"/>
  <c r="L48" i="74"/>
  <c r="L47" i="74"/>
  <c r="L46" i="74"/>
  <c r="F46" i="74" s="1"/>
  <c r="L45" i="74"/>
  <c r="L39" i="74"/>
  <c r="L38" i="74"/>
  <c r="L37" i="74"/>
  <c r="L36" i="74"/>
  <c r="L35" i="74"/>
  <c r="L34" i="74"/>
  <c r="L33" i="74"/>
  <c r="L32" i="74" s="1"/>
  <c r="L31" i="74"/>
  <c r="L30" i="74"/>
  <c r="L29" i="74"/>
  <c r="L28" i="74"/>
  <c r="L27" i="74"/>
  <c r="L26" i="74"/>
  <c r="L21" i="74"/>
  <c r="L19" i="74" s="1"/>
  <c r="L22" i="74"/>
  <c r="L23" i="74"/>
  <c r="L24" i="74"/>
  <c r="L20" i="74"/>
  <c r="O43" i="74"/>
  <c r="O42" i="74"/>
  <c r="O41" i="74"/>
  <c r="O40" i="74" s="1"/>
  <c r="O52" i="74"/>
  <c r="O53" i="74"/>
  <c r="O51" i="74"/>
  <c r="O50" i="74"/>
  <c r="O49" i="74"/>
  <c r="O48" i="74"/>
  <c r="O47" i="74"/>
  <c r="O46" i="74"/>
  <c r="O45" i="74"/>
  <c r="O39" i="74"/>
  <c r="O38" i="74"/>
  <c r="O37" i="74"/>
  <c r="O36" i="74"/>
  <c r="O35" i="74"/>
  <c r="O34" i="74"/>
  <c r="O33" i="74"/>
  <c r="O31" i="74"/>
  <c r="O30" i="74"/>
  <c r="O29" i="74"/>
  <c r="O28" i="74"/>
  <c r="O27" i="74"/>
  <c r="O26" i="74"/>
  <c r="O21" i="74"/>
  <c r="O22" i="74"/>
  <c r="O23" i="74"/>
  <c r="O19" i="74" s="1"/>
  <c r="O24" i="74"/>
  <c r="F24" i="74" s="1"/>
  <c r="O20" i="74"/>
  <c r="S31" i="74"/>
  <c r="D31" i="74" s="1"/>
  <c r="T31" i="74"/>
  <c r="E31" i="74" s="1"/>
  <c r="T43" i="74"/>
  <c r="E43" i="74" s="1"/>
  <c r="S43" i="74"/>
  <c r="D43" i="74" s="1"/>
  <c r="T42" i="74"/>
  <c r="E42" i="74" s="1"/>
  <c r="S42" i="74"/>
  <c r="D42" i="74" s="1"/>
  <c r="T41" i="74"/>
  <c r="S41" i="74"/>
  <c r="D41" i="74" s="1"/>
  <c r="S52" i="74"/>
  <c r="D52" i="74" s="1"/>
  <c r="T52" i="74"/>
  <c r="E52" i="74" s="1"/>
  <c r="S53" i="74"/>
  <c r="D53" i="74" s="1"/>
  <c r="T53" i="74"/>
  <c r="E53" i="74" s="1"/>
  <c r="T51" i="74"/>
  <c r="E51" i="74" s="1"/>
  <c r="S51" i="74"/>
  <c r="D51" i="74" s="1"/>
  <c r="T50" i="74"/>
  <c r="E50" i="74" s="1"/>
  <c r="S50" i="74"/>
  <c r="D50" i="74" s="1"/>
  <c r="C50" i="74" s="1"/>
  <c r="T49" i="74"/>
  <c r="E49" i="74" s="1"/>
  <c r="S49" i="74"/>
  <c r="D49" i="74" s="1"/>
  <c r="T48" i="74"/>
  <c r="E48" i="74" s="1"/>
  <c r="S48" i="74"/>
  <c r="D48" i="74" s="1"/>
  <c r="T47" i="74"/>
  <c r="E47" i="74" s="1"/>
  <c r="S47" i="74"/>
  <c r="D47" i="74" s="1"/>
  <c r="T46" i="74"/>
  <c r="E46" i="74" s="1"/>
  <c r="S46" i="74"/>
  <c r="D46" i="74" s="1"/>
  <c r="T45" i="74"/>
  <c r="S45" i="74"/>
  <c r="D45" i="74" s="1"/>
  <c r="R45" i="74"/>
  <c r="S38" i="74"/>
  <c r="D38" i="74" s="1"/>
  <c r="T38" i="74"/>
  <c r="S39" i="74"/>
  <c r="T39" i="74"/>
  <c r="T37" i="74"/>
  <c r="E37" i="74" s="1"/>
  <c r="S37" i="74"/>
  <c r="D37" i="74" s="1"/>
  <c r="T36" i="74"/>
  <c r="E36" i="74" s="1"/>
  <c r="S36" i="74"/>
  <c r="D36" i="74" s="1"/>
  <c r="T35" i="74"/>
  <c r="E35" i="74" s="1"/>
  <c r="S35" i="74"/>
  <c r="D35" i="74" s="1"/>
  <c r="T34" i="74"/>
  <c r="E34" i="74" s="1"/>
  <c r="S34" i="74"/>
  <c r="D34" i="74" s="1"/>
  <c r="T33" i="74"/>
  <c r="E33" i="74" s="1"/>
  <c r="S33" i="74"/>
  <c r="D33" i="74" s="1"/>
  <c r="T30" i="74"/>
  <c r="E30" i="74" s="1"/>
  <c r="S30" i="74"/>
  <c r="D30" i="74" s="1"/>
  <c r="T29" i="74"/>
  <c r="E29" i="74" s="1"/>
  <c r="S29" i="74"/>
  <c r="D29" i="74" s="1"/>
  <c r="T28" i="74"/>
  <c r="S28" i="74"/>
  <c r="D28" i="74" s="1"/>
  <c r="T27" i="74"/>
  <c r="E27" i="74" s="1"/>
  <c r="S27" i="74"/>
  <c r="D27" i="74" s="1"/>
  <c r="T26" i="74"/>
  <c r="E26" i="74" s="1"/>
  <c r="S26" i="74"/>
  <c r="D26" i="74" s="1"/>
  <c r="S24" i="74"/>
  <c r="D24" i="74" s="1"/>
  <c r="T24" i="74"/>
  <c r="E24" i="74" s="1"/>
  <c r="S21" i="74"/>
  <c r="D21" i="74" s="1"/>
  <c r="T21" i="74"/>
  <c r="E21" i="74" s="1"/>
  <c r="S22" i="74"/>
  <c r="D22" i="74" s="1"/>
  <c r="C22" i="74" s="1"/>
  <c r="T22" i="74"/>
  <c r="E22" i="74" s="1"/>
  <c r="S23" i="74"/>
  <c r="D23" i="74" s="1"/>
  <c r="T23" i="74"/>
  <c r="E23" i="74" s="1"/>
  <c r="T20" i="74"/>
  <c r="S20" i="74"/>
  <c r="D20" i="74" s="1"/>
  <c r="U43" i="74"/>
  <c r="R43" i="74" s="1"/>
  <c r="U42" i="74"/>
  <c r="R42" i="74" s="1"/>
  <c r="U41" i="74"/>
  <c r="R41" i="74" s="1"/>
  <c r="U52" i="74"/>
  <c r="U53" i="74"/>
  <c r="U51" i="74"/>
  <c r="R51" i="74" s="1"/>
  <c r="U50" i="74"/>
  <c r="U49" i="74"/>
  <c r="R49" i="74" s="1"/>
  <c r="U48" i="74"/>
  <c r="R48" i="74" s="1"/>
  <c r="U47" i="74"/>
  <c r="U46" i="74"/>
  <c r="U45" i="74"/>
  <c r="U39" i="74"/>
  <c r="R39" i="74" s="1"/>
  <c r="U38" i="74"/>
  <c r="U37" i="74"/>
  <c r="U36" i="74"/>
  <c r="U35" i="74"/>
  <c r="R35" i="74" s="1"/>
  <c r="U34" i="74"/>
  <c r="R34" i="74" s="1"/>
  <c r="U33" i="74"/>
  <c r="U31" i="74"/>
  <c r="R31" i="74" s="1"/>
  <c r="U30" i="74"/>
  <c r="U29" i="74"/>
  <c r="U28" i="74"/>
  <c r="U27" i="74"/>
  <c r="U26" i="74"/>
  <c r="R26" i="74" s="1"/>
  <c r="U21" i="74"/>
  <c r="U22" i="74"/>
  <c r="U23" i="74"/>
  <c r="R23" i="74" s="1"/>
  <c r="U24" i="74"/>
  <c r="U20" i="74"/>
  <c r="R20" i="74" s="1"/>
  <c r="AF48" i="74"/>
  <c r="AF49" i="74"/>
  <c r="AF50" i="74"/>
  <c r="AF51" i="74"/>
  <c r="AF52" i="74"/>
  <c r="AF53" i="74"/>
  <c r="AF47" i="74"/>
  <c r="AF46" i="74"/>
  <c r="AF45" i="74"/>
  <c r="AF43" i="74"/>
  <c r="AF42" i="74"/>
  <c r="AF41" i="74"/>
  <c r="AF39" i="74"/>
  <c r="AF38" i="74"/>
  <c r="AF37" i="74"/>
  <c r="AF36" i="74"/>
  <c r="AF35" i="74"/>
  <c r="AF34" i="74"/>
  <c r="AF33" i="74"/>
  <c r="AF32" i="74" s="1"/>
  <c r="AF31" i="74"/>
  <c r="AF30" i="74"/>
  <c r="AF29" i="74"/>
  <c r="AF28" i="74"/>
  <c r="AF27" i="74"/>
  <c r="AF26" i="74"/>
  <c r="AF21" i="74"/>
  <c r="AF22" i="74"/>
  <c r="AF23" i="74"/>
  <c r="AF24" i="74"/>
  <c r="AF20" i="74"/>
  <c r="AC48" i="74"/>
  <c r="AC49" i="74"/>
  <c r="AC50" i="74"/>
  <c r="AC51" i="74"/>
  <c r="AC52" i="74"/>
  <c r="AC53" i="74"/>
  <c r="AC47" i="74"/>
  <c r="AC46" i="74"/>
  <c r="AC45" i="74"/>
  <c r="AC43" i="74"/>
  <c r="AC42" i="74"/>
  <c r="AC41" i="74"/>
  <c r="AC39" i="74"/>
  <c r="AC38" i="74"/>
  <c r="AC37" i="74"/>
  <c r="AC36" i="74"/>
  <c r="AC35" i="74"/>
  <c r="AC34" i="74"/>
  <c r="AC33" i="74"/>
  <c r="AC31" i="74"/>
  <c r="AC30" i="74"/>
  <c r="AC29" i="74"/>
  <c r="AC28" i="74"/>
  <c r="AC27" i="74"/>
  <c r="AC26" i="74"/>
  <c r="AC21" i="74"/>
  <c r="AC22" i="74"/>
  <c r="AC23" i="74"/>
  <c r="AC24" i="74"/>
  <c r="AC20" i="74"/>
  <c r="Z48" i="74"/>
  <c r="Z49" i="74"/>
  <c r="Z50" i="74"/>
  <c r="Z51" i="74"/>
  <c r="Z52" i="74"/>
  <c r="Z53" i="74"/>
  <c r="Z47" i="74"/>
  <c r="Z46" i="74"/>
  <c r="Z45" i="74"/>
  <c r="Z43" i="74"/>
  <c r="Z42" i="74"/>
  <c r="Z41" i="74"/>
  <c r="Z39" i="74"/>
  <c r="Z38" i="74"/>
  <c r="Z37" i="74"/>
  <c r="Z36" i="74"/>
  <c r="Z35" i="74"/>
  <c r="Z34" i="74"/>
  <c r="Z33" i="74"/>
  <c r="Z31" i="74"/>
  <c r="Z30" i="74"/>
  <c r="Z29" i="74"/>
  <c r="Z28" i="74"/>
  <c r="R28" i="74" s="1"/>
  <c r="Z27" i="74"/>
  <c r="Z26" i="74"/>
  <c r="Z21" i="74"/>
  <c r="Z22" i="74"/>
  <c r="Z23" i="74"/>
  <c r="Z24" i="74"/>
  <c r="Z20" i="74"/>
  <c r="AM48" i="74"/>
  <c r="AM49" i="74"/>
  <c r="AM50" i="74"/>
  <c r="AM51" i="74"/>
  <c r="AM52" i="74"/>
  <c r="AM53" i="74"/>
  <c r="AM47" i="74"/>
  <c r="AM46" i="74"/>
  <c r="AM45" i="74"/>
  <c r="AM43" i="74"/>
  <c r="AM42" i="74"/>
  <c r="AM41" i="74"/>
  <c r="AM40" i="74" s="1"/>
  <c r="AM39" i="74"/>
  <c r="AM38" i="74"/>
  <c r="AM37" i="74"/>
  <c r="AM36" i="74"/>
  <c r="AM35" i="74"/>
  <c r="AM34" i="74"/>
  <c r="AM33" i="74"/>
  <c r="AM31" i="74"/>
  <c r="AM30" i="74"/>
  <c r="AM29" i="74"/>
  <c r="AM28" i="74"/>
  <c r="AM27" i="74"/>
  <c r="AM26" i="74"/>
  <c r="AM21" i="74"/>
  <c r="AM22" i="74"/>
  <c r="AM23" i="74"/>
  <c r="AM24" i="74"/>
  <c r="AM20" i="74"/>
  <c r="AR44" i="74"/>
  <c r="AQ44" i="74"/>
  <c r="AP44" i="74"/>
  <c r="AO44" i="74"/>
  <c r="AN44" i="74"/>
  <c r="AL44" i="74"/>
  <c r="AK44" i="74"/>
  <c r="AJ44" i="74"/>
  <c r="AI44" i="74"/>
  <c r="AH44" i="74"/>
  <c r="AG44" i="74"/>
  <c r="AE44" i="74"/>
  <c r="AD44" i="74"/>
  <c r="AB44" i="74"/>
  <c r="AA44" i="74"/>
  <c r="G44" i="74"/>
  <c r="H44" i="74"/>
  <c r="J44" i="74"/>
  <c r="K44" i="74"/>
  <c r="M44" i="74"/>
  <c r="N44" i="74"/>
  <c r="P44" i="74"/>
  <c r="Q44" i="74"/>
  <c r="V44" i="74"/>
  <c r="W44" i="74"/>
  <c r="AR40" i="74"/>
  <c r="AQ40" i="74"/>
  <c r="AP40" i="74"/>
  <c r="AO40" i="74"/>
  <c r="AN40" i="74"/>
  <c r="AL40" i="74"/>
  <c r="AK40" i="74"/>
  <c r="AJ40" i="74"/>
  <c r="AI40" i="74"/>
  <c r="AH40" i="74"/>
  <c r="AG40" i="74"/>
  <c r="AE40" i="74"/>
  <c r="AD40" i="74"/>
  <c r="AB40" i="74"/>
  <c r="AA40" i="74"/>
  <c r="G40" i="74"/>
  <c r="H40" i="74"/>
  <c r="J40" i="74"/>
  <c r="K40" i="74"/>
  <c r="M40" i="74"/>
  <c r="N40" i="74"/>
  <c r="P40" i="74"/>
  <c r="Q40" i="74"/>
  <c r="V40" i="74"/>
  <c r="W40" i="74"/>
  <c r="AR32" i="74"/>
  <c r="AQ32" i="74"/>
  <c r="AP32" i="74"/>
  <c r="AO32" i="74"/>
  <c r="AN32" i="74"/>
  <c r="AL32" i="74"/>
  <c r="AK32" i="74"/>
  <c r="AJ32" i="74"/>
  <c r="AI32" i="74"/>
  <c r="AH32" i="74"/>
  <c r="AG32" i="74"/>
  <c r="AE32" i="74"/>
  <c r="AD32" i="74"/>
  <c r="AB32" i="74"/>
  <c r="AA32" i="74"/>
  <c r="G32" i="74"/>
  <c r="H32" i="74"/>
  <c r="J32" i="74"/>
  <c r="K32" i="74"/>
  <c r="M32" i="74"/>
  <c r="N32" i="74"/>
  <c r="P32" i="74"/>
  <c r="Q32" i="74"/>
  <c r="V32" i="74"/>
  <c r="W32" i="74"/>
  <c r="AR25" i="74"/>
  <c r="AQ25" i="74"/>
  <c r="AP25" i="74"/>
  <c r="AO25" i="74"/>
  <c r="AN25" i="74"/>
  <c r="AL25" i="74"/>
  <c r="AK25" i="74"/>
  <c r="AJ25" i="74"/>
  <c r="AI25" i="74"/>
  <c r="AH25" i="74"/>
  <c r="AG25" i="74"/>
  <c r="AE25" i="74"/>
  <c r="AD25" i="74"/>
  <c r="AB25" i="74"/>
  <c r="AA25" i="74"/>
  <c r="G25" i="74"/>
  <c r="H25" i="74"/>
  <c r="J25" i="74"/>
  <c r="K25" i="74"/>
  <c r="M25" i="74"/>
  <c r="N25" i="74"/>
  <c r="P25" i="74"/>
  <c r="Q25" i="74"/>
  <c r="V25" i="74"/>
  <c r="W25" i="74"/>
  <c r="AR19" i="74"/>
  <c r="AQ19" i="74"/>
  <c r="AP19" i="74"/>
  <c r="AO19" i="74"/>
  <c r="AN19" i="74"/>
  <c r="AL19" i="74"/>
  <c r="AK19" i="74"/>
  <c r="AJ19" i="74"/>
  <c r="AI19" i="74"/>
  <c r="AH19" i="74"/>
  <c r="AG19" i="74"/>
  <c r="AE19" i="74"/>
  <c r="AD19" i="74"/>
  <c r="AB19" i="74"/>
  <c r="AA19" i="74"/>
  <c r="G19" i="74"/>
  <c r="H19" i="74"/>
  <c r="J19" i="74"/>
  <c r="K19" i="74"/>
  <c r="M19" i="74"/>
  <c r="N19" i="74"/>
  <c r="P19" i="74"/>
  <c r="Q19" i="74"/>
  <c r="V19" i="74"/>
  <c r="W19" i="74"/>
  <c r="S43" i="127"/>
  <c r="T43" i="127"/>
  <c r="U43" i="127"/>
  <c r="V43" i="127"/>
  <c r="W43" i="127"/>
  <c r="X43" i="127"/>
  <c r="Y43" i="127"/>
  <c r="Z43" i="127"/>
  <c r="AA43" i="127"/>
  <c r="AB43" i="127"/>
  <c r="AC43" i="127"/>
  <c r="R43" i="127"/>
  <c r="Q43" i="127"/>
  <c r="D43" i="127"/>
  <c r="E43" i="127"/>
  <c r="F43" i="127"/>
  <c r="J43" i="127"/>
  <c r="K43" i="127"/>
  <c r="L43" i="127"/>
  <c r="M43" i="127"/>
  <c r="N43" i="127"/>
  <c r="C43" i="127"/>
  <c r="T39" i="127"/>
  <c r="U39" i="127"/>
  <c r="V39" i="127"/>
  <c r="W39" i="127"/>
  <c r="X39" i="127"/>
  <c r="Y39" i="127"/>
  <c r="Z39" i="127"/>
  <c r="AA39" i="127"/>
  <c r="AB39" i="127"/>
  <c r="AC39" i="127"/>
  <c r="S39" i="127"/>
  <c r="R39" i="127"/>
  <c r="Q39" i="127"/>
  <c r="D39" i="127"/>
  <c r="E39" i="127"/>
  <c r="F39" i="127"/>
  <c r="H39" i="127"/>
  <c r="I39" i="127"/>
  <c r="J39" i="127"/>
  <c r="K39" i="127"/>
  <c r="L39" i="127"/>
  <c r="M39" i="127"/>
  <c r="N39" i="127"/>
  <c r="C39" i="127"/>
  <c r="T31" i="127"/>
  <c r="U31" i="127"/>
  <c r="V31" i="127"/>
  <c r="W31" i="127"/>
  <c r="X31" i="127"/>
  <c r="Y31" i="127"/>
  <c r="Z31" i="127"/>
  <c r="AA31" i="127"/>
  <c r="AB31" i="127"/>
  <c r="AC31" i="127"/>
  <c r="S31" i="127"/>
  <c r="R31" i="127"/>
  <c r="Q31" i="127"/>
  <c r="D31" i="127"/>
  <c r="E31" i="127"/>
  <c r="F31" i="127"/>
  <c r="I31" i="127"/>
  <c r="J31" i="127"/>
  <c r="K31" i="127"/>
  <c r="L31" i="127"/>
  <c r="M31" i="127"/>
  <c r="N31" i="127"/>
  <c r="C31" i="127"/>
  <c r="T24" i="127"/>
  <c r="U24" i="127"/>
  <c r="V24" i="127"/>
  <c r="W24" i="127"/>
  <c r="X24" i="127"/>
  <c r="Y24" i="127"/>
  <c r="Z24" i="127"/>
  <c r="AA24" i="127"/>
  <c r="AB24" i="127"/>
  <c r="AC24" i="127"/>
  <c r="S24" i="127"/>
  <c r="R24" i="127"/>
  <c r="Q24" i="127"/>
  <c r="D24" i="127"/>
  <c r="E24" i="127"/>
  <c r="F24" i="127"/>
  <c r="I24" i="127"/>
  <c r="J24" i="127"/>
  <c r="K24" i="127"/>
  <c r="L24" i="127"/>
  <c r="M24" i="127"/>
  <c r="N24" i="127"/>
  <c r="C24" i="127"/>
  <c r="S18" i="127"/>
  <c r="T18" i="127"/>
  <c r="U18" i="127"/>
  <c r="V18" i="127"/>
  <c r="W18" i="127"/>
  <c r="X18" i="127"/>
  <c r="Y18" i="127"/>
  <c r="Z18" i="127"/>
  <c r="AA18" i="127"/>
  <c r="AB18" i="127"/>
  <c r="AC18" i="127"/>
  <c r="R18" i="127"/>
  <c r="Q18" i="127"/>
  <c r="D18" i="127"/>
  <c r="D17" i="127" s="1"/>
  <c r="E18" i="127"/>
  <c r="F18" i="127"/>
  <c r="H18" i="127"/>
  <c r="H17" i="127" s="1"/>
  <c r="I18" i="127"/>
  <c r="J18" i="127"/>
  <c r="K18" i="127"/>
  <c r="L18" i="127"/>
  <c r="M18" i="127"/>
  <c r="N18" i="127"/>
  <c r="C18" i="127"/>
  <c r="C48" i="129"/>
  <c r="C49" i="129"/>
  <c r="C50" i="129"/>
  <c r="C51" i="129"/>
  <c r="C52" i="129"/>
  <c r="C53" i="129"/>
  <c r="C47" i="129"/>
  <c r="C46" i="129"/>
  <c r="C45" i="129"/>
  <c r="C43" i="129"/>
  <c r="C42" i="129"/>
  <c r="C41" i="129"/>
  <c r="C35" i="129"/>
  <c r="C36" i="129"/>
  <c r="C37" i="129"/>
  <c r="C38" i="129"/>
  <c r="C39" i="129"/>
  <c r="C34" i="129"/>
  <c r="C33" i="129"/>
  <c r="C29" i="129"/>
  <c r="C30" i="129"/>
  <c r="C31" i="129"/>
  <c r="C28" i="129"/>
  <c r="C27" i="129"/>
  <c r="C26" i="129"/>
  <c r="C21" i="129"/>
  <c r="C22" i="129"/>
  <c r="C23" i="129"/>
  <c r="C24" i="129"/>
  <c r="C20" i="129"/>
  <c r="V44" i="129"/>
  <c r="X44" i="129"/>
  <c r="Y44" i="129"/>
  <c r="Z44" i="129"/>
  <c r="AA44" i="129"/>
  <c r="AB44" i="129"/>
  <c r="AC44" i="129"/>
  <c r="U44" i="129"/>
  <c r="T44" i="129"/>
  <c r="D44" i="129"/>
  <c r="E44" i="129"/>
  <c r="F44" i="129"/>
  <c r="H44" i="129"/>
  <c r="I44" i="129"/>
  <c r="J44" i="129"/>
  <c r="K44" i="129"/>
  <c r="L44" i="129"/>
  <c r="M44" i="129"/>
  <c r="N44" i="129"/>
  <c r="O44" i="129"/>
  <c r="P44" i="129"/>
  <c r="Q44" i="129"/>
  <c r="D40" i="129"/>
  <c r="E40" i="129"/>
  <c r="F40" i="129"/>
  <c r="H40" i="129"/>
  <c r="I40" i="129"/>
  <c r="J40" i="129"/>
  <c r="K40" i="129"/>
  <c r="L40" i="129"/>
  <c r="M40" i="129"/>
  <c r="N40" i="129"/>
  <c r="O40" i="129"/>
  <c r="P40" i="129"/>
  <c r="Q40" i="129"/>
  <c r="X32" i="129"/>
  <c r="Y32" i="129"/>
  <c r="Z32" i="129"/>
  <c r="AA32" i="129"/>
  <c r="AB32" i="129"/>
  <c r="AC32" i="129"/>
  <c r="V32" i="129"/>
  <c r="U32" i="129"/>
  <c r="T32" i="129"/>
  <c r="D32" i="129"/>
  <c r="E32" i="129"/>
  <c r="F32" i="129"/>
  <c r="H32" i="129"/>
  <c r="I32" i="129"/>
  <c r="J32" i="129"/>
  <c r="K32" i="129"/>
  <c r="L32" i="129"/>
  <c r="M32" i="129"/>
  <c r="N32" i="129"/>
  <c r="O32" i="129"/>
  <c r="P32" i="129"/>
  <c r="Q32" i="129"/>
  <c r="X25" i="129"/>
  <c r="Y25" i="129"/>
  <c r="Z25" i="129"/>
  <c r="AA25" i="129"/>
  <c r="AB25" i="129"/>
  <c r="AC25" i="129"/>
  <c r="V25" i="129"/>
  <c r="U25" i="129"/>
  <c r="T25" i="129"/>
  <c r="D25" i="129"/>
  <c r="E25" i="129"/>
  <c r="F25" i="129"/>
  <c r="H25" i="129"/>
  <c r="I25" i="129"/>
  <c r="J25" i="129"/>
  <c r="K25" i="129"/>
  <c r="L25" i="129"/>
  <c r="M25" i="129"/>
  <c r="N25" i="129"/>
  <c r="O25" i="129"/>
  <c r="P25" i="129"/>
  <c r="Q25" i="129"/>
  <c r="X19" i="129"/>
  <c r="Y19" i="129"/>
  <c r="Z19" i="129"/>
  <c r="AA19" i="129"/>
  <c r="AB19" i="129"/>
  <c r="AC19" i="129"/>
  <c r="V19" i="129"/>
  <c r="U19" i="129"/>
  <c r="T19" i="129"/>
  <c r="D19" i="129"/>
  <c r="E19" i="129"/>
  <c r="F19" i="129"/>
  <c r="H19" i="129"/>
  <c r="I19" i="129"/>
  <c r="J19" i="129"/>
  <c r="K19" i="129"/>
  <c r="L19" i="129"/>
  <c r="M19" i="129"/>
  <c r="N19" i="129"/>
  <c r="O19" i="129"/>
  <c r="P19" i="129"/>
  <c r="Q19" i="129"/>
  <c r="D18" i="129"/>
  <c r="C55" i="129"/>
  <c r="C54" i="129"/>
  <c r="V18" i="129"/>
  <c r="X18" i="129"/>
  <c r="Y18" i="129"/>
  <c r="Z18" i="129"/>
  <c r="AB18" i="129"/>
  <c r="AC18" i="129"/>
  <c r="U18" i="129"/>
  <c r="T18" i="129"/>
  <c r="E18" i="129"/>
  <c r="F18" i="129"/>
  <c r="H18" i="129"/>
  <c r="I18" i="129"/>
  <c r="K18" i="129"/>
  <c r="L18" i="129"/>
  <c r="M18" i="129"/>
  <c r="N18" i="129"/>
  <c r="O18" i="129"/>
  <c r="P18" i="129"/>
  <c r="Q18" i="129"/>
  <c r="T46" i="126"/>
  <c r="T50" i="126"/>
  <c r="T49" i="126"/>
  <c r="T48" i="126"/>
  <c r="T45" i="126"/>
  <c r="T38" i="126"/>
  <c r="T37" i="126" s="1"/>
  <c r="T34" i="126"/>
  <c r="T33" i="126"/>
  <c r="T29" i="126" s="1"/>
  <c r="T27" i="126"/>
  <c r="T26" i="126"/>
  <c r="T24" i="126"/>
  <c r="T19" i="126"/>
  <c r="T16" i="126" s="1"/>
  <c r="N50" i="126"/>
  <c r="N28" i="126"/>
  <c r="N20" i="126"/>
  <c r="F45" i="126"/>
  <c r="C45" i="126" s="1"/>
  <c r="N45" i="126" s="1"/>
  <c r="F46" i="126"/>
  <c r="C46" i="126" s="1"/>
  <c r="N46" i="126" s="1"/>
  <c r="F47" i="126"/>
  <c r="C47" i="126" s="1"/>
  <c r="N47" i="126" s="1"/>
  <c r="F48" i="126"/>
  <c r="C48" i="126" s="1"/>
  <c r="N48" i="126" s="1"/>
  <c r="F49" i="126"/>
  <c r="C49" i="126" s="1"/>
  <c r="N49" i="126" s="1"/>
  <c r="F50" i="126"/>
  <c r="C50" i="126" s="1"/>
  <c r="F44" i="126"/>
  <c r="C44" i="126" s="1"/>
  <c r="N44" i="126" s="1"/>
  <c r="F43" i="126"/>
  <c r="F42" i="126"/>
  <c r="C42" i="126" s="1"/>
  <c r="N42" i="126" s="1"/>
  <c r="F40" i="126"/>
  <c r="F39" i="126"/>
  <c r="C39" i="126" s="1"/>
  <c r="N39" i="126" s="1"/>
  <c r="F38" i="126"/>
  <c r="F35" i="126"/>
  <c r="F36" i="126"/>
  <c r="F34" i="126"/>
  <c r="C34" i="126" s="1"/>
  <c r="N34" i="126" s="1"/>
  <c r="F33" i="126"/>
  <c r="C33" i="126" s="1"/>
  <c r="N33" i="126" s="1"/>
  <c r="F32" i="126"/>
  <c r="C32" i="126" s="1"/>
  <c r="N32" i="126" s="1"/>
  <c r="F31" i="126"/>
  <c r="C31" i="126" s="1"/>
  <c r="N31" i="126" s="1"/>
  <c r="F30" i="126"/>
  <c r="C30" i="126" s="1"/>
  <c r="N30" i="126" s="1"/>
  <c r="F26" i="126"/>
  <c r="F27" i="126"/>
  <c r="C27" i="126" s="1"/>
  <c r="N27" i="126" s="1"/>
  <c r="F25" i="126"/>
  <c r="C25" i="126" s="1"/>
  <c r="N25" i="126" s="1"/>
  <c r="F24" i="126"/>
  <c r="C24" i="126" s="1"/>
  <c r="N24" i="126" s="1"/>
  <c r="F23" i="126"/>
  <c r="C23" i="126" s="1"/>
  <c r="N23" i="126" s="1"/>
  <c r="D29" i="126"/>
  <c r="E29" i="126"/>
  <c r="F18" i="126"/>
  <c r="C18" i="126" s="1"/>
  <c r="N18" i="126" s="1"/>
  <c r="F19" i="126"/>
  <c r="C19" i="126" s="1"/>
  <c r="N19" i="126" s="1"/>
  <c r="F20" i="126"/>
  <c r="F21" i="126"/>
  <c r="C43" i="126"/>
  <c r="N43" i="126" s="1"/>
  <c r="C40" i="126"/>
  <c r="N40" i="126" s="1"/>
  <c r="C35" i="126"/>
  <c r="N35" i="126" s="1"/>
  <c r="C36" i="126"/>
  <c r="N36" i="126" s="1"/>
  <c r="C26" i="126"/>
  <c r="N26" i="126" s="1"/>
  <c r="C28" i="126"/>
  <c r="C20" i="126"/>
  <c r="C17" i="126"/>
  <c r="N17" i="126" s="1"/>
  <c r="F17" i="126"/>
  <c r="O16" i="126"/>
  <c r="P16" i="126"/>
  <c r="Q16" i="126"/>
  <c r="R16" i="126"/>
  <c r="S16" i="126"/>
  <c r="X16" i="126"/>
  <c r="Y16" i="126"/>
  <c r="Z16" i="126"/>
  <c r="AA16" i="126"/>
  <c r="O22" i="126"/>
  <c r="P22" i="126"/>
  <c r="Q22" i="126"/>
  <c r="R22" i="126"/>
  <c r="S22" i="126"/>
  <c r="U22" i="126"/>
  <c r="X22" i="126"/>
  <c r="Y22" i="126"/>
  <c r="Z22" i="126"/>
  <c r="AA22" i="126"/>
  <c r="O29" i="126"/>
  <c r="P29" i="126"/>
  <c r="Q29" i="126"/>
  <c r="R29" i="126"/>
  <c r="S29" i="126"/>
  <c r="V29" i="126"/>
  <c r="X29" i="126"/>
  <c r="Y29" i="126"/>
  <c r="Z29" i="126"/>
  <c r="AA29" i="126"/>
  <c r="O37" i="126"/>
  <c r="P37" i="126"/>
  <c r="Q37" i="126"/>
  <c r="R37" i="126"/>
  <c r="S37" i="126"/>
  <c r="U37" i="126"/>
  <c r="W37" i="126"/>
  <c r="X37" i="126"/>
  <c r="Y37" i="126"/>
  <c r="Z37" i="126"/>
  <c r="AA37" i="126"/>
  <c r="O41" i="126"/>
  <c r="P41" i="126"/>
  <c r="Q41" i="126"/>
  <c r="R41" i="126"/>
  <c r="S41" i="126"/>
  <c r="X41" i="126"/>
  <c r="Y41" i="126"/>
  <c r="Z41" i="126"/>
  <c r="AA41" i="126"/>
  <c r="D16" i="126"/>
  <c r="E16" i="126"/>
  <c r="G16" i="126"/>
  <c r="H16" i="126"/>
  <c r="I16" i="126"/>
  <c r="J16" i="126"/>
  <c r="J15" i="126" s="1"/>
  <c r="K16" i="126"/>
  <c r="D22" i="126"/>
  <c r="E22" i="126"/>
  <c r="G22" i="126"/>
  <c r="H22" i="126"/>
  <c r="I22" i="126"/>
  <c r="J22" i="126"/>
  <c r="K22" i="126"/>
  <c r="G29" i="126"/>
  <c r="H29" i="126"/>
  <c r="I29" i="126"/>
  <c r="J29" i="126"/>
  <c r="K29" i="126"/>
  <c r="D37" i="126"/>
  <c r="E37" i="126"/>
  <c r="G37" i="126"/>
  <c r="H37" i="126"/>
  <c r="I37" i="126"/>
  <c r="J37" i="126"/>
  <c r="K37" i="126"/>
  <c r="D41" i="126"/>
  <c r="E41" i="126"/>
  <c r="G41" i="126"/>
  <c r="H41" i="126"/>
  <c r="I41" i="126"/>
  <c r="J41" i="126"/>
  <c r="K41" i="126"/>
  <c r="L20" i="94" l="1"/>
  <c r="I20" i="94"/>
  <c r="E19" i="132"/>
  <c r="E61" i="132"/>
  <c r="E67" i="132"/>
  <c r="E139" i="132"/>
  <c r="E206" i="132"/>
  <c r="H16" i="132"/>
  <c r="E45" i="132"/>
  <c r="H14" i="128"/>
  <c r="G20" i="128"/>
  <c r="F23" i="128"/>
  <c r="H39" i="128"/>
  <c r="Z13" i="128"/>
  <c r="I35" i="128"/>
  <c r="O13" i="128"/>
  <c r="W35" i="128"/>
  <c r="F41" i="128"/>
  <c r="F40" i="128"/>
  <c r="F46" i="128"/>
  <c r="Y13" i="128"/>
  <c r="E146" i="80"/>
  <c r="E199" i="80"/>
  <c r="E42" i="80"/>
  <c r="E155" i="80"/>
  <c r="E189" i="80"/>
  <c r="E43" i="80"/>
  <c r="E173" i="80"/>
  <c r="C52" i="74"/>
  <c r="C46" i="74"/>
  <c r="C24" i="74"/>
  <c r="C36" i="74"/>
  <c r="C37" i="74"/>
  <c r="C53" i="74"/>
  <c r="C39" i="74"/>
  <c r="Z40" i="74"/>
  <c r="R29" i="74"/>
  <c r="F29" i="74"/>
  <c r="F51" i="74"/>
  <c r="R30" i="74"/>
  <c r="F30" i="74"/>
  <c r="F25" i="74" s="1"/>
  <c r="F53" i="74"/>
  <c r="R52" i="74"/>
  <c r="R44" i="74" s="1"/>
  <c r="C35" i="74"/>
  <c r="C47" i="74"/>
  <c r="G18" i="74"/>
  <c r="F33" i="74"/>
  <c r="I40" i="74"/>
  <c r="R27" i="74"/>
  <c r="C28" i="74"/>
  <c r="C27" i="74"/>
  <c r="R53" i="74"/>
  <c r="R36" i="74"/>
  <c r="F31" i="74"/>
  <c r="F52" i="74"/>
  <c r="F34" i="74"/>
  <c r="F42" i="74"/>
  <c r="F36" i="74"/>
  <c r="Z44" i="74"/>
  <c r="Z18" i="74" s="1"/>
  <c r="AC32" i="74"/>
  <c r="R37" i="74"/>
  <c r="R38" i="74"/>
  <c r="Z32" i="74"/>
  <c r="R50" i="74"/>
  <c r="R24" i="74"/>
  <c r="U44" i="74"/>
  <c r="C31" i="74"/>
  <c r="R22" i="74"/>
  <c r="R46" i="74"/>
  <c r="R21" i="74"/>
  <c r="R47" i="74"/>
  <c r="F23" i="74"/>
  <c r="F45" i="74"/>
  <c r="F44" i="74" s="1"/>
  <c r="F21" i="74"/>
  <c r="F19" i="74" s="1"/>
  <c r="F47" i="74"/>
  <c r="I17" i="127"/>
  <c r="S17" i="127"/>
  <c r="F17" i="127"/>
  <c r="E17" i="127"/>
  <c r="F16" i="126"/>
  <c r="C33" i="74"/>
  <c r="D32" i="74"/>
  <c r="E32" i="74"/>
  <c r="C21" i="74"/>
  <c r="C34" i="74"/>
  <c r="C32" i="74" s="1"/>
  <c r="C26" i="74"/>
  <c r="D40" i="74"/>
  <c r="C41" i="74"/>
  <c r="C48" i="74"/>
  <c r="C42" i="74"/>
  <c r="C40" i="74" s="1"/>
  <c r="R40" i="74"/>
  <c r="C20" i="74"/>
  <c r="D19" i="74"/>
  <c r="C49" i="74"/>
  <c r="N22" i="126"/>
  <c r="C43" i="74"/>
  <c r="C23" i="74"/>
  <c r="C51" i="74"/>
  <c r="AI18" i="74"/>
  <c r="AM25" i="74"/>
  <c r="O25" i="74"/>
  <c r="L25" i="74"/>
  <c r="L44" i="74"/>
  <c r="L18" i="74" s="1"/>
  <c r="F41" i="74"/>
  <c r="F40" i="74" s="1"/>
  <c r="E209" i="132"/>
  <c r="I15" i="126"/>
  <c r="T40" i="74"/>
  <c r="O44" i="74"/>
  <c r="E19" i="80"/>
  <c r="G15" i="126"/>
  <c r="I32" i="74"/>
  <c r="G39" i="128"/>
  <c r="R17" i="127"/>
  <c r="C30" i="74"/>
  <c r="W39" i="128"/>
  <c r="E156" i="132"/>
  <c r="T44" i="74"/>
  <c r="I39" i="128"/>
  <c r="T22" i="126"/>
  <c r="T15" i="126" s="1"/>
  <c r="AB17" i="127"/>
  <c r="AM32" i="74"/>
  <c r="AF40" i="74"/>
  <c r="F36" i="128"/>
  <c r="F35" i="128" s="1"/>
  <c r="E25" i="74"/>
  <c r="AA17" i="127"/>
  <c r="T25" i="74"/>
  <c r="E41" i="74"/>
  <c r="E40" i="74" s="1"/>
  <c r="I14" i="128"/>
  <c r="W20" i="128"/>
  <c r="I20" i="128"/>
  <c r="C21" i="126"/>
  <c r="N21" i="126" s="1"/>
  <c r="N16" i="126" s="1"/>
  <c r="C17" i="127"/>
  <c r="Z17" i="127"/>
  <c r="Z19" i="74"/>
  <c r="AC40" i="74"/>
  <c r="E162" i="80"/>
  <c r="H27" i="128"/>
  <c r="G35" i="128"/>
  <c r="C38" i="74"/>
  <c r="AC17" i="127"/>
  <c r="N17" i="127"/>
  <c r="Y17" i="127"/>
  <c r="U25" i="74"/>
  <c r="F20" i="128"/>
  <c r="T41" i="126"/>
  <c r="M17" i="127"/>
  <c r="X17" i="127"/>
  <c r="I44" i="74"/>
  <c r="I27" i="128"/>
  <c r="I13" i="128" s="1"/>
  <c r="E158" i="80"/>
  <c r="L17" i="127"/>
  <c r="W17" i="127"/>
  <c r="AC25" i="74"/>
  <c r="AF25" i="74"/>
  <c r="I25" i="74"/>
  <c r="E210" i="80"/>
  <c r="F32" i="128"/>
  <c r="W14" i="128"/>
  <c r="AP18" i="74"/>
  <c r="F37" i="126"/>
  <c r="K17" i="127"/>
  <c r="V17" i="127"/>
  <c r="W27" i="128"/>
  <c r="W13" i="128" s="1"/>
  <c r="N29" i="126"/>
  <c r="Q17" i="127"/>
  <c r="S40" i="74"/>
  <c r="H15" i="126"/>
  <c r="D15" i="126"/>
  <c r="J17" i="127"/>
  <c r="U17" i="127"/>
  <c r="Z25" i="74"/>
  <c r="AF44" i="74"/>
  <c r="U32" i="74"/>
  <c r="U40" i="74"/>
  <c r="E45" i="74"/>
  <c r="E44" i="74" s="1"/>
  <c r="F31" i="128"/>
  <c r="F27" i="128" s="1"/>
  <c r="T17" i="127"/>
  <c r="R33" i="74"/>
  <c r="E140" i="80"/>
  <c r="E21" i="94"/>
  <c r="E172" i="132"/>
  <c r="E112" i="132"/>
  <c r="C40" i="129"/>
  <c r="AA15" i="126"/>
  <c r="AF16" i="121"/>
  <c r="X20" i="94"/>
  <c r="C37" i="94"/>
  <c r="U20" i="94"/>
  <c r="V20" i="94"/>
  <c r="Y20" i="94"/>
  <c r="C25" i="129"/>
  <c r="C22" i="94"/>
  <c r="E35" i="94"/>
  <c r="E34" i="94" s="1"/>
  <c r="S34" i="94"/>
  <c r="W21" i="94"/>
  <c r="E44" i="94"/>
  <c r="E42" i="94" s="1"/>
  <c r="S42" i="94"/>
  <c r="D35" i="94"/>
  <c r="D34" i="94" s="1"/>
  <c r="R34" i="94"/>
  <c r="R46" i="94"/>
  <c r="D47" i="94"/>
  <c r="D46" i="94" s="1"/>
  <c r="T34" i="94"/>
  <c r="W46" i="94"/>
  <c r="S21" i="94"/>
  <c r="D33" i="94"/>
  <c r="D27" i="94" s="1"/>
  <c r="R27" i="94"/>
  <c r="C51" i="94"/>
  <c r="C24" i="94"/>
  <c r="E47" i="94"/>
  <c r="E46" i="94" s="1"/>
  <c r="S46" i="94"/>
  <c r="R21" i="94"/>
  <c r="D22" i="94"/>
  <c r="D21" i="94" s="1"/>
  <c r="C25" i="94"/>
  <c r="R42" i="94"/>
  <c r="D44" i="94"/>
  <c r="D42" i="94" s="1"/>
  <c r="T42" i="94"/>
  <c r="K15" i="126"/>
  <c r="F16" i="132"/>
  <c r="O16" i="121"/>
  <c r="C16" i="121"/>
  <c r="F43" i="128"/>
  <c r="F19" i="128"/>
  <c r="L13" i="128"/>
  <c r="J13" i="128"/>
  <c r="K13" i="128"/>
  <c r="G14" i="128"/>
  <c r="F14" i="128"/>
  <c r="AN18" i="118"/>
  <c r="W18" i="118"/>
  <c r="C18" i="118"/>
  <c r="E174" i="80"/>
  <c r="E163" i="80"/>
  <c r="E38" i="80"/>
  <c r="D44" i="74"/>
  <c r="C29" i="74"/>
  <c r="D25" i="74"/>
  <c r="E19" i="74"/>
  <c r="I19" i="74"/>
  <c r="O32" i="74"/>
  <c r="O18" i="74" s="1"/>
  <c r="S25" i="74"/>
  <c r="R25" i="74"/>
  <c r="S44" i="74"/>
  <c r="T32" i="74"/>
  <c r="S32" i="74"/>
  <c r="T19" i="74"/>
  <c r="S19" i="74"/>
  <c r="R19" i="74"/>
  <c r="U19" i="74"/>
  <c r="AF19" i="74"/>
  <c r="AC44" i="74"/>
  <c r="AC19" i="74"/>
  <c r="AM44" i="74"/>
  <c r="AM19" i="74"/>
  <c r="AL18" i="74"/>
  <c r="AB18" i="74"/>
  <c r="AR18" i="74"/>
  <c r="AG18" i="74"/>
  <c r="AO18" i="74"/>
  <c r="AJ18" i="74"/>
  <c r="AE18" i="74"/>
  <c r="AH18" i="74"/>
  <c r="AA18" i="74"/>
  <c r="AQ18" i="74"/>
  <c r="AK18" i="74"/>
  <c r="AD18" i="74"/>
  <c r="AN18" i="74"/>
  <c r="W18" i="74"/>
  <c r="Q18" i="74"/>
  <c r="V18" i="74"/>
  <c r="K18" i="74"/>
  <c r="J18" i="74"/>
  <c r="P18" i="74"/>
  <c r="H18" i="74"/>
  <c r="N18" i="74"/>
  <c r="M18" i="74"/>
  <c r="C19" i="74"/>
  <c r="C44" i="129"/>
  <c r="C19" i="129"/>
  <c r="C32" i="129"/>
  <c r="C18" i="129"/>
  <c r="Z15" i="126"/>
  <c r="X15" i="126"/>
  <c r="Y15" i="126"/>
  <c r="P15" i="126"/>
  <c r="O15" i="126"/>
  <c r="R15" i="126"/>
  <c r="Q15" i="126"/>
  <c r="S15" i="126"/>
  <c r="F41" i="126"/>
  <c r="C38" i="126"/>
  <c r="N38" i="126" s="1"/>
  <c r="N37" i="126" s="1"/>
  <c r="F29" i="126"/>
  <c r="C22" i="126"/>
  <c r="F22" i="126"/>
  <c r="C29" i="126"/>
  <c r="E15" i="126"/>
  <c r="N41" i="126"/>
  <c r="C41" i="126"/>
  <c r="E16" i="132" l="1"/>
  <c r="F39" i="128"/>
  <c r="R32" i="74"/>
  <c r="AF18" i="74"/>
  <c r="F32" i="74"/>
  <c r="F18" i="74" s="1"/>
  <c r="T18" i="74"/>
  <c r="C25" i="74"/>
  <c r="U18" i="74"/>
  <c r="C16" i="126"/>
  <c r="C37" i="126"/>
  <c r="F15" i="126"/>
  <c r="AC18" i="74"/>
  <c r="E18" i="74"/>
  <c r="C45" i="74"/>
  <c r="C44" i="74" s="1"/>
  <c r="C18" i="74" s="1"/>
  <c r="AM18" i="74"/>
  <c r="I18" i="74"/>
  <c r="E20" i="94"/>
  <c r="T20" i="94"/>
  <c r="C21" i="94"/>
  <c r="D20" i="94"/>
  <c r="W20" i="94"/>
  <c r="Q34" i="94"/>
  <c r="C35" i="94"/>
  <c r="C34" i="94" s="1"/>
  <c r="Q46" i="94"/>
  <c r="C47" i="94"/>
  <c r="C46" i="94" s="1"/>
  <c r="R20" i="94"/>
  <c r="Q42" i="94"/>
  <c r="C44" i="94"/>
  <c r="C42" i="94" s="1"/>
  <c r="Q21" i="94"/>
  <c r="S20" i="94"/>
  <c r="Q27" i="94"/>
  <c r="C33" i="94"/>
  <c r="C27" i="94" s="1"/>
  <c r="H13" i="128"/>
  <c r="G13" i="128"/>
  <c r="F13" i="128"/>
  <c r="D18" i="74"/>
  <c r="R18" i="74"/>
  <c r="S18" i="74"/>
  <c r="N15" i="126"/>
  <c r="C15" i="126"/>
  <c r="C20" i="94" l="1"/>
  <c r="Q20" i="94"/>
</calcChain>
</file>

<file path=xl/sharedStrings.xml><?xml version="1.0" encoding="utf-8"?>
<sst xmlns="http://schemas.openxmlformats.org/spreadsheetml/2006/main" count="2983" uniqueCount="810">
  <si>
    <t>А-ТМБ-1</t>
  </si>
  <si>
    <r>
      <t xml:space="preserve">А-ТМБ-1 </t>
    </r>
    <r>
      <rPr>
        <i/>
        <sz val="10"/>
        <rFont val="Arial"/>
        <family val="2"/>
      </rPr>
      <t>Үргэлжлэл</t>
    </r>
  </si>
  <si>
    <t xml:space="preserve">ТЕХНИКИЙН БОЛОН МЭРГЭЖЛИЙН БОЛОВСРОЛ, СУРГАЛТЫН  БАЙГУУЛЛАГЫН 2022- 2023 ОНЫ ХИЧЭЭЛИЙН ЖИЛИЙН МЭДЭЭ, аймаг, нийслэл, хэв шинжээр  </t>
  </si>
  <si>
    <t>/Тоо/</t>
  </si>
  <si>
    <t>Аймаг, нийслэл</t>
  </si>
  <si>
    <t>МД</t>
  </si>
  <si>
    <t>Сургалтын байгууллагын тоо</t>
  </si>
  <si>
    <t>Сургалтын байгууллагын хэв шинжээр</t>
  </si>
  <si>
    <t>Өмчийн хэлбэрээр</t>
  </si>
  <si>
    <t>Сургалтын жилийн төлбөр /мян.төг/</t>
  </si>
  <si>
    <t>Магадлан итгэмжлэгдсэн</t>
  </si>
  <si>
    <t>Политехник коллеж</t>
  </si>
  <si>
    <t>Мэргэжлийн сургалт-үйлдвэрлэлийн төв</t>
  </si>
  <si>
    <t>Мэргэжлийн сургалтын байгууллага</t>
  </si>
  <si>
    <t>Бусад</t>
  </si>
  <si>
    <t>Мэргэжлийн боловсрол</t>
  </si>
  <si>
    <t>Техникийн боловсрол</t>
  </si>
  <si>
    <t>Мэргэжлийн сургалт</t>
  </si>
  <si>
    <t>Төрийн</t>
  </si>
  <si>
    <t>Хувийн</t>
  </si>
  <si>
    <t>Мэргэжлийн боловсрол /мян.төг/</t>
  </si>
  <si>
    <t>Техникийн боловсрол /мян.төг/</t>
  </si>
  <si>
    <t>Мэргэжлийн сургалт /мян.төг/</t>
  </si>
  <si>
    <t>Байгууллага</t>
  </si>
  <si>
    <t>Сургалтын хөтөлбөр</t>
  </si>
  <si>
    <t xml:space="preserve">Үйлдвэрлэлийн харьяалалтай сургалтын төв </t>
  </si>
  <si>
    <t>Хөдөлмөр эрхлэлтийн сургалтын төв</t>
  </si>
  <si>
    <t>Хөдөлмөр эрхлэлтийн боловсролын төв</t>
  </si>
  <si>
    <t>Тусгай хэрэгцээт боловсролын сургалтын байгууллага</t>
  </si>
  <si>
    <t xml:space="preserve">Олон улсын </t>
  </si>
  <si>
    <t>Дотоодын</t>
  </si>
  <si>
    <t>А</t>
  </si>
  <si>
    <t>Б</t>
  </si>
  <si>
    <t xml:space="preserve">Бүгд </t>
  </si>
  <si>
    <t>Баруун бүс</t>
  </si>
  <si>
    <t>Баян-Өлгий</t>
  </si>
  <si>
    <t>Говь-Алтай</t>
  </si>
  <si>
    <t>Завхан</t>
  </si>
  <si>
    <t>Увс</t>
  </si>
  <si>
    <t>Ховд</t>
  </si>
  <si>
    <t>Хангайн бүс</t>
  </si>
  <si>
    <t>Архангай</t>
  </si>
  <si>
    <t>Баянхонгор</t>
  </si>
  <si>
    <t>Булган</t>
  </si>
  <si>
    <t>Орхон</t>
  </si>
  <si>
    <t>Өвөрхангай</t>
  </si>
  <si>
    <t>Хөвсгөл</t>
  </si>
  <si>
    <t>Төвийн бүс</t>
  </si>
  <si>
    <t>Говьсүмбэр</t>
  </si>
  <si>
    <t>Дархан-Уул</t>
  </si>
  <si>
    <t>Дорноговь</t>
  </si>
  <si>
    <t>Дундговь</t>
  </si>
  <si>
    <t>Өмнөговь</t>
  </si>
  <si>
    <t>Сэлэнгэ</t>
  </si>
  <si>
    <t>Төв</t>
  </si>
  <si>
    <t>Зүүн бүс</t>
  </si>
  <si>
    <t>Дорнод</t>
  </si>
  <si>
    <t>Сүхбаатар</t>
  </si>
  <si>
    <t>Хэнтий</t>
  </si>
  <si>
    <t>Улаанбаатар</t>
  </si>
  <si>
    <t xml:space="preserve">   Багануур</t>
  </si>
  <si>
    <t xml:space="preserve">   Багахангай</t>
  </si>
  <si>
    <t xml:space="preserve">   Баянгол</t>
  </si>
  <si>
    <t xml:space="preserve">   Баянзүрх</t>
  </si>
  <si>
    <t xml:space="preserve">   Налайх</t>
  </si>
  <si>
    <t xml:space="preserve">   Сонгинохайрхан</t>
  </si>
  <si>
    <t xml:space="preserve">   Сүхбаатар</t>
  </si>
  <si>
    <t xml:space="preserve">   Чингэлтэй</t>
  </si>
  <si>
    <t xml:space="preserve">   Хан-Уул</t>
  </si>
  <si>
    <t xml:space="preserve"> А-ТМБ-2</t>
  </si>
  <si>
    <r>
      <t xml:space="preserve"> А-ТМБ-2 </t>
    </r>
    <r>
      <rPr>
        <i/>
        <sz val="10"/>
        <rFont val="Arial"/>
        <family val="2"/>
      </rPr>
      <t>Үргэлжлэл</t>
    </r>
  </si>
  <si>
    <t>ТЕХНИКИЙН БОЛОН МЭРГЭЖЛИЙН БОЛОВСРОЛ, СУРГАЛТЫН БАЙГУУЛЛАГЫН СУРГАЛТЫН ОРЧНЫ 2022-2023   ОНЫ ХИЧЭЭЛИЙН ЖИЛИЙН МЭДЭЭ, аймаг, нийслэлээр</t>
  </si>
  <si>
    <t xml:space="preserve"> </t>
  </si>
  <si>
    <t>Нийт сургалтын байгууллага</t>
  </si>
  <si>
    <t>Лаборатори</t>
  </si>
  <si>
    <t>Дадлагын газар</t>
  </si>
  <si>
    <t>Туршилт, үйлдвэрлэлийн цех</t>
  </si>
  <si>
    <t>Биеийн тамир, спортын заал</t>
  </si>
  <si>
    <t>Стандартын дагуу хөгжлийн бэрхшээлтэй иргэнд зориулсан орц, гарц</t>
  </si>
  <si>
    <t>Цахилгаан эрчим хүчний эх үүсвэр</t>
  </si>
  <si>
    <t>Халаалтын эх үүсвэр</t>
  </si>
  <si>
    <t>Ариун цэврийн байгууламж</t>
  </si>
  <si>
    <t>Гар угаах өрөө</t>
  </si>
  <si>
    <t>Тэргэнцэртэй иргэд явах зориулалтын зам</t>
  </si>
  <si>
    <t>Төвлөрсөн систем</t>
  </si>
  <si>
    <t>Дизель станц</t>
  </si>
  <si>
    <t>Сэргээгдэх эрчим хүч</t>
  </si>
  <si>
    <t>Бие даасан уурын зуух</t>
  </si>
  <si>
    <t>Цахилгаан халаагуур</t>
  </si>
  <si>
    <t>Нам даралтын зуух</t>
  </si>
  <si>
    <t>Хүйсээр ангилагдсан</t>
  </si>
  <si>
    <t>Төвлөрсөн шугам сүлжээнд холбогдсон</t>
  </si>
  <si>
    <t>Соруулдаг бохир усны цооног болон битүү тунгаагуур</t>
  </si>
  <si>
    <t>Нүхэн жорлон</t>
  </si>
  <si>
    <t>Төрийн өмчийн</t>
  </si>
  <si>
    <t>Хувийн өмчийн</t>
  </si>
  <si>
    <t xml:space="preserve">Төрийн </t>
  </si>
  <si>
    <t>А-ТМБ-3</t>
  </si>
  <si>
    <r>
      <rPr>
        <b/>
        <sz val="11"/>
        <rFont val="Arial"/>
        <family val="2"/>
      </rPr>
      <t>А-ТМБ-3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Үргэлжлэл</t>
    </r>
  </si>
  <si>
    <t xml:space="preserve">  ТЕХНИКИЙН БОЛОН МЭРГЭЖЛИЙН БОЛОВСРОЛ, СУРГАЛТЫН БАЙГУУЛЛАГЫН ДОТУУР БАЙРЫН ОРЧНЫ 2022-2023 ОНЫ ХИЧЭЭЛИЙН ЖИЛИЙН МЭДЭЭ, аймаг, нийслэлээр</t>
  </si>
  <si>
    <t>/тоо/</t>
  </si>
  <si>
    <t>Нийт дотуур байр</t>
  </si>
  <si>
    <t>Усанд орох өрөө</t>
  </si>
  <si>
    <t>Гал тогооны зориулалтын өрөө</t>
  </si>
  <si>
    <t>Угаалга, хатаалгын өрөө</t>
  </si>
  <si>
    <t>Номын сан</t>
  </si>
  <si>
    <t>Хичээл давтах өрөө</t>
  </si>
  <si>
    <t>Амралт, чөлөөт цаг өнгөрүүлэх танхим</t>
  </si>
  <si>
    <t xml:space="preserve">Сэргээгдэх эрчим хүч </t>
  </si>
  <si>
    <t>Төвлөрсөн шугамд холбогдсон</t>
  </si>
  <si>
    <t>А-ТМБ-4</t>
  </si>
  <si>
    <r>
      <rPr>
        <b/>
        <sz val="12"/>
        <rFont val="Arial"/>
        <family val="2"/>
      </rPr>
      <t>А-ТМБ-4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ийн Үргэлжлэл</t>
    </r>
  </si>
  <si>
    <t xml:space="preserve">   ТЕХНИКИЙН БОЛОН МЭРГЭЖЛИЙН БОЛОВСРОЛ, СУРГАЛТЫН БАЙГУУЛЛАГАД  СУРАЛЦАГЧДЫН 2022-2023  ОНЫ ХИЧЭЭЛИЙН ЖИЛИЙН МЭДЭЭ, аймаг, нийслэлээр</t>
  </si>
  <si>
    <t>Нийт суралцагчид</t>
  </si>
  <si>
    <t>Суралцагчид</t>
  </si>
  <si>
    <t>Сургалтын төлбөрийн эх үүсвэр</t>
  </si>
  <si>
    <t>Төгсөх ангид суралцагчид</t>
  </si>
  <si>
    <t>Эрэгтэй</t>
  </si>
  <si>
    <t xml:space="preserve">Эмэгтэй </t>
  </si>
  <si>
    <t>Эмэгтэй</t>
  </si>
  <si>
    <t>I курс</t>
  </si>
  <si>
    <t>II курс</t>
  </si>
  <si>
    <t>III курс</t>
  </si>
  <si>
    <t>Улсын төсвийн санхүүжилтээр</t>
  </si>
  <si>
    <t xml:space="preserve">Гэрээ, захиалгаар </t>
  </si>
  <si>
    <t>Хувийн зардлаар</t>
  </si>
  <si>
    <t>1.5 жил</t>
  </si>
  <si>
    <t>3 жил</t>
  </si>
  <si>
    <t>2.5 жил</t>
  </si>
  <si>
    <t xml:space="preserve">1 жил </t>
  </si>
  <si>
    <t>A</t>
  </si>
  <si>
    <t>А-ТМБ-5</t>
  </si>
  <si>
    <t>ТЕХНИКИЙН БОЛОН МЭРГЭЖЛИЙН БОЛОВСРОЛ, СУРГАЛТЫН БАЙГУУЛЛАГАД СУРАЛЦАГЧДЫН 2022-2023   ОНЫ  ХИЧЭЭЛИЙН ЖИЛИЙН МЭДЭЭ, суралцагчдын орон нутгийн харьяаллаар</t>
  </si>
  <si>
    <t>Үндсэн захиргаа</t>
  </si>
  <si>
    <t>А-ТМБ-6</t>
  </si>
  <si>
    <t>ТЕХНИКИЙН БОЛОН МЭРГЭЖЛИЙН БОЛОВСРОЛ, СУРГАЛТЫН БАЙГУУЛЛАГАД  СУРАЛЦАГЧДЫН  2022-2023 ОНЫ ХИЧЭЭЛИЙН ЖИЛИЙН МЭДЭЭ, мэргэжлийн чиглэлээр</t>
  </si>
  <si>
    <t>Салбар, дэд салбар</t>
  </si>
  <si>
    <t>Мэргэжлийн индекс</t>
  </si>
  <si>
    <t>Мэргэжлийн нэр</t>
  </si>
  <si>
    <t>Өдрийн ангид суралцагчид</t>
  </si>
  <si>
    <t>Оройн ангид суралцагчид</t>
  </si>
  <si>
    <t>Хосолсон сургалтад суралцагчид</t>
  </si>
  <si>
    <t>Хөдөлмөр эрхлэлтийн сургалтад суралцагчид</t>
  </si>
  <si>
    <t xml:space="preserve">Эмэгтэй     </t>
  </si>
  <si>
    <t xml:space="preserve"> 1 жил</t>
  </si>
  <si>
    <t>В</t>
  </si>
  <si>
    <r>
      <rPr>
        <b/>
        <sz val="9"/>
        <rFont val="Arial"/>
        <family val="2"/>
      </rPr>
      <t xml:space="preserve">Бүгд </t>
    </r>
    <r>
      <rPr>
        <b/>
        <i/>
        <sz val="9"/>
        <rFont val="Arial"/>
        <family val="2"/>
      </rPr>
      <t>мөр1=мөр(2+3+...)</t>
    </r>
  </si>
  <si>
    <t>I. Боловсролын салбар</t>
  </si>
  <si>
    <t>Боловсролын салбар</t>
  </si>
  <si>
    <t>ET2643-28</t>
  </si>
  <si>
    <t>Техникийн солонгос хэлний орчуулагч</t>
  </si>
  <si>
    <t>Дохионы хэлний хэлмэрч, орчуулагч</t>
  </si>
  <si>
    <t>II. Соёл, урлагийн салбар</t>
  </si>
  <si>
    <t>Соёл, урлагийн салбар</t>
  </si>
  <si>
    <t>AB2653-15</t>
  </si>
  <si>
    <t>Ардын бүжгийн бүжигчин</t>
  </si>
  <si>
    <t>AM2652-11</t>
  </si>
  <si>
    <t>Ардын гоцлол хөгжимчин</t>
  </si>
  <si>
    <t>AM7318-24</t>
  </si>
  <si>
    <t xml:space="preserve">Арьсаар гар урлалын зүйл урлаач </t>
  </si>
  <si>
    <t>AM7317-11</t>
  </si>
  <si>
    <t>Бэлэг дурсгалын зүйл урлаач</t>
  </si>
  <si>
    <t>AO3521-23</t>
  </si>
  <si>
    <t>Дуу, хөгжим чимэглэлийн найруулагч</t>
  </si>
  <si>
    <t>AM7316-15</t>
  </si>
  <si>
    <t xml:space="preserve">Зураач-чимэглэгч </t>
  </si>
  <si>
    <t>AD3432-18</t>
  </si>
  <si>
    <t xml:space="preserve">Интерьер дизайнч </t>
  </si>
  <si>
    <t>AM7314-29</t>
  </si>
  <si>
    <t>Керамик эдлэл урлаач</t>
  </si>
  <si>
    <t>AM7313-39</t>
  </si>
  <si>
    <t xml:space="preserve">Монгол дархан </t>
  </si>
  <si>
    <t>AM7522-22</t>
  </si>
  <si>
    <t xml:space="preserve">Нарийн мужаан </t>
  </si>
  <si>
    <t>AD3432-27</t>
  </si>
  <si>
    <t xml:space="preserve">Орчны дизайнч </t>
  </si>
  <si>
    <t>AM7313-28</t>
  </si>
  <si>
    <t>Сийлбэрчин</t>
  </si>
  <si>
    <t>AB2653-18</t>
  </si>
  <si>
    <t>Сонгодог бүжгийн бүжигчин</t>
  </si>
  <si>
    <t>AO7215-14</t>
  </si>
  <si>
    <t>Тайзны ажилтан</t>
  </si>
  <si>
    <t>AO3435-11</t>
  </si>
  <si>
    <t>Театр, телевиз, киноны гэрэлтүүлэгч</t>
  </si>
  <si>
    <t>AM2652-18</t>
  </si>
  <si>
    <t>Төгөлдөр хуурч</t>
  </si>
  <si>
    <t>AM2652-23</t>
  </si>
  <si>
    <t>Үлээвэр,цохивор найрал хөгжмийн хөгжимчин</t>
  </si>
  <si>
    <t>AM2652-24</t>
  </si>
  <si>
    <t>Үндэсний найрал хөгжмийн хөгжимчин</t>
  </si>
  <si>
    <t>AM7313-15</t>
  </si>
  <si>
    <t xml:space="preserve">Үнэт эдлэлийн дархан </t>
  </si>
  <si>
    <t>AC3431-14</t>
  </si>
  <si>
    <t>Фото зурагч</t>
  </si>
  <si>
    <t>AD3432-11</t>
  </si>
  <si>
    <t>Хувцасны загвар зохион бүтээгч</t>
  </si>
  <si>
    <t>AD7532-27</t>
  </si>
  <si>
    <t>Хувцасны дизайнч</t>
  </si>
  <si>
    <t>AD7321-11</t>
  </si>
  <si>
    <t xml:space="preserve">Хэвлэлийн график дизайнч </t>
  </si>
  <si>
    <t>AA2655-17</t>
  </si>
  <si>
    <t>Циркийн жүжигчин</t>
  </si>
  <si>
    <t>AM2652-21</t>
  </si>
  <si>
    <t>Чавхдаст хөгжмийн хөгжимчин</t>
  </si>
  <si>
    <t>AD3432-29</t>
  </si>
  <si>
    <t xml:space="preserve">Чимэглэх урлаг </t>
  </si>
  <si>
    <t>AM2652-26</t>
  </si>
  <si>
    <t>Эстрадын хөгжимчин</t>
  </si>
  <si>
    <t>AP2651-11</t>
  </si>
  <si>
    <t>Зураач</t>
  </si>
  <si>
    <t>III. Цагдаа, батлан хамгаалах, онцгой байдлын салбар</t>
  </si>
  <si>
    <t>Цагдаа, Батлан хамгаалах, Онцгой байдлын салбар</t>
  </si>
  <si>
    <t>MC0310-26</t>
  </si>
  <si>
    <t>Автотехникийн засварчин-нярав</t>
  </si>
  <si>
    <t>MC0310-27</t>
  </si>
  <si>
    <t>Автотехникийн цахилгаанчин</t>
  </si>
  <si>
    <t>MC0314-11</t>
  </si>
  <si>
    <t xml:space="preserve">Зэвсгийн засварчин-нярав </t>
  </si>
  <si>
    <t>MC0310-25</t>
  </si>
  <si>
    <t>Инженерийн дугуйт машины механик-жолооч</t>
  </si>
  <si>
    <t>MC0315-15</t>
  </si>
  <si>
    <t>Наводчик /буу/</t>
  </si>
  <si>
    <t>MC0315-22</t>
  </si>
  <si>
    <t>Онгоц, нисдэг тэрэгний хөдөлгүүрийн механик</t>
  </si>
  <si>
    <t>MC0312-12</t>
  </si>
  <si>
    <t>Радио телеграфчин</t>
  </si>
  <si>
    <t>MC0315-13</t>
  </si>
  <si>
    <t>Радиолокацын /пуужин чиглүүлэх/ станцын оператор</t>
  </si>
  <si>
    <t>MC0315-11</t>
  </si>
  <si>
    <t>Тагнуулчин /гал засварлагч/</t>
  </si>
  <si>
    <t>MC0310-14</t>
  </si>
  <si>
    <t>Танкийн бууны дарга /танкийн буудагч/</t>
  </si>
  <si>
    <t>MC0310-15</t>
  </si>
  <si>
    <t>Танкийн механик-жолооч</t>
  </si>
  <si>
    <t>MC0310-23</t>
  </si>
  <si>
    <t>Хуягт тээвэрлэгчийн механик-жолооч</t>
  </si>
  <si>
    <t>MC0312-17</t>
  </si>
  <si>
    <t>Цахилгаан холбоо /компьютер сүлжээ/-ны техникч</t>
  </si>
  <si>
    <t>MC0310-12</t>
  </si>
  <si>
    <t>Явган цэргийн байлдааны машины наводчик-оператор</t>
  </si>
  <si>
    <t>MC0310-22</t>
  </si>
  <si>
    <t>Явган цэргийн байлдааны машины 
механик-жолооч</t>
  </si>
  <si>
    <t>IV. Санхүү, бизнес, худалдааны салбар</t>
  </si>
  <si>
    <t>Санхүү, бизнес, худалдааны салбар</t>
  </si>
  <si>
    <t>BT4311-14</t>
  </si>
  <si>
    <t xml:space="preserve">Нягтлан бодохын бүртгэл, тооцооны ажилтан </t>
  </si>
  <si>
    <t>ВТ4321-17</t>
  </si>
  <si>
    <t>Хангамжийн нярав</t>
  </si>
  <si>
    <t>BF4311-17</t>
  </si>
  <si>
    <t xml:space="preserve">Төлбөр тооцоо, цалин хөлсний нярав </t>
  </si>
  <si>
    <t>BF3313-14</t>
  </si>
  <si>
    <t>Төлбөр тооцоо, цалин хөлсний нягтлан бодогч</t>
  </si>
  <si>
    <t>BT5223-15</t>
  </si>
  <si>
    <t>Худалдааны газрын үндсэн ажилтан /худалдагч/</t>
  </si>
  <si>
    <t>V. Мэдээллийн технологийн салбар</t>
  </si>
  <si>
    <t>Мэдээллийн технологийн салбар</t>
  </si>
  <si>
    <t>ID4415-12</t>
  </si>
  <si>
    <t>Архивын ажилтан</t>
  </si>
  <si>
    <t>IW3514-15</t>
  </si>
  <si>
    <t>Веб мультмедиа зохиогч</t>
  </si>
  <si>
    <t>IT3512-15</t>
  </si>
  <si>
    <t>График дизайнч</t>
  </si>
  <si>
    <t>IO4120-13</t>
  </si>
  <si>
    <t>Компьютерийн оператор</t>
  </si>
  <si>
    <t>IC3513-17</t>
  </si>
  <si>
    <t>Компьютерийн сүлжээний техникч</t>
  </si>
  <si>
    <t>IT3511-13</t>
  </si>
  <si>
    <t>Мэдээллийн технологич</t>
  </si>
  <si>
    <t>IO4132-18</t>
  </si>
  <si>
    <t>Мэдээлэл технологийн оператор</t>
  </si>
  <si>
    <t>ID4120-11</t>
  </si>
  <si>
    <t xml:space="preserve">Нарийн бичгийн дарга-албан хэргийн ажилтан </t>
  </si>
  <si>
    <t>IC3513-21</t>
  </si>
  <si>
    <t>Өгөгдлийн сангийн оператор</t>
  </si>
  <si>
    <t>IT3512-13</t>
  </si>
  <si>
    <t>Программ кодлогч</t>
  </si>
  <si>
    <t>ID4416-11</t>
  </si>
  <si>
    <t xml:space="preserve">Хүний нөөцийн туслах ажилтан </t>
  </si>
  <si>
    <t>IO7421-16</t>
  </si>
  <si>
    <t xml:space="preserve">Цахим тоног төхөөрөмжийн үйлчилгээний ажилтан </t>
  </si>
  <si>
    <t>IO7422-14</t>
  </si>
  <si>
    <t xml:space="preserve">Цахим хэрэгслийн засварчин </t>
  </si>
  <si>
    <t>VI. Шуудан, харилцаа холбооны салбар</t>
  </si>
  <si>
    <t>Шуудан, харилцаа холбооны салбар</t>
  </si>
  <si>
    <t>РС7422-21</t>
  </si>
  <si>
    <t>Гар утас, телефон аппаратын засварчин</t>
  </si>
  <si>
    <t>PB3521-27</t>
  </si>
  <si>
    <t>Дуу, дүрс бичлэгийн оператор</t>
  </si>
  <si>
    <t>VII. Байгаль орчин, аялал жуулчлалын салбар</t>
  </si>
  <si>
    <t>Байгаль орчин, аялал жуулчлалын салбар</t>
  </si>
  <si>
    <t>NT5113-13</t>
  </si>
  <si>
    <t>Аяллын хөтөч</t>
  </si>
  <si>
    <t>NT5111-19</t>
  </si>
  <si>
    <t>Зочид буудал, жуулчны баазын үйлчилгээний ажилтан</t>
  </si>
  <si>
    <t>NF6210-27</t>
  </si>
  <si>
    <t>Ойн арчилгаа, ашиглалтын ажилтан</t>
  </si>
  <si>
    <t>NF6210-21</t>
  </si>
  <si>
    <t xml:space="preserve">Ойжуулагч </t>
  </si>
  <si>
    <t>NF6210-25</t>
  </si>
  <si>
    <t>Ойн аж ахуйн ажилтан</t>
  </si>
  <si>
    <t>NF6210-26</t>
  </si>
  <si>
    <t xml:space="preserve">Ойн нөхөрлөлийн ажилтан </t>
  </si>
  <si>
    <t>NF3143-11</t>
  </si>
  <si>
    <t>Ойн техникч</t>
  </si>
  <si>
    <t>VIII. Барилгын салбар</t>
  </si>
  <si>
    <t>Барилгын салбар</t>
  </si>
  <si>
    <t>CB7116-18</t>
  </si>
  <si>
    <t>Авто зам, гүүр барилгын ажилтан /замчин/</t>
  </si>
  <si>
    <t>CF7123-20</t>
  </si>
  <si>
    <t xml:space="preserve">Барилгын засал-чимэглэлчин </t>
  </si>
  <si>
    <t>CF7114-20</t>
  </si>
  <si>
    <t xml:space="preserve">Бетон арматурчин </t>
  </si>
  <si>
    <t>CT3118-19</t>
  </si>
  <si>
    <t>Барилгын зургийн техникч</t>
  </si>
  <si>
    <t>CF3112-40</t>
  </si>
  <si>
    <t>Барилгын материалын үйлдвэрийн текник технологич</t>
  </si>
  <si>
    <t>CF7115-22</t>
  </si>
  <si>
    <t xml:space="preserve">Барилгын мужаан   </t>
  </si>
  <si>
    <t>CF7112-19</t>
  </si>
  <si>
    <t xml:space="preserve">Барилгын өрөг угсрагч </t>
  </si>
  <si>
    <t>CF7115-11</t>
  </si>
  <si>
    <t>Барилгын мужаан</t>
  </si>
  <si>
    <t>CF3112-43</t>
  </si>
  <si>
    <t>Барилга угсралтын мужааны техникч</t>
  </si>
  <si>
    <t>IM3112-16</t>
  </si>
  <si>
    <t>Барилгын угсралтын техникч</t>
  </si>
  <si>
    <t>CF7126-36</t>
  </si>
  <si>
    <t>Барилгын сантехникч</t>
  </si>
  <si>
    <t>CF7411-12</t>
  </si>
  <si>
    <t xml:space="preserve">Барилгын цахилгаанчин </t>
  </si>
  <si>
    <t>CF3113-21</t>
  </si>
  <si>
    <t>Барилгын цахилгааны техникч</t>
  </si>
  <si>
    <t>CB7114-21</t>
  </si>
  <si>
    <t>Зам барилгын материалын лаборант</t>
  </si>
  <si>
    <t>CT8342-27</t>
  </si>
  <si>
    <t>Зам барилгын машин механизмын оператор</t>
  </si>
  <si>
    <t>CB3112-37</t>
  </si>
  <si>
    <t>Зам, гүүрийн техникч</t>
  </si>
  <si>
    <t>CF3115-59</t>
  </si>
  <si>
    <t>Инженерийн байгууламжийн технологийн техникч</t>
  </si>
  <si>
    <t>CF3112-11</t>
  </si>
  <si>
    <t>Иргэний барилгын техникч</t>
  </si>
  <si>
    <t>CF7115-24</t>
  </si>
  <si>
    <t xml:space="preserve">Модон эдлэлийн мужаан </t>
  </si>
  <si>
    <t>СТ8343-14</t>
  </si>
  <si>
    <t>Өргөн тээвэрлэх тоног төхөөрөмжийн засварчин</t>
  </si>
  <si>
    <t>СТ3115-44</t>
  </si>
  <si>
    <t>Өргөх, зөөх механизмын техникч</t>
  </si>
  <si>
    <t>CF3115-67</t>
  </si>
  <si>
    <t>Сантехник, халаалт, агааржуулалтын төхөөрөмжийн техникч</t>
  </si>
  <si>
    <t>CF3115-41</t>
  </si>
  <si>
    <t>Сантехникийн техникч</t>
  </si>
  <si>
    <t>CF7126-26</t>
  </si>
  <si>
    <t>Халаалт, агааржуулалт, хөргөлтийн тоног төхөөрөмжийн засварчин</t>
  </si>
  <si>
    <t>CF7123-14</t>
  </si>
  <si>
    <t>Хуурай хийц угсрагч</t>
  </si>
  <si>
    <t>CF7123-21</t>
  </si>
  <si>
    <t>Хуучин барилгын сэргээн засварлагч</t>
  </si>
  <si>
    <t>CM8114-15</t>
  </si>
  <si>
    <t>Цемент, хиймэл чулуун бүтээгдэхүүн үйлдвэрлэх машины оператор</t>
  </si>
  <si>
    <t>IX. Тээврийн салбар</t>
  </si>
  <si>
    <t>Тээврийн салбар</t>
  </si>
  <si>
    <t>TC8211-20</t>
  </si>
  <si>
    <t xml:space="preserve">Автомашины засварчин </t>
  </si>
  <si>
    <t>TC8211-24</t>
  </si>
  <si>
    <t>Автомашины кузов засварчин</t>
  </si>
  <si>
    <t>TC3115-13</t>
  </si>
  <si>
    <t xml:space="preserve">Автомашины механик </t>
  </si>
  <si>
    <t>TF5111-12</t>
  </si>
  <si>
    <t xml:space="preserve">Агаарын хөлгийн үйлчилгээний  ажилтан </t>
  </si>
  <si>
    <t>TR4323-25</t>
  </si>
  <si>
    <t>Ачаа вагон хүлээлцэгч</t>
  </si>
  <si>
    <t>TR4323-27</t>
  </si>
  <si>
    <t>Вагон үзэгч, засварчин</t>
  </si>
  <si>
    <t>TR3115-61</t>
  </si>
  <si>
    <t>Вагоны техникч</t>
  </si>
  <si>
    <t>TR4323-28</t>
  </si>
  <si>
    <t>Дохиолол төвлөрүүлэлт 
хориглолын монтёр</t>
  </si>
  <si>
    <t>TR3115-64</t>
  </si>
  <si>
    <t>Дохиолол төвлөрүүлэлт хориглолтын техникч</t>
  </si>
  <si>
    <t>TC5165-11</t>
  </si>
  <si>
    <t>Жолооны багш</t>
  </si>
  <si>
    <t>TR3115-62</t>
  </si>
  <si>
    <t>Замын техникч</t>
  </si>
  <si>
    <t>TR4323-26</t>
  </si>
  <si>
    <t>Зорчигчийн вагоны үйлчлэгч</t>
  </si>
  <si>
    <t>TR3115-60</t>
  </si>
  <si>
    <t>Зүтгүүрийн техникч</t>
  </si>
  <si>
    <t>TR8311-11</t>
  </si>
  <si>
    <t>Зүтгүүрийн туслах машинч</t>
  </si>
  <si>
    <t>TR8311-13</t>
  </si>
  <si>
    <t>Илчит тэрэгний засварчин</t>
  </si>
  <si>
    <t>TC7412-23</t>
  </si>
  <si>
    <t>Моторт тээврийн хэрэгслийн цахилгаанчин</t>
  </si>
  <si>
    <t>TC8331-14</t>
  </si>
  <si>
    <t>Мэргэшсэн жолооч</t>
  </si>
  <si>
    <t>TR-3115-65</t>
  </si>
  <si>
    <t>Төмөр замын ашиглалтын техникч</t>
  </si>
  <si>
    <t>TR4323-29</t>
  </si>
  <si>
    <t xml:space="preserve">Төмөр замын замчин
</t>
  </si>
  <si>
    <t>TR-3115-63</t>
  </si>
  <si>
    <t>Төмөр замын машин механизмын техникч</t>
  </si>
  <si>
    <t>TR4323-15</t>
  </si>
  <si>
    <t>Төмөр замын өртөөний жижүүр</t>
  </si>
  <si>
    <t>B ангилалын жолооч</t>
  </si>
  <si>
    <t>X. Эрчим хүчний салбар</t>
  </si>
  <si>
    <t>Эрчим хүчний салбар</t>
  </si>
  <si>
    <t>PS8182-35</t>
  </si>
  <si>
    <t>Арматур, шугам хоолой, сантехникийн засварчин</t>
  </si>
  <si>
    <t>PS3112-44</t>
  </si>
  <si>
    <t>Дулаан шугам сүлжээний техникч</t>
  </si>
  <si>
    <t>PS8182-27</t>
  </si>
  <si>
    <t>Зуухны машинч</t>
  </si>
  <si>
    <t>PL7412-31</t>
  </si>
  <si>
    <t>Нар, салхины үүсгүүртэй тоног төхөөрөмжийн угсралт, засварчин</t>
  </si>
  <si>
    <t>PL3131-16</t>
  </si>
  <si>
    <t>Хуваарилах байгууламж сэлгэн залгалтын оператор</t>
  </si>
  <si>
    <t>PL3113-12</t>
  </si>
  <si>
    <t>Цахилгаан станц, сүлжээний техникч</t>
  </si>
  <si>
    <t>FL7412-21</t>
  </si>
  <si>
    <t>Цахилгаан тоног төхөөрөмжийн засварчин</t>
  </si>
  <si>
    <t>XI. Уул уурхайн салбар</t>
  </si>
  <si>
    <t>Уул уурхайн салбар</t>
  </si>
  <si>
    <t>MR3117-26</t>
  </si>
  <si>
    <t>Баяжуулалтын техникч</t>
  </si>
  <si>
    <t>MT8211-21</t>
  </si>
  <si>
    <t>Баяжуулах үйлдвэрийн тоног төхөөрөмжийн засварчин</t>
  </si>
  <si>
    <t>MF3117-12</t>
  </si>
  <si>
    <t>Газрын тосны техникч</t>
  </si>
  <si>
    <t>MG3111-16</t>
  </si>
  <si>
    <t>Геологийн техникч</t>
  </si>
  <si>
    <t>MR8111-25</t>
  </si>
  <si>
    <t>Өрмийн мастер</t>
  </si>
  <si>
    <t>MT8111-11</t>
  </si>
  <si>
    <t xml:space="preserve">Өрмийн машины оператор </t>
  </si>
  <si>
    <t>MT8111-37</t>
  </si>
  <si>
    <t xml:space="preserve">Тээрэм бутлуурын операторч </t>
  </si>
  <si>
    <t>MT7233-17</t>
  </si>
  <si>
    <t>Уул уурхайн машин, тоног төхөөрөмжийн механик</t>
  </si>
  <si>
    <t>MG6210-28</t>
  </si>
  <si>
    <t xml:space="preserve">Уул, уурхайн нөхөн сэргээлт </t>
  </si>
  <si>
    <t>MG3257-22</t>
  </si>
  <si>
    <t>Уул уурхайн хөдөлмөрийн аюулгүй ажиллагааны техникч</t>
  </si>
  <si>
    <t>MG3117-25</t>
  </si>
  <si>
    <t>Уулын ажлын техникч</t>
  </si>
  <si>
    <t>MR8111-23</t>
  </si>
  <si>
    <t>Уурхайн механик</t>
  </si>
  <si>
    <t>MR8111-36</t>
  </si>
  <si>
    <t xml:space="preserve">Уурхайн цахилгаанчин </t>
  </si>
  <si>
    <t>MR8111-15</t>
  </si>
  <si>
    <t>Хөвүүлэн баяжуулахын оператор</t>
  </si>
  <si>
    <t>MT8111-13</t>
  </si>
  <si>
    <t>Хүдэр, чулуу боловсруулах суурин тоног төхөөрөмжийн оператор</t>
  </si>
  <si>
    <t>MT7233-45</t>
  </si>
  <si>
    <t xml:space="preserve">Хүнд машин механизмын засварчин </t>
  </si>
  <si>
    <t>MT8111-35</t>
  </si>
  <si>
    <t>Хүнд машин механизмын оператор</t>
  </si>
  <si>
    <t>MT3115-55</t>
  </si>
  <si>
    <t>Хүнд машин механизмын ашиглалтын техникч</t>
  </si>
  <si>
    <t>XII. Хөдөө аж ахуйн салбар</t>
  </si>
  <si>
    <t>Хөдөө аж ахуйн салбар</t>
  </si>
  <si>
    <t>AF3142-13</t>
  </si>
  <si>
    <t>Агротехникч</t>
  </si>
  <si>
    <t>AF6112-13</t>
  </si>
  <si>
    <t>Жимс, жимсгэнэ аж ахуйн фермер</t>
  </si>
  <si>
    <t>AH3240-16</t>
  </si>
  <si>
    <t>Зоотехникч</t>
  </si>
  <si>
    <t>АН6123-11</t>
  </si>
  <si>
    <t>Зөгийчин, зөгийн аж ахуй эрхлэгч</t>
  </si>
  <si>
    <t>AH6121-24</t>
  </si>
  <si>
    <t xml:space="preserve">Малчин </t>
  </si>
  <si>
    <t>AH6121-23</t>
  </si>
  <si>
    <t xml:space="preserve">Малын асаргаа </t>
  </si>
  <si>
    <t>AH3240-17</t>
  </si>
  <si>
    <t>Малын бага эмч</t>
  </si>
  <si>
    <t>AT7231-18</t>
  </si>
  <si>
    <t>Тракторын механик</t>
  </si>
  <si>
    <t>AH6320-14</t>
  </si>
  <si>
    <t>Уламжлалт мал, аж ахуйн фермер</t>
  </si>
  <si>
    <t>AF6330-11</t>
  </si>
  <si>
    <t>Фермерийн аж ахуй эрхлэгч /ГТ-МАА/</t>
  </si>
  <si>
    <t>AH6330-12</t>
  </si>
  <si>
    <t>Фермерийн аж ахуй эрхлэгч /МАА-ГТ/</t>
  </si>
  <si>
    <t>AT7231-20</t>
  </si>
  <si>
    <t>ХАА-н машин механизмын ашиглалт, засварчин</t>
  </si>
  <si>
    <t>AT3115-29</t>
  </si>
  <si>
    <t>Хөдөө аж ахуйн машин, тоног төхөөрөмжийн техникч</t>
  </si>
  <si>
    <t>AF6112-25</t>
  </si>
  <si>
    <t xml:space="preserve">Хүлэмжийн аж ахуйн фермер </t>
  </si>
  <si>
    <t>AF6112-24</t>
  </si>
  <si>
    <t>Хүнсний ногооны фермер</t>
  </si>
  <si>
    <t>AH6320-12</t>
  </si>
  <si>
    <t>Эрчимжсэн МАА-н фермер</t>
  </si>
  <si>
    <t>XIII. Аж үйлдвэрийн салбар</t>
  </si>
  <si>
    <t>Аж үйлдвэрийн салбар</t>
  </si>
  <si>
    <t>IF3142-20</t>
  </si>
  <si>
    <t>Амьтны гаралтай хүнсний бүтээгдэхүүн үйлдвэрлэлийн техник-технологич</t>
  </si>
  <si>
    <t>EI7531-20</t>
  </si>
  <si>
    <t>Ангийн үс,арьс, савхины бүтээгдэхүүний оёдолчин</t>
  </si>
  <si>
    <t>IE7535-52</t>
  </si>
  <si>
    <t>Арьс, шир боловсруулалтын технологийн ажилтан</t>
  </si>
  <si>
    <t>IM3119-11</t>
  </si>
  <si>
    <t xml:space="preserve">Аюулгүй ажиллагааны техникч </t>
  </si>
  <si>
    <t>IM7212-14</t>
  </si>
  <si>
    <t>Гагнуурчин</t>
  </si>
  <si>
    <t>IM8211-15</t>
  </si>
  <si>
    <t>Даралтат сав турбин, уур ус дамжуулах шугамын угсрагч</t>
  </si>
  <si>
    <t>IF7514-21</t>
  </si>
  <si>
    <t>Жимс жимсгэнэ хүнсний ногоо самар боловсруулан даршлагч үйлдвэрлэлийн технологийн ажилтан</t>
  </si>
  <si>
    <t>IF5131-16</t>
  </si>
  <si>
    <t xml:space="preserve">Зочид буудал, зоогийн газрын үйлчилгээний ажилтан </t>
  </si>
  <si>
    <t>IF5131-11</t>
  </si>
  <si>
    <t>Зөөгч, бармен</t>
  </si>
  <si>
    <t>IF7512-37</t>
  </si>
  <si>
    <t xml:space="preserve">Исгэлтийн үйлдвэрлэлийн технологийн ажилтан </t>
  </si>
  <si>
    <t>IF5132-12</t>
  </si>
  <si>
    <t>Кофе бэлтгэгч /чанагч/</t>
  </si>
  <si>
    <t>IF7511-11</t>
  </si>
  <si>
    <t>Мах боловсруулах үйлдвэрлэлийн ажилтан</t>
  </si>
  <si>
    <t>IM7223-17</t>
  </si>
  <si>
    <t>Метал боловсруулах машины оператор (токарь-фрезер)</t>
  </si>
  <si>
    <t>IM3115-12</t>
  </si>
  <si>
    <t>Механик инженерийн техникч</t>
  </si>
  <si>
    <t>IM3119-23</t>
  </si>
  <si>
    <t xml:space="preserve">Мехатроникч </t>
  </si>
  <si>
    <t>IS7521-34</t>
  </si>
  <si>
    <t>Мод боловсруулагч, дизайнч</t>
  </si>
  <si>
    <t>IE8152-36</t>
  </si>
  <si>
    <t>Ноос, ноолуур боловсруулалтын технологийн ажилтан</t>
  </si>
  <si>
    <t>IE8152-32</t>
  </si>
  <si>
    <t>Нэхмэлийн үйлдвэрийн технологийн ажилтан /нэхмэлчин/</t>
  </si>
  <si>
    <t>IE3139-14</t>
  </si>
  <si>
    <t>Оёдолын техник-технологич</t>
  </si>
  <si>
    <t>IE7533-28</t>
  </si>
  <si>
    <t>Оёмол бүтээгдэхүүүний оёдолчин</t>
  </si>
  <si>
    <t>IE8152-33</t>
  </si>
  <si>
    <t xml:space="preserve"> Сүлжмэлийн үйлдвэрийн технологийн ажилтан</t>
  </si>
  <si>
    <t>IE8152-12</t>
  </si>
  <si>
    <t>Сүлжих машины оператор</t>
  </si>
  <si>
    <t>IE3139-15</t>
  </si>
  <si>
    <t>Сүлжмэлийн үйлдвэрийн техник-технологич</t>
  </si>
  <si>
    <t>Сүлжмэлийн үйлдвэрийн технологийн ажилтан /сүлжигч/</t>
  </si>
  <si>
    <t>IF7513-23</t>
  </si>
  <si>
    <t xml:space="preserve">Сүү боловсруулах үйлдвэрлэлийн ажилтан </t>
  </si>
  <si>
    <t>IF7512-34</t>
  </si>
  <si>
    <t xml:space="preserve">Талх, нарийн боов үйлдвэрлэлийн технологийн ажилтан </t>
  </si>
  <si>
    <t>IF5120-11</t>
  </si>
  <si>
    <t xml:space="preserve">Тогооч </t>
  </si>
  <si>
    <t>IF3142-19</t>
  </si>
  <si>
    <t>Ургамлын гаралтай хүнсний бүтээгдэхүүн үйлдвэрлэлийн техник-технологич</t>
  </si>
  <si>
    <t>IM7411-13</t>
  </si>
  <si>
    <t>Үйлдвэрийн цахилгаанчин</t>
  </si>
  <si>
    <t>IM3119-14</t>
  </si>
  <si>
    <t xml:space="preserve">Үйлдвэрлэлийн техникч </t>
  </si>
  <si>
    <t>IF3434-14</t>
  </si>
  <si>
    <t>Хоол үйлдвэрлэл, үйлчилгээний техник-технологич</t>
  </si>
  <si>
    <t>IM7233-18</t>
  </si>
  <si>
    <t>Үйлдвэрийн машин, тоног төхөөрөмжийн механик</t>
  </si>
  <si>
    <t>IE7233-43</t>
  </si>
  <si>
    <t>Хөнгөн үйлдвэрийн тоног төхөөрөмжийн засварчин</t>
  </si>
  <si>
    <t>IM7233-42</t>
  </si>
  <si>
    <t xml:space="preserve">Хүнсний үйлдвэрийн тоног төхөөрөмжийн засварчин </t>
  </si>
  <si>
    <t>IP7321-27</t>
  </si>
  <si>
    <t>Хэвлэлийн үйлдвэрийн хэвлэгч</t>
  </si>
  <si>
    <t>IM7411-11</t>
  </si>
  <si>
    <t xml:space="preserve">Цахилгаанчин </t>
  </si>
  <si>
    <t>IM3113-17</t>
  </si>
  <si>
    <t xml:space="preserve">Цахилгааны техникч </t>
  </si>
  <si>
    <t>IE8151-24</t>
  </si>
  <si>
    <t>Ээрмэлийн үйлдвэрийн технологийн ажилтан</t>
  </si>
  <si>
    <t>XIV. Хот байгуулалт, тохижилтын салбар</t>
  </si>
  <si>
    <t xml:space="preserve">Хот байгуулалт, тохижилтын салбар </t>
  </si>
  <si>
    <t xml:space="preserve">UC3132-14 </t>
  </si>
  <si>
    <t>Төв, суурин газрын ус хангамжийн ажилтан</t>
  </si>
  <si>
    <t>UD6113-16</t>
  </si>
  <si>
    <t>Цэцэрлэгт хүрээлэнгийн цэцэрлэгч</t>
  </si>
  <si>
    <t>XV. Үйлчилгээний салбар</t>
  </si>
  <si>
    <t>Үйлчилгээний салбар</t>
  </si>
  <si>
    <t>SO5142-11</t>
  </si>
  <si>
    <t xml:space="preserve">Гоо засалч </t>
  </si>
  <si>
    <t>SO5142-21</t>
  </si>
  <si>
    <t>Гоо заслын технологич</t>
  </si>
  <si>
    <t>SO8212-19</t>
  </si>
  <si>
    <t xml:space="preserve">Гэр ахуйн цахилгаан тоног төхөөрөмжийн засварчин </t>
  </si>
  <si>
    <t>SO7536-21</t>
  </si>
  <si>
    <t>Захиалгын гуталчин</t>
  </si>
  <si>
    <t>SO5142-20</t>
  </si>
  <si>
    <t>Массажчин</t>
  </si>
  <si>
    <t>SO5141-14</t>
  </si>
  <si>
    <t xml:space="preserve">Үс заслын технологич </t>
  </si>
  <si>
    <t>SO5141-11</t>
  </si>
  <si>
    <t xml:space="preserve">Үсчин </t>
  </si>
  <si>
    <t>XVI. Эрүүл мэндийн салбар</t>
  </si>
  <si>
    <t>Эрүүл мэндийн салбар</t>
  </si>
  <si>
    <t>НО5321-12</t>
  </si>
  <si>
    <t>Туслах сувилагч</t>
  </si>
  <si>
    <t>HO5321-15</t>
  </si>
  <si>
    <t>Эмчилгээний бариа засалч</t>
  </si>
  <si>
    <t>А-ТМБ-7</t>
  </si>
  <si>
    <r>
      <rPr>
        <b/>
        <sz val="12"/>
        <rFont val="Arial"/>
        <family val="2"/>
      </rPr>
      <t>(А-ТМБ-7)</t>
    </r>
    <r>
      <rPr>
        <sz val="11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</si>
  <si>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ТЕХНИКИЙН БОЛОН МЭРГЭЖЛИЙН БОЛОВСРОЛ, СУРГАЛТЫН БАЙГУУЛЛАГАД СУРАЛЦАГЧДЫН 2022-2023  ОНЫ  ХИЧЭЭЛИЙН ЖИЛИЙН МЭДЭЭ, насны ангиллаар</t>
  </si>
  <si>
    <t>Нас</t>
  </si>
  <si>
    <t>Мэргэжлийн боловсрол /2.5 жил/</t>
  </si>
  <si>
    <t>Хөгжлийн  бэрхшээлтэй суралцагчид</t>
  </si>
  <si>
    <t xml:space="preserve">Хагас өнчин суралцагчид </t>
  </si>
  <si>
    <t xml:space="preserve">Бүтэн өнчин суралцагчид           </t>
  </si>
  <si>
    <t>Харааны</t>
  </si>
  <si>
    <t>Ярианы</t>
  </si>
  <si>
    <t>Сонсголын</t>
  </si>
  <si>
    <t>Хөдөлгөөний</t>
  </si>
  <si>
    <t>Сэтгэцийн</t>
  </si>
  <si>
    <t>Дауны хам шинж</t>
  </si>
  <si>
    <t>Хавсарсан</t>
  </si>
  <si>
    <t>Аутизм</t>
  </si>
  <si>
    <t>Оюуны хөгжлийн</t>
  </si>
  <si>
    <r>
      <rPr>
        <b/>
        <sz val="10"/>
        <rFont val="Arial"/>
        <family val="2"/>
      </rPr>
      <t>Бүгд</t>
    </r>
    <r>
      <rPr>
        <b/>
        <i/>
        <sz val="10"/>
        <rFont val="Arial"/>
        <family val="2"/>
      </rPr>
      <t xml:space="preserve"> </t>
    </r>
  </si>
  <si>
    <t>&lt;14</t>
  </si>
  <si>
    <t>x</t>
  </si>
  <si>
    <t>40&lt;</t>
  </si>
  <si>
    <t>А-ТМБ-8</t>
  </si>
  <si>
    <r>
      <t xml:space="preserve">А-ТМБ-8 </t>
    </r>
    <r>
      <rPr>
        <i/>
        <sz val="10"/>
        <rFont val="Arial"/>
        <family val="2"/>
      </rPr>
      <t>Үргэлжлэл</t>
    </r>
  </si>
  <si>
    <t xml:space="preserve">  ТЕХНИКИЙН БОЛОН МЭРГЭЖЛИЙН БОЛОВСРОЛ, СУРГАЛТЫН БАЙГУУЛЛАГЫН ДОТУУР БАЙРАНД АМЬДАРДАГ СУРАЛЦАГЧДЫН 2022-2023 ОНЫ ХИЧЭЭЛИЙН ЖИЛИЙН МЭДЭЭ, аймаг, нийслэлээр</t>
  </si>
  <si>
    <t>Дотуур байранд амьдрах хүсэлт гаргасан суралцагчид</t>
  </si>
  <si>
    <t>Дотуур байранд амьдарч буй суралцагчид</t>
  </si>
  <si>
    <t>А-ТМБ-9</t>
  </si>
  <si>
    <r>
      <rPr>
        <b/>
        <sz val="12"/>
        <rFont val="Arial"/>
        <family val="2"/>
      </rPr>
      <t>А-ТМБ-9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ийн Үргэлжлэл</t>
    </r>
  </si>
  <si>
    <t xml:space="preserve"> ТЕХНИКИЙН БОЛОН МЭРГЭЖЛИЙН БОЛОВСРОЛ, СУРГАЛТЫН БАЙГУУЛЛАГАД ШИНЭЭР ЭЛСЭГЧДИЙН 2022-2023 ОНЫ ХИЧЭЭЛИЙН ЖИЛИЙН МЭДЭЭ, аймаг, нийслэлээр</t>
  </si>
  <si>
    <t>Шинээр элсэгчид</t>
  </si>
  <si>
    <t>Өмнөх хичээлийн жилд суурь боловсрол эзэмшигчдээс</t>
  </si>
  <si>
    <t>Өмнөх хичээлийн жилд бүрэн дунд боловсрол эзэмшигчдээс</t>
  </si>
  <si>
    <t>Өмнөх хичээлийн жилд мэргэжлийн боловсрол эзэмшигчдээс</t>
  </si>
  <si>
    <t>Өмнөх хичээлийн жилд техникийн боловсрол эзэмшигчдээс</t>
  </si>
  <si>
    <t>Өмнөх хичээлийн жилд дээд боловсрол эзэмшигчдээс</t>
  </si>
  <si>
    <t>Ажиллагчдаас</t>
  </si>
  <si>
    <t>Цэргийн алба хаагчдаас</t>
  </si>
  <si>
    <t>Хорих ангид ял эдлэгчдээс</t>
  </si>
  <si>
    <t>Ажилгүй иргэдээс</t>
  </si>
  <si>
    <t>А-ТМБ-10</t>
  </si>
  <si>
    <r>
      <rPr>
        <b/>
        <sz val="12"/>
        <rFont val="Arial"/>
        <family val="2"/>
      </rPr>
      <t>А-ТМБ-10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</si>
  <si>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ТЕХНИКИЙН БОЛОН МЭРГЭЖЛИЙН БОЛОВСРОЛ, СУРГАЛТЫН БАЙГУУЛЛАГАД ШИНЭЭР ЭЛСЭГЧДИЙН 2022-2023   ОНЫ  ХИЧЭЭЛИЙН ЖИЛИЙН МЭДЭЭ, насны ангиллаар</t>
  </si>
  <si>
    <t>Хөгжлийн бэрхшээлтэй шинээр элсэгчид</t>
  </si>
  <si>
    <t>А-ТМБ-11</t>
  </si>
  <si>
    <t>ТЕХНИКИЙН БОЛОН МЭРГЭЖЛИЙН БОЛОВСРОЛ, СУРГАЛТЫН БАЙГУУЛЛАГАД ШИНЭЭР ЭЛСЭГЧДИЙН 2022-2023   ОНЫ  ХИЧЭЭЛИЙН ЖИЛИЙН МЭДЭЭ, мэргэжлийн чиглэлээр</t>
  </si>
  <si>
    <t>Мэргэжил</t>
  </si>
  <si>
    <t>Г</t>
  </si>
  <si>
    <t>НИЙТ-16 салбарын 187 мэргэжил</t>
  </si>
  <si>
    <t>I. Боловсролын салбар-1</t>
  </si>
  <si>
    <t>ET 2643-28</t>
  </si>
  <si>
    <t>II. Соёл, урлагийн салбар-25</t>
  </si>
  <si>
    <t>Арьсаар гар урлалын зүйл урлаач</t>
  </si>
  <si>
    <t>GP2651-11</t>
  </si>
  <si>
    <t>Интерьер дизайнч</t>
  </si>
  <si>
    <t xml:space="preserve">АМ7313-39 </t>
  </si>
  <si>
    <t>Монгол дархан</t>
  </si>
  <si>
    <t>IE3432-11</t>
  </si>
  <si>
    <t>Хэвлэлийн график дизайнч</t>
  </si>
  <si>
    <t>III. Цагдаа, батлан хамгаалах, онцгой байдлын салбар-15</t>
  </si>
  <si>
    <t>Цагдаа, Батлан хамгаалах, онцгой байдлын салбар</t>
  </si>
  <si>
    <t>Инженерийн дугуйт машины механик жолооч</t>
  </si>
  <si>
    <t>Явган цэргийн байлдааны машины
механик-жолооч</t>
  </si>
  <si>
    <t>IV. Санхүү, бизнес, худалдааны салбар-5</t>
  </si>
  <si>
    <t xml:space="preserve">Санхүү, бизнес худалдааны салбар </t>
  </si>
  <si>
    <t>Нягтлан бодохын бүртгэл, тооцооны ажилтан</t>
  </si>
  <si>
    <t>BT4321-17</t>
  </si>
  <si>
    <t>V. Мэдээллийн технологийн салбар-12</t>
  </si>
  <si>
    <t>Вэб мультмедиа зохиогч</t>
  </si>
  <si>
    <t>Нарийн бичгийн дарга-албан хэргийн ажилтан</t>
  </si>
  <si>
    <t xml:space="preserve">Мэдээллийн технологийн салбар </t>
  </si>
  <si>
    <t>Програм кодлогч</t>
  </si>
  <si>
    <t>Цахим тоног төхөөрөмжийн үйлчилгээний ажилтан</t>
  </si>
  <si>
    <t>VI. Шуудан, харилцаа холбооны салбар-2</t>
  </si>
  <si>
    <t>VII. Байгаль орчин, аялал жуулчлалын салбар-6</t>
  </si>
  <si>
    <t>Байгаль орчин,аялал жуулчлалын салбар</t>
  </si>
  <si>
    <t xml:space="preserve">Байгаль орчин, аялал жуулчлалын салбар </t>
  </si>
  <si>
    <t>Ойн нөхөрлөлийн ажилтан</t>
  </si>
  <si>
    <t>VIII. Барилгын салбар-21</t>
  </si>
  <si>
    <t>Барилгын засал-чимэглэлчин</t>
  </si>
  <si>
    <t xml:space="preserve">Барилгын мужаан </t>
  </si>
  <si>
    <t>Барилга угсралтын мужаан</t>
  </si>
  <si>
    <t xml:space="preserve">Барилгын салбар </t>
  </si>
  <si>
    <t>CT3112-16</t>
  </si>
  <si>
    <t>Барилга угсралтын техникч</t>
  </si>
  <si>
    <t>Барилгын цахилгаанчин</t>
  </si>
  <si>
    <t>Бетон арматурчин</t>
  </si>
  <si>
    <t>CF 7115-24</t>
  </si>
  <si>
    <t>Модон эдлэлийн мужаан</t>
  </si>
  <si>
    <t>Сантехникч, халаалт, агааржуулалтын төхөөрөмжийн техникч</t>
  </si>
  <si>
    <t>IX. Тээврийн салбар-21</t>
  </si>
  <si>
    <t xml:space="preserve">Тээврийн салбар </t>
  </si>
  <si>
    <t xml:space="preserve">Автомашины  засварчин  </t>
  </si>
  <si>
    <t>Автомашины механик</t>
  </si>
  <si>
    <t>Агаарын хөлгийн үйлчилгээний ажилтан</t>
  </si>
  <si>
    <t>Дохиолол төвлөрүүлэлт хориглолын монтёр</t>
  </si>
  <si>
    <t>TR3115-65</t>
  </si>
  <si>
    <t>В ангилалын жолооч</t>
  </si>
  <si>
    <t>X. Эрчим хүчний салбар-4</t>
  </si>
  <si>
    <t>XI. Уул уурхайн салбар-16</t>
  </si>
  <si>
    <t>Уул, уурхайн нөхөн сэргээгч</t>
  </si>
  <si>
    <t xml:space="preserve">Хүнд машин  механизмын засварчин </t>
  </si>
  <si>
    <t xml:space="preserve">Хүдэр, чулуу боловсруулах суурин тоног төхөөрмжийн оператор </t>
  </si>
  <si>
    <t>XII. Хөдөө аж ахуйн салбар-15</t>
  </si>
  <si>
    <t>Жимс, жимсгэний аж ахуйн фермер</t>
  </si>
  <si>
    <t>Малын асаргаа</t>
  </si>
  <si>
    <t xml:space="preserve">Хөдөө аж ахуйн салбар </t>
  </si>
  <si>
    <t>Уламжлалт мал аж ахуйн фермер</t>
  </si>
  <si>
    <t>Хүлэмжийн аж ахуйн фермер</t>
  </si>
  <si>
    <t>AH6320-13</t>
  </si>
  <si>
    <t>XIII. Аж үйлдвэрийн салбар-33</t>
  </si>
  <si>
    <t>Аюулгүй ажиллагааны техникч</t>
  </si>
  <si>
    <t xml:space="preserve">Аж үйлдвэрийн  салбар </t>
  </si>
  <si>
    <t xml:space="preserve">Гагнуурчин             </t>
  </si>
  <si>
    <t>Даралтат сав, турбин, уур ус дамжуулах шугамын угсрагч</t>
  </si>
  <si>
    <t>Зочид буудал, зоогийн газрын үйлчилгээний ажилтан</t>
  </si>
  <si>
    <t>Кофе бэлтгэгч</t>
  </si>
  <si>
    <t>Метал боловсруулах машины оператор /токарь-фрезер /</t>
  </si>
  <si>
    <t>Мехатроникч</t>
  </si>
  <si>
    <t>Нэхмэлийн үйлдвэрийн технологийн ажилтан</t>
  </si>
  <si>
    <t>Оёмол бүтээгдэхүүний оёдолчин</t>
  </si>
  <si>
    <t>Сүлжмэлийн үйлдвэрийн технологийн ажилтан/сүлжигч/</t>
  </si>
  <si>
    <t>Аж үйлвэрийн салбар</t>
  </si>
  <si>
    <t>Тогооч</t>
  </si>
  <si>
    <t>Цахилгаанчин</t>
  </si>
  <si>
    <t>Цахилгааны техникч</t>
  </si>
  <si>
    <t>XIV. Хот байгуулалт, тохижилтын салбар-2</t>
  </si>
  <si>
    <t>XV. Үйлчилгээний салбар-7</t>
  </si>
  <si>
    <t>Гоо засалч</t>
  </si>
  <si>
    <t>Гэр ахуйн цахилгаан тоног төхөөрөмжийн засварчин</t>
  </si>
  <si>
    <t xml:space="preserve"> SO5141-14</t>
  </si>
  <si>
    <t>Үс заслын технологич</t>
  </si>
  <si>
    <t>Үсчин</t>
  </si>
  <si>
    <t>XVI. Эрүүл мэндийн салбар-2</t>
  </si>
  <si>
    <t xml:space="preserve"> А-ТМБ-12</t>
  </si>
  <si>
    <r>
      <rPr>
        <b/>
        <sz val="12"/>
        <rFont val="Arial"/>
        <family val="2"/>
      </rPr>
      <t>А-ТМБ-12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</si>
  <si>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r>
      <rPr>
        <b/>
        <sz val="12"/>
        <rFont val="Arial"/>
        <family val="2"/>
      </rPr>
      <t>(А-ТМБ-12)</t>
    </r>
    <r>
      <rPr>
        <b/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</si>
  <si>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r>
      <rPr>
        <b/>
        <sz val="12"/>
        <rFont val="Arial"/>
        <family val="2"/>
      </rPr>
      <t>(А-ТМБ-12)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</si>
  <si>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ТЕХНИКИЙН БОЛОН МЭРГЭЖЛИЙН БОЛОВСРОЛ, СУРГАЛТЫН БАЙГУУЛЛАГАД АЖИЛЛАГЧДЫН 2022-2023   ОНЫ ХИЧЭЭЛИЙН ЖИЛИЙН МЭДЭЭ, аймаг, нийслэлээр</t>
  </si>
  <si>
    <t>А.Үндсэн мэдээлэл</t>
  </si>
  <si>
    <t>Yзүүлэлт</t>
  </si>
  <si>
    <t>Ажиллагчид</t>
  </si>
  <si>
    <t>Захирал</t>
  </si>
  <si>
    <t>Сургалтын менежер</t>
  </si>
  <si>
    <t>Арга зүйч</t>
  </si>
  <si>
    <t xml:space="preserve">Yндсэн багш </t>
  </si>
  <si>
    <t>Нягтлан бодогч</t>
  </si>
  <si>
    <t xml:space="preserve">Дотоод чанарын баталгаажилт, статистик хариуцсан ажилтан </t>
  </si>
  <si>
    <t>Нийгмийн түншлэл, үйлдвэрлэлийн сургалт хариуцсан арга зүйч</t>
  </si>
  <si>
    <t>Хүний нөөц, гадаад харилцаа хариуцсан ажилтан</t>
  </si>
  <si>
    <t>Цахим сургалтын агуулга, хөгжүүлэлт, сургалтын нөөц хариуцсан ажилтан</t>
  </si>
  <si>
    <t>Тоног төхөөрөмж, цахим сүлжээ, мэдээллийн сан хариуцсан ажилтан</t>
  </si>
  <si>
    <t>Хөдөлмөрийн аюулгүй байдал эрүүл ахуй хариуцсан ажилтан</t>
  </si>
  <si>
    <t>Бичиг хэрэг, архивын ажилтан</t>
  </si>
  <si>
    <t>Нийгмийн ажилтан</t>
  </si>
  <si>
    <t>Дотуур байрын багш</t>
  </si>
  <si>
    <t>Номын сангийн ажилтан</t>
  </si>
  <si>
    <t>Эмч</t>
  </si>
  <si>
    <t>Нярав</t>
  </si>
  <si>
    <t>Сантехникч</t>
  </si>
  <si>
    <t>Мужаан</t>
  </si>
  <si>
    <t>Үйлчлэгч</t>
  </si>
  <si>
    <t>Жижүүр, манаач, сахиул</t>
  </si>
  <si>
    <t>Уурын зуухны галч</t>
  </si>
  <si>
    <t xml:space="preserve">Ерөнхий эрдмийн </t>
  </si>
  <si>
    <t>Мэргэжлийн</t>
  </si>
  <si>
    <t>А-ТМБ-13</t>
  </si>
  <si>
    <r>
      <rPr>
        <b/>
        <sz val="12"/>
        <rFont val="Arial"/>
        <family val="2"/>
      </rPr>
      <t>А-ТМБ-13</t>
    </r>
    <r>
      <rPr>
        <sz val="10"/>
        <rFont val="Arial"/>
        <family val="2"/>
      </rPr>
      <t>-</t>
    </r>
    <r>
      <rPr>
        <i/>
        <sz val="10"/>
        <rFont val="Arial"/>
        <family val="2"/>
      </rPr>
      <t>ын Үргэлжлэл</t>
    </r>
  </si>
  <si>
    <t>ТЕХНИКИЙН БОЛОН МЭРГЭЖЛИЙН БОЛОВСРОЛ, СУРГАЛТЫН БАЙГУУЛЛАГЫН АЖИЛЛАГЧДЫН 2022-2023   ОНЫ ХИЧЭЭЛИЙН ЖИЛИЙН МЭДЭЭ, нас, хүйс, боловсролын түвшин</t>
  </si>
  <si>
    <t>Нийт ажилтан</t>
  </si>
  <si>
    <t>Захиргаа аж ахуйн менежер</t>
  </si>
  <si>
    <t>ХөдөлМөрийн аюулгүй байдал эрүүл ахуй хариуцсан ажилтан</t>
  </si>
  <si>
    <t>Улсад ажилласан жил Мөр1=Мөр(2:8)</t>
  </si>
  <si>
    <t xml:space="preserve">   1 жил хүртэл</t>
  </si>
  <si>
    <t xml:space="preserve">   2-5 жил</t>
  </si>
  <si>
    <t xml:space="preserve">   6-10 жил</t>
  </si>
  <si>
    <t xml:space="preserve">   11-15 жил</t>
  </si>
  <si>
    <t xml:space="preserve">   16-20 жил</t>
  </si>
  <si>
    <t xml:space="preserve">   21-25 жил</t>
  </si>
  <si>
    <t xml:space="preserve">   26, түүнээс дээш жил</t>
  </si>
  <si>
    <t>Насны бүлгээр Мөр9=Мөр(10:14)</t>
  </si>
  <si>
    <t xml:space="preserve">   30 хүртэлх</t>
  </si>
  <si>
    <t xml:space="preserve">   30-39</t>
  </si>
  <si>
    <t xml:space="preserve">   40-49</t>
  </si>
  <si>
    <t xml:space="preserve">   50-59</t>
  </si>
  <si>
    <t xml:space="preserve">   60, түүнээс дээш</t>
  </si>
  <si>
    <t>Боловсролын зэрэг Мөр15=Мөр(16:20)</t>
  </si>
  <si>
    <t>X</t>
  </si>
  <si>
    <t xml:space="preserve">   Доктор</t>
  </si>
  <si>
    <t xml:space="preserve">   Магистр</t>
  </si>
  <si>
    <t xml:space="preserve">   Бакалавр</t>
  </si>
  <si>
    <t xml:space="preserve">   Дипломын дээд</t>
  </si>
  <si>
    <t xml:space="preserve">   Бусад</t>
  </si>
  <si>
    <t>Багшлах эрхтэй багшийн тоо</t>
  </si>
  <si>
    <t>х</t>
  </si>
  <si>
    <t>Багшийн мэргэжлийн зэрэг  Мөр22=Мөр(23:25)</t>
  </si>
  <si>
    <t xml:space="preserve">   Зөвлөх</t>
  </si>
  <si>
    <t xml:space="preserve">   Тэргүүлэх</t>
  </si>
  <si>
    <t xml:space="preserve">   Заах аргач</t>
  </si>
  <si>
    <t>Багшийн ур чадварын түвшин Мөр26=Мөр(27:30)</t>
  </si>
  <si>
    <t xml:space="preserve">   Мастер багш</t>
  </si>
  <si>
    <t xml:space="preserve">   Ахлах багш</t>
  </si>
  <si>
    <t xml:space="preserve">   Багш</t>
  </si>
  <si>
    <t xml:space="preserve">   Дадлагажигч багш</t>
  </si>
  <si>
    <t>Мэргэжил дээшлүүлсэн байдал  Мөр31=Мөр(32+33)</t>
  </si>
  <si>
    <t xml:space="preserve">   Гадаадад</t>
  </si>
  <si>
    <t xml:space="preserve">   Дотоодод</t>
  </si>
  <si>
    <t xml:space="preserve">Мэргэжил дээшлүүлсэн хугацаа Мөр34=Мөр(35:38) </t>
  </si>
  <si>
    <t>1-3 хоног</t>
  </si>
  <si>
    <t xml:space="preserve">4-10 хоног </t>
  </si>
  <si>
    <t>11-29 хоног</t>
  </si>
  <si>
    <t>1, түүнээс дээш сар</t>
  </si>
  <si>
    <t>Гадаадын иргэн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</si>
</sst>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&quot;$&quot;#,##0.00"/>
    <numFmt numFmtId="166" formatCode="_(* #,##0.0_);_(* \(#,##0.0\);_(* &quot;-&quot;??_);_(@_)"/>
    <numFmt numFmtId="167" formatCode="_(* #,##0_);_(* \(#,##0\);_(* &quot;-&quot;??_);_(@_)"/>
    <numFmt numFmtId="168" formatCode="0.0"/>
  </numFmts>
  <fonts count="54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1"/>
      <name val="Arial"/>
      <family val="2"/>
    </font>
    <font>
      <sz val="11"/>
      <name val="Arial Mon"/>
      <family val="2"/>
    </font>
    <font>
      <b/>
      <sz val="11"/>
      <name val="Arial"/>
      <family val="2"/>
    </font>
    <font>
      <b/>
      <sz val="16"/>
      <name val="Arial Mon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Mon"/>
      <family val="2"/>
    </font>
    <font>
      <sz val="10"/>
      <name val="Arial Mon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 Mon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8"/>
      <name val="Calibri"/>
      <family val="2"/>
      <scheme val="minor"/>
    </font>
    <font>
      <b/>
      <sz val="11"/>
      <name val="Arial Mon"/>
      <family val="2"/>
    </font>
    <font>
      <sz val="12"/>
      <name val="Arial Mon"/>
      <family val="2"/>
    </font>
    <font>
      <sz val="10"/>
      <name val="Dutch Mon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 Mon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Arial"/>
      <family val="2"/>
    </font>
    <font>
      <sz val="14"/>
      <name val="Arial Mon"/>
      <family val="2"/>
    </font>
    <font>
      <sz val="9"/>
      <color rgb="FF333333"/>
      <name val="Arial"/>
      <family val="2"/>
    </font>
    <font>
      <sz val="11"/>
      <color theme="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sz val="9.5"/>
      <name val="Arial"/>
      <family val="2"/>
    </font>
    <font>
      <sz val="9.5"/>
      <color theme="1"/>
      <name val="Calibri"/>
      <family val="2"/>
      <scheme val="minor"/>
    </font>
    <font>
      <b/>
      <sz val="9.5"/>
      <name val="Arial"/>
      <family val="2"/>
    </font>
    <font>
      <sz val="9.5"/>
      <name val="Arial Mon"/>
      <family val="2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 tint="4.9989318521683403E-2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">
    <xf numFmtId="0" fontId="0" fillId="0" borderId="0"/>
    <xf numFmtId="0" fontId="10" fillId="0" borderId="0"/>
    <xf numFmtId="0" fontId="11" fillId="0" borderId="0"/>
    <xf numFmtId="0" fontId="10" fillId="0" borderId="0"/>
    <xf numFmtId="0" fontId="25" fillId="0" borderId="0"/>
    <xf numFmtId="44" fontId="25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0"/>
    <xf numFmtId="0" fontId="38" fillId="0" borderId="0"/>
    <xf numFmtId="0" fontId="38" fillId="0" borderId="0"/>
    <xf numFmtId="0" fontId="9" fillId="0" borderId="0"/>
    <xf numFmtId="43" fontId="38" fillId="0" borderId="0" applyFont="0" applyFill="0" applyBorder="0" applyAlignment="0" applyProtection="0"/>
    <xf numFmtId="0" fontId="38" fillId="0" borderId="0"/>
    <xf numFmtId="0" fontId="38" fillId="0" borderId="0"/>
  </cellStyleXfs>
  <cellXfs count="651">
    <xf numFmtId="0" fontId="0" fillId="0" borderId="0" xfId="0"/>
    <xf numFmtId="0" fontId="10" fillId="0" borderId="0" xfId="1"/>
    <xf numFmtId="0" fontId="9" fillId="0" borderId="0" xfId="1" applyFont="1"/>
    <xf numFmtId="0" fontId="1" fillId="0" borderId="0" xfId="1" applyFont="1"/>
    <xf numFmtId="0" fontId="7" fillId="0" borderId="0" xfId="1" applyFont="1" applyAlignment="1">
      <alignment horizontal="center" vertical="center"/>
    </xf>
    <xf numFmtId="0" fontId="4" fillId="0" borderId="0" xfId="1" applyFont="1"/>
    <xf numFmtId="0" fontId="10" fillId="2" borderId="1" xfId="1" applyFill="1" applyBorder="1" applyAlignment="1">
      <alignment vertical="center"/>
    </xf>
    <xf numFmtId="0" fontId="10" fillId="2" borderId="0" xfId="1" applyFill="1" applyAlignment="1">
      <alignment vertical="center"/>
    </xf>
    <xf numFmtId="0" fontId="26" fillId="2" borderId="0" xfId="0" applyFont="1" applyFill="1"/>
    <xf numFmtId="0" fontId="9" fillId="2" borderId="0" xfId="1" applyFont="1" applyFill="1"/>
    <xf numFmtId="0" fontId="9" fillId="2" borderId="0" xfId="1" applyFont="1" applyFill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left"/>
    </xf>
    <xf numFmtId="0" fontId="3" fillId="2" borderId="0" xfId="0" applyFont="1" applyFill="1"/>
    <xf numFmtId="0" fontId="9" fillId="2" borderId="0" xfId="1" applyFont="1" applyFill="1" applyAlignment="1">
      <alignment wrapText="1"/>
    </xf>
    <xf numFmtId="0" fontId="9" fillId="2" borderId="0" xfId="0" applyFont="1" applyFill="1"/>
    <xf numFmtId="0" fontId="2" fillId="2" borderId="0" xfId="0" applyFont="1" applyFill="1"/>
    <xf numFmtId="0" fontId="1" fillId="2" borderId="0" xfId="1" applyFont="1" applyFill="1"/>
    <xf numFmtId="0" fontId="19" fillId="2" borderId="0" xfId="1" applyFont="1" applyFill="1"/>
    <xf numFmtId="0" fontId="1" fillId="2" borderId="0" xfId="0" applyFont="1" applyFill="1"/>
    <xf numFmtId="0" fontId="3" fillId="2" borderId="0" xfId="1" applyFont="1" applyFill="1"/>
    <xf numFmtId="0" fontId="10" fillId="2" borderId="0" xfId="1" applyFill="1"/>
    <xf numFmtId="0" fontId="3" fillId="2" borderId="0" xfId="1" applyFont="1" applyFill="1" applyAlignment="1">
      <alignment wrapText="1"/>
    </xf>
    <xf numFmtId="0" fontId="18" fillId="2" borderId="0" xfId="1" applyFont="1" applyFill="1"/>
    <xf numFmtId="0" fontId="7" fillId="2" borderId="0" xfId="1" applyFont="1" applyFill="1" applyAlignment="1">
      <alignment horizontal="center"/>
    </xf>
    <xf numFmtId="0" fontId="14" fillId="2" borderId="3" xfId="1" applyFont="1" applyFill="1" applyBorder="1"/>
    <xf numFmtId="0" fontId="14" fillId="2" borderId="0" xfId="1" applyFont="1" applyFill="1"/>
    <xf numFmtId="0" fontId="9" fillId="2" borderId="1" xfId="1" applyFont="1" applyFill="1" applyBorder="1"/>
    <xf numFmtId="0" fontId="9" fillId="2" borderId="3" xfId="1" applyFont="1" applyFill="1" applyBorder="1"/>
    <xf numFmtId="0" fontId="9" fillId="2" borderId="1" xfId="1" quotePrefix="1" applyFont="1" applyFill="1" applyBorder="1" applyAlignment="1">
      <alignment horizontal="center"/>
    </xf>
    <xf numFmtId="0" fontId="9" fillId="2" borderId="1" xfId="1" applyFont="1" applyFill="1" applyBorder="1" applyAlignment="1">
      <alignment horizontal="justify"/>
    </xf>
    <xf numFmtId="0" fontId="9" fillId="2" borderId="0" xfId="1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3" fillId="2" borderId="0" xfId="1" applyFont="1" applyFill="1"/>
    <xf numFmtId="0" fontId="17" fillId="2" borderId="0" xfId="1" applyFont="1" applyFill="1"/>
    <xf numFmtId="0" fontId="14" fillId="2" borderId="0" xfId="1" applyFont="1" applyFill="1" applyAlignment="1">
      <alignment vertical="top"/>
    </xf>
    <xf numFmtId="0" fontId="4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9" fillId="2" borderId="1" xfId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30" fillId="2" borderId="0" xfId="0" applyFont="1" applyFill="1"/>
    <xf numFmtId="0" fontId="9" fillId="2" borderId="1" xfId="0" quotePrefix="1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1" applyFont="1" applyFill="1"/>
    <xf numFmtId="0" fontId="4" fillId="2" borderId="0" xfId="1" applyFont="1" applyFill="1" applyAlignment="1">
      <alignment wrapText="1"/>
    </xf>
    <xf numFmtId="0" fontId="21" fillId="2" borderId="0" xfId="0" applyFont="1" applyFill="1"/>
    <xf numFmtId="0" fontId="15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9" fillId="2" borderId="0" xfId="1" applyFont="1" applyFill="1" applyAlignment="1">
      <alignment horizontal="center" wrapText="1"/>
    </xf>
    <xf numFmtId="0" fontId="10" fillId="0" borderId="0" xfId="1" applyAlignment="1">
      <alignment horizontal="center" vertical="center"/>
    </xf>
    <xf numFmtId="0" fontId="9" fillId="2" borderId="0" xfId="1" applyFont="1" applyFill="1" applyAlignment="1">
      <alignment vertical="center" wrapText="1"/>
    </xf>
    <xf numFmtId="0" fontId="16" fillId="2" borderId="0" xfId="1" applyFont="1" applyFill="1"/>
    <xf numFmtId="0" fontId="8" fillId="2" borderId="0" xfId="1" applyFont="1" applyFill="1" applyAlignment="1">
      <alignment vertical="top"/>
    </xf>
    <xf numFmtId="0" fontId="12" fillId="2" borderId="0" xfId="1" applyFont="1" applyFill="1" applyAlignment="1">
      <alignment vertical="top"/>
    </xf>
    <xf numFmtId="0" fontId="14" fillId="2" borderId="1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left" vertical="center" indent="1"/>
    </xf>
    <xf numFmtId="0" fontId="9" fillId="2" borderId="1" xfId="1" applyFont="1" applyFill="1" applyBorder="1" applyAlignment="1">
      <alignment horizontal="left" vertical="center"/>
    </xf>
    <xf numFmtId="0" fontId="8" fillId="2" borderId="0" xfId="1" applyFont="1" applyFill="1" applyAlignment="1">
      <alignment vertical="top" wrapText="1"/>
    </xf>
    <xf numFmtId="0" fontId="9" fillId="2" borderId="0" xfId="3" applyFont="1" applyFill="1"/>
    <xf numFmtId="0" fontId="9" fillId="2" borderId="0" xfId="10" applyFill="1"/>
    <xf numFmtId="0" fontId="9" fillId="2" borderId="0" xfId="3" applyFont="1" applyFill="1" applyAlignment="1">
      <alignment wrapText="1"/>
    </xf>
    <xf numFmtId="0" fontId="31" fillId="2" borderId="0" xfId="10" applyFont="1" applyFill="1"/>
    <xf numFmtId="0" fontId="32" fillId="2" borderId="0" xfId="3" applyFont="1" applyFill="1" applyAlignment="1">
      <alignment wrapText="1"/>
    </xf>
    <xf numFmtId="0" fontId="32" fillId="2" borderId="0" xfId="3" applyFont="1" applyFill="1"/>
    <xf numFmtId="0" fontId="10" fillId="2" borderId="3" xfId="1" applyFill="1" applyBorder="1"/>
    <xf numFmtId="0" fontId="3" fillId="2" borderId="0" xfId="3" applyFont="1" applyFill="1"/>
    <xf numFmtId="0" fontId="13" fillId="2" borderId="0" xfId="3" applyFont="1" applyFill="1" applyAlignment="1">
      <alignment horizontal="justify"/>
    </xf>
    <xf numFmtId="0" fontId="17" fillId="2" borderId="0" xfId="3" applyFont="1" applyFill="1"/>
    <xf numFmtId="0" fontId="33" fillId="2" borderId="0" xfId="0" applyFont="1" applyFill="1"/>
    <xf numFmtId="0" fontId="9" fillId="2" borderId="0" xfId="3" applyFont="1" applyFill="1" applyAlignment="1">
      <alignment horizontal="left" wrapText="1"/>
    </xf>
    <xf numFmtId="0" fontId="9" fillId="2" borderId="0" xfId="3" applyFont="1" applyFill="1" applyAlignment="1">
      <alignment horizontal="center" wrapText="1"/>
    </xf>
    <xf numFmtId="0" fontId="9" fillId="2" borderId="0" xfId="3" applyFont="1" applyFill="1" applyAlignment="1">
      <alignment horizontal="center"/>
    </xf>
    <xf numFmtId="0" fontId="5" fillId="2" borderId="0" xfId="10" applyFont="1" applyFill="1"/>
    <xf numFmtId="0" fontId="14" fillId="2" borderId="0" xfId="10" applyFont="1" applyFill="1"/>
    <xf numFmtId="0" fontId="9" fillId="2" borderId="1" xfId="3" quotePrefix="1" applyFont="1" applyFill="1" applyBorder="1" applyAlignment="1">
      <alignment horizontal="center" vertical="center"/>
    </xf>
    <xf numFmtId="0" fontId="9" fillId="2" borderId="0" xfId="3" applyFont="1" applyFill="1" applyAlignment="1">
      <alignment horizontal="justify"/>
    </xf>
    <xf numFmtId="0" fontId="10" fillId="2" borderId="0" xfId="3" applyFill="1"/>
    <xf numFmtId="0" fontId="9" fillId="2" borderId="0" xfId="10" applyFill="1" applyAlignment="1">
      <alignment horizontal="center"/>
    </xf>
    <xf numFmtId="0" fontId="16" fillId="2" borderId="0" xfId="3" applyFont="1" applyFill="1"/>
    <xf numFmtId="0" fontId="33" fillId="2" borderId="0" xfId="0" applyFont="1" applyFill="1" applyAlignment="1">
      <alignment wrapText="1"/>
    </xf>
    <xf numFmtId="0" fontId="8" fillId="2" borderId="0" xfId="3" applyFont="1" applyFill="1" applyAlignment="1">
      <alignment vertical="top"/>
    </xf>
    <xf numFmtId="0" fontId="9" fillId="2" borderId="0" xfId="3" applyFont="1" applyFill="1" applyAlignment="1">
      <alignment horizontal="justify" wrapText="1"/>
    </xf>
    <xf numFmtId="0" fontId="13" fillId="2" borderId="0" xfId="3" applyFont="1" applyFill="1" applyAlignment="1">
      <alignment horizontal="center" wrapText="1"/>
    </xf>
    <xf numFmtId="0" fontId="9" fillId="2" borderId="1" xfId="3" applyFont="1" applyFill="1" applyBorder="1" applyAlignment="1">
      <alignment horizontal="center" vertical="center"/>
    </xf>
    <xf numFmtId="0" fontId="10" fillId="2" borderId="13" xfId="1" applyFill="1" applyBorder="1" applyAlignment="1">
      <alignment vertical="center"/>
    </xf>
    <xf numFmtId="0" fontId="9" fillId="2" borderId="1" xfId="1" quotePrefix="1" applyFont="1" applyFill="1" applyBorder="1" applyAlignment="1">
      <alignment horizontal="center" vertical="center"/>
    </xf>
    <xf numFmtId="0" fontId="9" fillId="2" borderId="3" xfId="3" applyFont="1" applyFill="1" applyBorder="1"/>
    <xf numFmtId="0" fontId="9" fillId="2" borderId="0" xfId="3" applyFont="1" applyFill="1" applyAlignment="1">
      <alignment vertical="center" wrapText="1"/>
    </xf>
    <xf numFmtId="0" fontId="9" fillId="2" borderId="11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6" fillId="2" borderId="0" xfId="3" applyFont="1" applyFill="1" applyAlignment="1">
      <alignment vertical="center" wrapText="1"/>
    </xf>
    <xf numFmtId="0" fontId="14" fillId="2" borderId="1" xfId="1" applyFont="1" applyFill="1" applyBorder="1" applyAlignment="1">
      <alignment horizontal="left" vertical="center"/>
    </xf>
    <xf numFmtId="0" fontId="26" fillId="2" borderId="1" xfId="1" quotePrefix="1" applyFont="1" applyFill="1" applyBorder="1" applyAlignment="1">
      <alignment horizontal="center" vertical="center"/>
    </xf>
    <xf numFmtId="0" fontId="9" fillId="2" borderId="0" xfId="3" applyFont="1" applyFill="1" applyAlignment="1">
      <alignment horizontal="left" vertical="center" wrapText="1"/>
    </xf>
    <xf numFmtId="0" fontId="5" fillId="2" borderId="0" xfId="0" applyFont="1" applyFill="1" applyAlignment="1">
      <alignment horizontal="left"/>
    </xf>
    <xf numFmtId="0" fontId="9" fillId="2" borderId="0" xfId="3" applyFont="1" applyFill="1" applyAlignment="1">
      <alignment horizontal="justify" vertical="center" wrapText="1"/>
    </xf>
    <xf numFmtId="0" fontId="16" fillId="2" borderId="0" xfId="1" applyFont="1" applyFill="1" applyAlignment="1">
      <alignment horizontal="center" wrapText="1"/>
    </xf>
    <xf numFmtId="0" fontId="10" fillId="2" borderId="0" xfId="1" applyFill="1" applyAlignment="1">
      <alignment horizontal="center"/>
    </xf>
    <xf numFmtId="0" fontId="16" fillId="2" borderId="0" xfId="10" applyFont="1" applyFill="1" applyAlignment="1">
      <alignment vertical="center" wrapText="1"/>
    </xf>
    <xf numFmtId="0" fontId="9" fillId="2" borderId="0" xfId="3" applyFont="1" applyFill="1" applyAlignment="1">
      <alignment horizontal="left"/>
    </xf>
    <xf numFmtId="0" fontId="9" fillId="2" borderId="13" xfId="3" quotePrefix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vertical="center"/>
    </xf>
    <xf numFmtId="0" fontId="9" fillId="2" borderId="10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textRotation="90" wrapText="1"/>
    </xf>
    <xf numFmtId="0" fontId="9" fillId="2" borderId="1" xfId="1" applyFont="1" applyFill="1" applyBorder="1" applyAlignment="1">
      <alignment vertical="center" wrapText="1"/>
    </xf>
    <xf numFmtId="0" fontId="9" fillId="2" borderId="8" xfId="1" applyFont="1" applyFill="1" applyBorder="1"/>
    <xf numFmtId="0" fontId="9" fillId="2" borderId="12" xfId="1" applyFont="1" applyFill="1" applyBorder="1"/>
    <xf numFmtId="0" fontId="9" fillId="2" borderId="1" xfId="0" applyFont="1" applyFill="1" applyBorder="1" applyAlignment="1">
      <alignment vertical="center" wrapText="1"/>
    </xf>
    <xf numFmtId="0" fontId="16" fillId="2" borderId="0" xfId="3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10" fillId="2" borderId="13" xfId="1" applyFill="1" applyBorder="1" applyAlignment="1">
      <alignment horizontal="left" vertical="center"/>
    </xf>
    <xf numFmtId="0" fontId="9" fillId="2" borderId="13" xfId="0" quotePrefix="1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justify"/>
    </xf>
    <xf numFmtId="0" fontId="9" fillId="2" borderId="1" xfId="0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textRotation="90"/>
    </xf>
    <xf numFmtId="0" fontId="9" fillId="2" borderId="13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8" xfId="3" applyFont="1" applyFill="1" applyBorder="1" applyAlignment="1">
      <alignment vertical="center" wrapText="1"/>
    </xf>
    <xf numFmtId="0" fontId="16" fillId="2" borderId="0" xfId="0" applyFont="1" applyFill="1"/>
    <xf numFmtId="165" fontId="9" fillId="2" borderId="11" xfId="1" applyNumberFormat="1" applyFont="1" applyFill="1" applyBorder="1" applyAlignment="1">
      <alignment horizontal="center" vertical="center" wrapText="1"/>
    </xf>
    <xf numFmtId="165" fontId="9" fillId="2" borderId="12" xfId="1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3" xfId="1" quotePrefix="1" applyFont="1" applyFill="1" applyBorder="1" applyAlignment="1">
      <alignment horizontal="center" vertical="center"/>
    </xf>
    <xf numFmtId="0" fontId="26" fillId="2" borderId="13" xfId="1" applyFont="1" applyFill="1" applyBorder="1" applyAlignment="1">
      <alignment horizontal="left" vertical="center"/>
    </xf>
    <xf numFmtId="0" fontId="26" fillId="2" borderId="13" xfId="1" applyFont="1" applyFill="1" applyBorder="1" applyAlignment="1">
      <alignment horizontal="left" vertical="center" wrapText="1"/>
    </xf>
    <xf numFmtId="0" fontId="27" fillId="2" borderId="13" xfId="1" applyFont="1" applyFill="1" applyBorder="1" applyAlignment="1">
      <alignment horizontal="left" vertical="center" wrapText="1"/>
    </xf>
    <xf numFmtId="0" fontId="26" fillId="2" borderId="13" xfId="1" applyFont="1" applyFill="1" applyBorder="1" applyAlignment="1">
      <alignment horizontal="left" vertical="center" indent="1"/>
    </xf>
    <xf numFmtId="0" fontId="26" fillId="2" borderId="13" xfId="1" applyFont="1" applyFill="1" applyBorder="1" applyAlignment="1">
      <alignment horizontal="left" vertical="center" wrapText="1" indent="1"/>
    </xf>
    <xf numFmtId="0" fontId="9" fillId="2" borderId="13" xfId="1" applyFont="1" applyFill="1" applyBorder="1" applyAlignment="1">
      <alignment horizontal="left" vertical="center" wrapText="1"/>
    </xf>
    <xf numFmtId="0" fontId="10" fillId="2" borderId="8" xfId="1" applyFill="1" applyBorder="1"/>
    <xf numFmtId="0" fontId="9" fillId="2" borderId="8" xfId="3" applyFont="1" applyFill="1" applyBorder="1"/>
    <xf numFmtId="0" fontId="9" fillId="2" borderId="8" xfId="1" applyFont="1" applyFill="1" applyBorder="1" applyAlignment="1">
      <alignment vertical="center" wrapText="1"/>
    </xf>
    <xf numFmtId="0" fontId="9" fillId="2" borderId="12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vertical="center" wrapText="1"/>
    </xf>
    <xf numFmtId="0" fontId="9" fillId="2" borderId="10" xfId="1" applyFont="1" applyFill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10" fillId="0" borderId="8" xfId="1" applyBorder="1"/>
    <xf numFmtId="0" fontId="10" fillId="0" borderId="10" xfId="1" applyBorder="1"/>
    <xf numFmtId="0" fontId="10" fillId="0" borderId="12" xfId="1" applyBorder="1"/>
    <xf numFmtId="0" fontId="10" fillId="0" borderId="11" xfId="1" applyBorder="1"/>
    <xf numFmtId="0" fontId="10" fillId="2" borderId="0" xfId="1" applyFill="1" applyAlignment="1">
      <alignment horizontal="center" vertical="center" wrapText="1"/>
    </xf>
    <xf numFmtId="0" fontId="16" fillId="2" borderId="0" xfId="1" applyFont="1" applyFill="1" applyAlignment="1">
      <alignment vertical="center" wrapText="1"/>
    </xf>
    <xf numFmtId="0" fontId="16" fillId="2" borderId="0" xfId="3" applyFont="1" applyFill="1" applyAlignment="1">
      <alignment wrapText="1"/>
    </xf>
    <xf numFmtId="0" fontId="3" fillId="2" borderId="0" xfId="0" applyFont="1" applyFill="1" applyAlignment="1">
      <alignment vertical="top" wrapText="1"/>
    </xf>
    <xf numFmtId="0" fontId="26" fillId="2" borderId="12" xfId="1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4" fillId="2" borderId="0" xfId="3" applyFont="1" applyFill="1" applyAlignment="1">
      <alignment vertical="top"/>
    </xf>
    <xf numFmtId="0" fontId="9" fillId="2" borderId="12" xfId="3" applyFont="1" applyFill="1" applyBorder="1" applyAlignment="1">
      <alignment vertical="center" wrapText="1"/>
    </xf>
    <xf numFmtId="0" fontId="14" fillId="2" borderId="0" xfId="1" applyFont="1" applyFill="1" applyAlignment="1">
      <alignment horizontal="center" vertical="top"/>
    </xf>
    <xf numFmtId="0" fontId="9" fillId="2" borderId="10" xfId="1" applyFont="1" applyFill="1" applyBorder="1"/>
    <xf numFmtId="0" fontId="9" fillId="2" borderId="10" xfId="0" applyFont="1" applyFill="1" applyBorder="1" applyAlignment="1">
      <alignment vertical="center" wrapText="1"/>
    </xf>
    <xf numFmtId="0" fontId="10" fillId="2" borderId="9" xfId="1" applyFill="1" applyBorder="1"/>
    <xf numFmtId="0" fontId="9" fillId="2" borderId="10" xfId="3" applyFont="1" applyFill="1" applyBorder="1"/>
    <xf numFmtId="0" fontId="9" fillId="2" borderId="1" xfId="3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9" fillId="2" borderId="13" xfId="1" applyFont="1" applyFill="1" applyBorder="1" applyAlignment="1">
      <alignment vertical="center"/>
    </xf>
    <xf numFmtId="0" fontId="9" fillId="2" borderId="13" xfId="1" applyFont="1" applyFill="1" applyBorder="1" applyAlignment="1">
      <alignment horizontal="left" vertical="center" indent="1"/>
    </xf>
    <xf numFmtId="0" fontId="26" fillId="2" borderId="11" xfId="10" applyFont="1" applyFill="1" applyBorder="1" applyAlignment="1">
      <alignment vertical="center" wrapText="1"/>
    </xf>
    <xf numFmtId="0" fontId="14" fillId="2" borderId="0" xfId="3" applyFont="1" applyFill="1" applyAlignment="1">
      <alignment horizontal="right" vertical="top"/>
    </xf>
    <xf numFmtId="0" fontId="14" fillId="2" borderId="0" xfId="0" applyFont="1" applyFill="1" applyAlignment="1">
      <alignment horizontal="left"/>
    </xf>
    <xf numFmtId="0" fontId="9" fillId="2" borderId="9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right" vertical="top"/>
    </xf>
    <xf numFmtId="0" fontId="9" fillId="2" borderId="0" xfId="1" applyFont="1" applyFill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9" fillId="2" borderId="13" xfId="1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/>
    </xf>
    <xf numFmtId="0" fontId="9" fillId="2" borderId="5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right" vertical="top" wrapText="1"/>
    </xf>
    <xf numFmtId="0" fontId="8" fillId="2" borderId="0" xfId="1" applyFont="1" applyFill="1" applyAlignment="1">
      <alignment horizontal="right" vertical="top" wrapText="1"/>
    </xf>
    <xf numFmtId="0" fontId="9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right" vertical="top" wrapText="1"/>
    </xf>
    <xf numFmtId="0" fontId="16" fillId="2" borderId="0" xfId="10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left" vertical="center"/>
    </xf>
    <xf numFmtId="0" fontId="14" fillId="2" borderId="13" xfId="1" applyFont="1" applyFill="1" applyBorder="1" applyAlignment="1">
      <alignment horizontal="left" vertical="center"/>
    </xf>
    <xf numFmtId="0" fontId="34" fillId="2" borderId="0" xfId="0" applyFont="1" applyFill="1"/>
    <xf numFmtId="0" fontId="26" fillId="2" borderId="12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vertical="center"/>
    </xf>
    <xf numFmtId="0" fontId="9" fillId="2" borderId="0" xfId="10" applyFill="1" applyAlignment="1">
      <alignment horizontal="center" vertical="center"/>
    </xf>
    <xf numFmtId="0" fontId="26" fillId="2" borderId="12" xfId="3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0" fontId="9" fillId="2" borderId="0" xfId="3" applyFont="1" applyFill="1" applyAlignment="1">
      <alignment horizontal="right"/>
    </xf>
    <xf numFmtId="0" fontId="9" fillId="2" borderId="6" xfId="3" applyFont="1" applyFill="1" applyBorder="1"/>
    <xf numFmtId="0" fontId="9" fillId="2" borderId="6" xfId="3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0" fontId="26" fillId="2" borderId="1" xfId="3" applyFont="1" applyFill="1" applyBorder="1" applyAlignment="1">
      <alignment horizontal="center" vertical="center"/>
    </xf>
    <xf numFmtId="0" fontId="26" fillId="2" borderId="1" xfId="3" quotePrefix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10" applyFont="1" applyFill="1" applyAlignment="1">
      <alignment vertical="center"/>
    </xf>
    <xf numFmtId="0" fontId="26" fillId="2" borderId="13" xfId="3" quotePrefix="1" applyFont="1" applyFill="1" applyBorder="1" applyAlignment="1">
      <alignment horizontal="center" vertical="center"/>
    </xf>
    <xf numFmtId="0" fontId="26" fillId="2" borderId="1" xfId="3" quotePrefix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 wrapText="1"/>
    </xf>
    <xf numFmtId="0" fontId="9" fillId="2" borderId="0" xfId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 wrapText="1"/>
    </xf>
    <xf numFmtId="0" fontId="9" fillId="2" borderId="0" xfId="10" applyFill="1" applyAlignment="1">
      <alignment horizontal="right"/>
    </xf>
    <xf numFmtId="0" fontId="8" fillId="2" borderId="0" xfId="0" applyFont="1" applyFill="1" applyAlignment="1">
      <alignment vertical="top" wrapText="1"/>
    </xf>
    <xf numFmtId="0" fontId="42" fillId="2" borderId="12" xfId="3" applyFont="1" applyFill="1" applyBorder="1" applyAlignment="1">
      <alignment horizontal="center" vertical="center" wrapText="1"/>
    </xf>
    <xf numFmtId="0" fontId="42" fillId="2" borderId="11" xfId="3" applyFont="1" applyFill="1" applyBorder="1" applyAlignment="1">
      <alignment horizontal="center" vertical="center" wrapText="1"/>
    </xf>
    <xf numFmtId="0" fontId="42" fillId="2" borderId="11" xfId="0" applyFont="1" applyFill="1" applyBorder="1" applyAlignment="1">
      <alignment horizontal="center" vertical="center" wrapText="1"/>
    </xf>
    <xf numFmtId="0" fontId="42" fillId="2" borderId="1" xfId="3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vertical="center" wrapText="1"/>
    </xf>
    <xf numFmtId="0" fontId="42" fillId="2" borderId="13" xfId="0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42" fillId="2" borderId="1" xfId="0" quotePrefix="1" applyFont="1" applyFill="1" applyBorder="1" applyAlignment="1">
      <alignment horizontal="center" vertical="center"/>
    </xf>
    <xf numFmtId="0" fontId="42" fillId="2" borderId="13" xfId="1" applyFont="1" applyFill="1" applyBorder="1" applyAlignment="1">
      <alignment horizontal="left" vertical="center" indent="1"/>
    </xf>
    <xf numFmtId="0" fontId="45" fillId="2" borderId="13" xfId="1" applyFont="1" applyFill="1" applyBorder="1" applyAlignment="1">
      <alignment horizontal="left" vertical="center"/>
    </xf>
    <xf numFmtId="0" fontId="7" fillId="2" borderId="0" xfId="1" applyFont="1" applyFill="1" applyAlignment="1">
      <alignment horizontal="center" vertical="center"/>
    </xf>
    <xf numFmtId="0" fontId="10" fillId="2" borderId="0" xfId="1" applyFill="1" applyAlignment="1">
      <alignment horizontal="center" vertical="center"/>
    </xf>
    <xf numFmtId="0" fontId="10" fillId="2" borderId="10" xfId="1" applyFill="1" applyBorder="1"/>
    <xf numFmtId="0" fontId="15" fillId="2" borderId="0" xfId="10" applyFont="1" applyFill="1" applyAlignment="1">
      <alignment vertical="center"/>
    </xf>
    <xf numFmtId="0" fontId="36" fillId="2" borderId="0" xfId="1" applyFont="1" applyFill="1" applyAlignment="1">
      <alignment vertical="center"/>
    </xf>
    <xf numFmtId="0" fontId="10" fillId="2" borderId="1" xfId="1" applyFill="1" applyBorder="1"/>
    <xf numFmtId="0" fontId="26" fillId="2" borderId="10" xfId="3" applyFont="1" applyFill="1" applyBorder="1" applyAlignment="1">
      <alignment horizontal="center" vertical="center" wrapText="1"/>
    </xf>
    <xf numFmtId="0" fontId="26" fillId="2" borderId="2" xfId="3" applyFont="1" applyFill="1" applyBorder="1" applyAlignment="1">
      <alignment horizontal="center" vertical="center" wrapText="1"/>
    </xf>
    <xf numFmtId="0" fontId="26" fillId="2" borderId="8" xfId="3" applyFont="1" applyFill="1" applyBorder="1" applyAlignment="1">
      <alignment horizontal="center" vertical="center" wrapText="1"/>
    </xf>
    <xf numFmtId="0" fontId="26" fillId="2" borderId="3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wrapText="1"/>
    </xf>
    <xf numFmtId="0" fontId="14" fillId="2" borderId="0" xfId="3" applyFont="1" applyFill="1"/>
    <xf numFmtId="0" fontId="46" fillId="2" borderId="0" xfId="0" applyFont="1" applyFill="1"/>
    <xf numFmtId="0" fontId="27" fillId="3" borderId="13" xfId="1" applyFont="1" applyFill="1" applyBorder="1" applyAlignment="1">
      <alignment horizontal="left" vertical="center"/>
    </xf>
    <xf numFmtId="0" fontId="1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8" fillId="2" borderId="0" xfId="3" applyFont="1" applyFill="1" applyAlignment="1">
      <alignment horizontal="center" vertical="top"/>
    </xf>
    <xf numFmtId="167" fontId="14" fillId="3" borderId="13" xfId="14" quotePrefix="1" applyNumberFormat="1" applyFont="1" applyFill="1" applyBorder="1" applyAlignment="1">
      <alignment horizontal="center" vertical="center"/>
    </xf>
    <xf numFmtId="167" fontId="9" fillId="3" borderId="13" xfId="14" quotePrefix="1" applyNumberFormat="1" applyFont="1" applyFill="1" applyBorder="1" applyAlignment="1">
      <alignment horizontal="center" vertical="center"/>
    </xf>
    <xf numFmtId="167" fontId="9" fillId="2" borderId="1" xfId="14" applyNumberFormat="1" applyFont="1" applyFill="1" applyBorder="1" applyAlignment="1">
      <alignment horizontal="center" vertical="center"/>
    </xf>
    <xf numFmtId="167" fontId="9" fillId="2" borderId="1" xfId="14" quotePrefix="1" applyNumberFormat="1" applyFont="1" applyFill="1" applyBorder="1" applyAlignment="1">
      <alignment horizontal="center" vertical="center"/>
    </xf>
    <xf numFmtId="167" fontId="9" fillId="2" borderId="1" xfId="14" quotePrefix="1" applyNumberFormat="1" applyFont="1" applyFill="1" applyBorder="1" applyAlignment="1">
      <alignment horizontal="center"/>
    </xf>
    <xf numFmtId="167" fontId="9" fillId="2" borderId="1" xfId="14" applyNumberFormat="1" applyFont="1" applyFill="1" applyBorder="1" applyAlignment="1">
      <alignment horizontal="center"/>
    </xf>
    <xf numFmtId="167" fontId="9" fillId="2" borderId="1" xfId="14" applyNumberFormat="1" applyFont="1" applyFill="1" applyBorder="1" applyAlignment="1">
      <alignment horizontal="center" wrapText="1"/>
    </xf>
    <xf numFmtId="167" fontId="9" fillId="2" borderId="13" xfId="14" quotePrefix="1" applyNumberFormat="1" applyFont="1" applyFill="1" applyBorder="1" applyAlignment="1">
      <alignment horizontal="center" vertical="center"/>
    </xf>
    <xf numFmtId="167" fontId="9" fillId="2" borderId="1" xfId="14" applyNumberFormat="1" applyFont="1" applyFill="1" applyBorder="1" applyAlignment="1">
      <alignment horizontal="justify" vertical="center"/>
    </xf>
    <xf numFmtId="167" fontId="9" fillId="2" borderId="7" xfId="14" applyNumberFormat="1" applyFont="1" applyFill="1" applyBorder="1" applyAlignment="1">
      <alignment vertical="center"/>
    </xf>
    <xf numFmtId="167" fontId="9" fillId="2" borderId="13" xfId="14" applyNumberFormat="1" applyFont="1" applyFill="1" applyBorder="1" applyAlignment="1">
      <alignment horizontal="center" vertical="center" wrapText="1"/>
    </xf>
    <xf numFmtId="167" fontId="9" fillId="0" borderId="13" xfId="14" applyNumberFormat="1" applyFont="1" applyBorder="1" applyAlignment="1">
      <alignment horizontal="center"/>
    </xf>
    <xf numFmtId="167" fontId="9" fillId="0" borderId="1" xfId="14" applyNumberFormat="1" applyFont="1" applyBorder="1" applyAlignment="1">
      <alignment horizontal="center"/>
    </xf>
    <xf numFmtId="167" fontId="9" fillId="2" borderId="13" xfId="14" applyNumberFormat="1" applyFont="1" applyFill="1" applyBorder="1" applyAlignment="1">
      <alignment horizontal="center"/>
    </xf>
    <xf numFmtId="167" fontId="9" fillId="0" borderId="1" xfId="14" applyNumberFormat="1" applyFont="1" applyBorder="1" applyAlignment="1">
      <alignment horizontal="center" vertical="center"/>
    </xf>
    <xf numFmtId="0" fontId="14" fillId="3" borderId="13" xfId="1" applyFont="1" applyFill="1" applyBorder="1" applyAlignment="1">
      <alignment horizontal="left" vertical="center"/>
    </xf>
    <xf numFmtId="0" fontId="14" fillId="3" borderId="1" xfId="3" quotePrefix="1" applyFont="1" applyFill="1" applyBorder="1" applyAlignment="1">
      <alignment horizontal="center" vertical="center"/>
    </xf>
    <xf numFmtId="167" fontId="14" fillId="3" borderId="13" xfId="14" applyNumberFormat="1" applyFont="1" applyFill="1" applyBorder="1" applyAlignment="1">
      <alignment horizontal="center" vertical="center" wrapText="1"/>
    </xf>
    <xf numFmtId="167" fontId="9" fillId="3" borderId="13" xfId="14" applyNumberFormat="1" applyFont="1" applyFill="1" applyBorder="1" applyAlignment="1">
      <alignment horizontal="center" vertical="center" wrapText="1"/>
    </xf>
    <xf numFmtId="167" fontId="26" fillId="3" borderId="1" xfId="14" applyNumberFormat="1" applyFont="1" applyFill="1" applyBorder="1" applyAlignment="1">
      <alignment horizontal="center"/>
    </xf>
    <xf numFmtId="167" fontId="26" fillId="0" borderId="1" xfId="14" applyNumberFormat="1" applyFont="1" applyBorder="1" applyAlignment="1">
      <alignment horizontal="center"/>
    </xf>
    <xf numFmtId="167" fontId="9" fillId="0" borderId="11" xfId="14" applyNumberFormat="1" applyFont="1" applyBorder="1" applyAlignment="1">
      <alignment horizontal="center"/>
    </xf>
    <xf numFmtId="167" fontId="26" fillId="0" borderId="13" xfId="14" applyNumberFormat="1" applyFont="1" applyBorder="1" applyAlignment="1">
      <alignment horizontal="center"/>
    </xf>
    <xf numFmtId="167" fontId="9" fillId="3" borderId="13" xfId="14" applyNumberFormat="1" applyFont="1" applyFill="1" applyBorder="1" applyAlignment="1">
      <alignment horizontal="center"/>
    </xf>
    <xf numFmtId="167" fontId="9" fillId="3" borderId="1" xfId="14" applyNumberFormat="1" applyFont="1" applyFill="1" applyBorder="1" applyAlignment="1">
      <alignment horizontal="center"/>
    </xf>
    <xf numFmtId="167" fontId="14" fillId="3" borderId="1" xfId="14" quotePrefix="1" applyNumberFormat="1" applyFont="1" applyFill="1" applyBorder="1" applyAlignment="1">
      <alignment horizontal="center" vertical="center"/>
    </xf>
    <xf numFmtId="167" fontId="9" fillId="3" borderId="1" xfId="14" quotePrefix="1" applyNumberFormat="1" applyFont="1" applyFill="1" applyBorder="1" applyAlignment="1">
      <alignment horizontal="center" vertical="center"/>
    </xf>
    <xf numFmtId="167" fontId="9" fillId="2" borderId="1" xfId="14" quotePrefix="1" applyNumberFormat="1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167" fontId="9" fillId="3" borderId="13" xfId="14" applyNumberFormat="1" applyFont="1" applyFill="1" applyBorder="1" applyAlignment="1">
      <alignment horizontal="center" vertical="center"/>
    </xf>
    <xf numFmtId="167" fontId="9" fillId="3" borderId="1" xfId="14" quotePrefix="1" applyNumberFormat="1" applyFont="1" applyFill="1" applyBorder="1" applyAlignment="1">
      <alignment vertical="center"/>
    </xf>
    <xf numFmtId="167" fontId="9" fillId="3" borderId="1" xfId="14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wrapText="1"/>
    </xf>
    <xf numFmtId="0" fontId="14" fillId="2" borderId="0" xfId="1" applyFont="1" applyFill="1" applyAlignment="1">
      <alignment wrapText="1"/>
    </xf>
    <xf numFmtId="167" fontId="9" fillId="2" borderId="1" xfId="14" applyNumberFormat="1" applyFont="1" applyFill="1" applyBorder="1"/>
    <xf numFmtId="167" fontId="26" fillId="2" borderId="1" xfId="14" applyNumberFormat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vertical="center" wrapText="1"/>
    </xf>
    <xf numFmtId="0" fontId="13" fillId="2" borderId="11" xfId="1" applyFont="1" applyFill="1" applyBorder="1" applyAlignment="1">
      <alignment vertical="center" wrapText="1"/>
    </xf>
    <xf numFmtId="0" fontId="13" fillId="2" borderId="13" xfId="1" applyFont="1" applyFill="1" applyBorder="1" applyAlignment="1">
      <alignment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13" xfId="1" quotePrefix="1" applyFont="1" applyFill="1" applyBorder="1" applyAlignment="1">
      <alignment horizontal="center" vertical="center"/>
    </xf>
    <xf numFmtId="0" fontId="13" fillId="2" borderId="1" xfId="1" quotePrefix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167" fontId="12" fillId="4" borderId="13" xfId="14" quotePrefix="1" applyNumberFormat="1" applyFont="1" applyFill="1" applyBorder="1" applyAlignment="1">
      <alignment horizontal="center" vertical="center"/>
    </xf>
    <xf numFmtId="167" fontId="12" fillId="4" borderId="1" xfId="14" quotePrefix="1" applyNumberFormat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/>
    </xf>
    <xf numFmtId="167" fontId="12" fillId="5" borderId="13" xfId="14" quotePrefix="1" applyNumberFormat="1" applyFont="1" applyFill="1" applyBorder="1" applyAlignment="1">
      <alignment horizontal="center" vertical="center"/>
    </xf>
    <xf numFmtId="167" fontId="12" fillId="5" borderId="1" xfId="14" quotePrefix="1" applyNumberFormat="1" applyFont="1" applyFill="1" applyBorder="1" applyAlignment="1">
      <alignment horizontal="center" vertical="center"/>
    </xf>
    <xf numFmtId="0" fontId="41" fillId="0" borderId="1" xfId="15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167" fontId="13" fillId="2" borderId="13" xfId="14" quotePrefix="1" applyNumberFormat="1" applyFont="1" applyFill="1" applyBorder="1" applyAlignment="1">
      <alignment horizontal="center" vertical="center"/>
    </xf>
    <xf numFmtId="167" fontId="13" fillId="2" borderId="1" xfId="14" quotePrefix="1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0" fontId="41" fillId="0" borderId="1" xfId="16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41" fillId="0" borderId="1" xfId="1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167" fontId="13" fillId="2" borderId="1" xfId="14" quotePrefix="1" applyNumberFormat="1" applyFont="1" applyFill="1" applyBorder="1" applyAlignment="1">
      <alignment horizontal="center"/>
    </xf>
    <xf numFmtId="167" fontId="13" fillId="2" borderId="1" xfId="14" applyNumberFormat="1" applyFont="1" applyFill="1" applyBorder="1"/>
    <xf numFmtId="167" fontId="13" fillId="2" borderId="1" xfId="14" applyNumberFormat="1" applyFont="1" applyFill="1" applyBorder="1" applyAlignment="1">
      <alignment horizontal="center" vertical="center"/>
    </xf>
    <xf numFmtId="167" fontId="40" fillId="2" borderId="1" xfId="14" applyNumberFormat="1" applyFont="1" applyFill="1" applyBorder="1" applyAlignment="1">
      <alignment horizontal="center" vertical="center"/>
    </xf>
    <xf numFmtId="167" fontId="41" fillId="2" borderId="1" xfId="14" applyNumberFormat="1" applyFont="1" applyFill="1" applyBorder="1" applyAlignment="1">
      <alignment horizontal="center" vertical="center"/>
    </xf>
    <xf numFmtId="167" fontId="12" fillId="5" borderId="1" xfId="14" applyNumberFormat="1" applyFont="1" applyFill="1" applyBorder="1" applyAlignment="1">
      <alignment horizontal="center" vertical="center"/>
    </xf>
    <xf numFmtId="167" fontId="39" fillId="5" borderId="1" xfId="14" applyNumberFormat="1" applyFont="1" applyFill="1" applyBorder="1" applyAlignment="1">
      <alignment horizontal="center" vertical="center"/>
    </xf>
    <xf numFmtId="167" fontId="47" fillId="5" borderId="1" xfId="14" applyNumberFormat="1" applyFont="1" applyFill="1" applyBorder="1" applyAlignment="1">
      <alignment horizontal="center" vertical="center"/>
    </xf>
    <xf numFmtId="0" fontId="13" fillId="0" borderId="1" xfId="15" applyFont="1" applyBorder="1" applyAlignment="1">
      <alignment horizontal="left" vertical="center" wrapText="1"/>
    </xf>
    <xf numFmtId="0" fontId="49" fillId="0" borderId="1" xfId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horizontal="left" vertical="center" wrapText="1"/>
    </xf>
    <xf numFmtId="167" fontId="9" fillId="2" borderId="0" xfId="1" applyNumberFormat="1" applyFont="1" applyFill="1"/>
    <xf numFmtId="0" fontId="9" fillId="3" borderId="1" xfId="0" quotePrefix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167" fontId="20" fillId="3" borderId="1" xfId="14" applyNumberFormat="1" applyFont="1" applyFill="1" applyBorder="1" applyAlignment="1">
      <alignment horizontal="center" vertical="center"/>
    </xf>
    <xf numFmtId="167" fontId="9" fillId="2" borderId="1" xfId="14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3" borderId="1" xfId="3" quotePrefix="1" applyFont="1" applyFill="1" applyBorder="1" applyAlignment="1">
      <alignment horizontal="center" vertical="center"/>
    </xf>
    <xf numFmtId="167" fontId="9" fillId="3" borderId="1" xfId="14" quotePrefix="1" applyNumberFormat="1" applyFont="1" applyFill="1" applyBorder="1" applyAlignment="1">
      <alignment horizontal="center" vertical="center" wrapText="1"/>
    </xf>
    <xf numFmtId="0" fontId="9" fillId="3" borderId="1" xfId="3" quotePrefix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0" fontId="44" fillId="3" borderId="13" xfId="1" applyFont="1" applyFill="1" applyBorder="1" applyAlignment="1">
      <alignment horizontal="left" vertical="center"/>
    </xf>
    <xf numFmtId="0" fontId="44" fillId="3" borderId="13" xfId="1" applyFont="1" applyFill="1" applyBorder="1" applyAlignment="1">
      <alignment vertical="center"/>
    </xf>
    <xf numFmtId="167" fontId="44" fillId="3" borderId="1" xfId="14" quotePrefix="1" applyNumberFormat="1" applyFont="1" applyFill="1" applyBorder="1" applyAlignment="1">
      <alignment horizontal="center" vertical="center"/>
    </xf>
    <xf numFmtId="167" fontId="44" fillId="3" borderId="1" xfId="14" applyNumberFormat="1" applyFont="1" applyFill="1" applyBorder="1" applyAlignment="1">
      <alignment horizontal="center" vertical="center" wrapText="1"/>
    </xf>
    <xf numFmtId="167" fontId="42" fillId="3" borderId="1" xfId="14" quotePrefix="1" applyNumberFormat="1" applyFont="1" applyFill="1" applyBorder="1" applyAlignment="1">
      <alignment horizontal="center" vertical="center"/>
    </xf>
    <xf numFmtId="167" fontId="42" fillId="3" borderId="1" xfId="14" applyNumberFormat="1" applyFont="1" applyFill="1" applyBorder="1" applyAlignment="1">
      <alignment horizontal="center" vertical="center" wrapText="1"/>
    </xf>
    <xf numFmtId="167" fontId="42" fillId="2" borderId="1" xfId="14" applyNumberFormat="1" applyFont="1" applyFill="1" applyBorder="1" applyAlignment="1">
      <alignment horizontal="center" vertical="center" wrapText="1"/>
    </xf>
    <xf numFmtId="167" fontId="42" fillId="2" borderId="1" xfId="14" applyNumberFormat="1" applyFont="1" applyFill="1" applyBorder="1" applyAlignment="1">
      <alignment horizontal="center" vertical="center"/>
    </xf>
    <xf numFmtId="167" fontId="42" fillId="3" borderId="1" xfId="14" applyNumberFormat="1" applyFont="1" applyFill="1" applyBorder="1" applyAlignment="1">
      <alignment horizontal="center" vertical="center"/>
    </xf>
    <xf numFmtId="167" fontId="19" fillId="0" borderId="1" xfId="14" applyNumberFormat="1" applyFont="1" applyBorder="1" applyAlignment="1">
      <alignment horizontal="center" vertical="center"/>
    </xf>
    <xf numFmtId="167" fontId="42" fillId="2" borderId="1" xfId="14" applyNumberFormat="1" applyFont="1" applyFill="1" applyBorder="1" applyAlignment="1">
      <alignment horizontal="center"/>
    </xf>
    <xf numFmtId="167" fontId="40" fillId="0" borderId="1" xfId="14" applyNumberFormat="1" applyFont="1" applyBorder="1" applyAlignment="1">
      <alignment horizontal="center" vertical="center"/>
    </xf>
    <xf numFmtId="0" fontId="42" fillId="2" borderId="9" xfId="0" applyFont="1" applyFill="1" applyBorder="1" applyAlignment="1">
      <alignment vertical="center" wrapText="1"/>
    </xf>
    <xf numFmtId="167" fontId="9" fillId="3" borderId="1" xfId="14" applyNumberFormat="1" applyFont="1" applyFill="1" applyBorder="1"/>
    <xf numFmtId="0" fontId="9" fillId="3" borderId="1" xfId="1" quotePrefix="1" applyFont="1" applyFill="1" applyBorder="1" applyAlignment="1">
      <alignment horizontal="center" vertical="center"/>
    </xf>
    <xf numFmtId="0" fontId="20" fillId="3" borderId="1" xfId="1" applyFont="1" applyFill="1" applyBorder="1" applyAlignment="1">
      <alignment horizontal="center" vertical="center"/>
    </xf>
    <xf numFmtId="167" fontId="9" fillId="2" borderId="13" xfId="14" applyNumberFormat="1" applyFont="1" applyFill="1" applyBorder="1"/>
    <xf numFmtId="0" fontId="14" fillId="3" borderId="1" xfId="1" quotePrefix="1" applyFont="1" applyFill="1" applyBorder="1" applyAlignment="1">
      <alignment horizontal="center" vertical="center"/>
    </xf>
    <xf numFmtId="0" fontId="31" fillId="2" borderId="0" xfId="1" applyFont="1" applyFill="1"/>
    <xf numFmtId="167" fontId="1" fillId="0" borderId="1" xfId="14" applyNumberFormat="1" applyFont="1" applyBorder="1" applyAlignment="1">
      <alignment horizontal="left" vertical="center" wrapText="1"/>
    </xf>
    <xf numFmtId="167" fontId="1" fillId="0" borderId="13" xfId="14" applyNumberFormat="1" applyFont="1" applyBorder="1" applyAlignment="1">
      <alignment horizontal="left" vertical="center" wrapText="1"/>
    </xf>
    <xf numFmtId="167" fontId="1" fillId="2" borderId="1" xfId="14" applyNumberFormat="1" applyFont="1" applyFill="1" applyBorder="1" applyAlignment="1">
      <alignment horizontal="center" vertical="center" wrapText="1"/>
    </xf>
    <xf numFmtId="167" fontId="1" fillId="0" borderId="1" xfId="14" applyNumberFormat="1" applyFont="1" applyBorder="1" applyAlignment="1">
      <alignment horizontal="center" vertical="center" wrapText="1"/>
    </xf>
    <xf numFmtId="167" fontId="1" fillId="2" borderId="1" xfId="14" applyNumberFormat="1" applyFont="1" applyFill="1" applyBorder="1" applyAlignment="1">
      <alignment horizontal="left" vertical="center" wrapText="1"/>
    </xf>
    <xf numFmtId="167" fontId="1" fillId="2" borderId="13" xfId="14" applyNumberFormat="1" applyFont="1" applyFill="1" applyBorder="1" applyAlignment="1">
      <alignment horizontal="left" vertical="center" wrapText="1"/>
    </xf>
    <xf numFmtId="167" fontId="52" fillId="0" borderId="13" xfId="14" applyNumberFormat="1" applyFont="1" applyBorder="1" applyAlignment="1">
      <alignment horizontal="left" vertical="center" wrapText="1"/>
    </xf>
    <xf numFmtId="167" fontId="52" fillId="0" borderId="1" xfId="14" applyNumberFormat="1" applyFont="1" applyBorder="1" applyAlignment="1">
      <alignment horizontal="left" vertical="center" wrapText="1"/>
    </xf>
    <xf numFmtId="167" fontId="52" fillId="2" borderId="1" xfId="14" applyNumberFormat="1" applyFont="1" applyFill="1" applyBorder="1" applyAlignment="1">
      <alignment horizontal="center" vertical="center" wrapText="1"/>
    </xf>
    <xf numFmtId="167" fontId="52" fillId="0" borderId="1" xfId="14" applyNumberFormat="1" applyFont="1" applyBorder="1" applyAlignment="1">
      <alignment horizontal="center" vertical="center" wrapText="1"/>
    </xf>
    <xf numFmtId="167" fontId="53" fillId="0" borderId="1" xfId="14" applyNumberFormat="1" applyFont="1" applyBorder="1" applyAlignment="1">
      <alignment horizontal="left" vertical="center" wrapText="1"/>
    </xf>
    <xf numFmtId="167" fontId="52" fillId="0" borderId="1" xfId="14" applyNumberFormat="1" applyFont="1" applyBorder="1" applyAlignment="1">
      <alignment horizontal="left" wrapText="1"/>
    </xf>
    <xf numFmtId="167" fontId="52" fillId="0" borderId="13" xfId="14" applyNumberFormat="1" applyFont="1" applyBorder="1" applyAlignment="1">
      <alignment horizontal="left" wrapText="1"/>
    </xf>
    <xf numFmtId="167" fontId="53" fillId="0" borderId="13" xfId="14" applyNumberFormat="1" applyFont="1" applyBorder="1" applyAlignment="1">
      <alignment horizontal="left" vertical="center" wrapText="1"/>
    </xf>
    <xf numFmtId="167" fontId="51" fillId="3" borderId="1" xfId="14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/>
    </xf>
    <xf numFmtId="167" fontId="1" fillId="3" borderId="1" xfId="14" applyNumberFormat="1" applyFont="1" applyFill="1" applyBorder="1" applyAlignment="1">
      <alignment horizontal="center" vertical="center" wrapText="1"/>
    </xf>
    <xf numFmtId="167" fontId="1" fillId="3" borderId="1" xfId="14" quotePrefix="1" applyNumberFormat="1" applyFont="1" applyFill="1" applyBorder="1" applyAlignment="1">
      <alignment vertical="center" wrapText="1"/>
    </xf>
    <xf numFmtId="167" fontId="1" fillId="2" borderId="1" xfId="14" quotePrefix="1" applyNumberFormat="1" applyFont="1" applyFill="1" applyBorder="1" applyAlignment="1">
      <alignment vertical="center" wrapText="1"/>
    </xf>
    <xf numFmtId="167" fontId="1" fillId="3" borderId="1" xfId="14" quotePrefix="1" applyNumberFormat="1" applyFont="1" applyFill="1" applyBorder="1" applyAlignment="1">
      <alignment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quotePrefix="1" applyFont="1" applyFill="1" applyBorder="1" applyAlignment="1">
      <alignment horizontal="center" vertical="center" wrapText="1"/>
    </xf>
    <xf numFmtId="0" fontId="10" fillId="2" borderId="1" xfId="1" applyFill="1" applyBorder="1" applyAlignment="1">
      <alignment vertical="center" wrapText="1"/>
    </xf>
    <xf numFmtId="0" fontId="27" fillId="3" borderId="13" xfId="1" applyFont="1" applyFill="1" applyBorder="1" applyAlignment="1">
      <alignment horizontal="left" vertical="center" wrapText="1"/>
    </xf>
    <xf numFmtId="0" fontId="14" fillId="3" borderId="13" xfId="1" applyFont="1" applyFill="1" applyBorder="1" applyAlignment="1">
      <alignment horizontal="left" vertical="center" wrapText="1"/>
    </xf>
    <xf numFmtId="0" fontId="26" fillId="3" borderId="1" xfId="1" quotePrefix="1" applyFont="1" applyFill="1" applyBorder="1" applyAlignment="1">
      <alignment horizontal="center" vertical="center"/>
    </xf>
    <xf numFmtId="167" fontId="10" fillId="2" borderId="1" xfId="14" applyNumberFormat="1" applyFont="1" applyFill="1" applyBorder="1" applyAlignment="1">
      <alignment vertical="center"/>
    </xf>
    <xf numFmtId="167" fontId="10" fillId="2" borderId="1" xfId="14" applyNumberFormat="1" applyFont="1" applyFill="1" applyBorder="1" applyAlignment="1">
      <alignment horizontal="center" vertical="center"/>
    </xf>
    <xf numFmtId="167" fontId="26" fillId="0" borderId="1" xfId="14" applyNumberFormat="1" applyFont="1" applyBorder="1" applyAlignment="1">
      <alignment horizontal="center" vertical="center"/>
    </xf>
    <xf numFmtId="167" fontId="9" fillId="0" borderId="11" xfId="14" applyNumberFormat="1" applyFont="1" applyBorder="1" applyAlignment="1">
      <alignment horizontal="center" vertical="center"/>
    </xf>
    <xf numFmtId="167" fontId="26" fillId="0" borderId="11" xfId="14" applyNumberFormat="1" applyFont="1" applyBorder="1" applyAlignment="1">
      <alignment horizontal="center" vertical="center"/>
    </xf>
    <xf numFmtId="167" fontId="26" fillId="0" borderId="1" xfId="14" applyNumberFormat="1" applyFont="1" applyFill="1" applyBorder="1" applyAlignment="1">
      <alignment horizontal="center" vertical="center"/>
    </xf>
    <xf numFmtId="167" fontId="9" fillId="2" borderId="11" xfId="14" applyNumberFormat="1" applyFont="1" applyFill="1" applyBorder="1" applyAlignment="1">
      <alignment horizontal="center" vertical="center"/>
    </xf>
    <xf numFmtId="0" fontId="27" fillId="3" borderId="13" xfId="1" applyFont="1" applyFill="1" applyBorder="1" applyAlignment="1">
      <alignment vertical="center"/>
    </xf>
    <xf numFmtId="0" fontId="14" fillId="3" borderId="13" xfId="1" applyFont="1" applyFill="1" applyBorder="1" applyAlignment="1">
      <alignment vertical="center"/>
    </xf>
    <xf numFmtId="0" fontId="9" fillId="3" borderId="13" xfId="1" applyFont="1" applyFill="1" applyBorder="1" applyAlignment="1">
      <alignment horizontal="left" vertical="center" indent="1"/>
    </xf>
    <xf numFmtId="167" fontId="9" fillId="0" borderId="1" xfId="14" quotePrefix="1" applyNumberFormat="1" applyFont="1" applyBorder="1" applyAlignment="1">
      <alignment horizontal="center" vertical="center"/>
    </xf>
    <xf numFmtId="167" fontId="9" fillId="0" borderId="1" xfId="14" applyNumberFormat="1" applyFont="1" applyBorder="1" applyAlignment="1">
      <alignment horizontal="center" vertical="center" wrapText="1"/>
    </xf>
    <xf numFmtId="167" fontId="10" fillId="0" borderId="1" xfId="14" applyNumberFormat="1" applyFont="1" applyBorder="1" applyAlignment="1">
      <alignment horizontal="center" vertical="center" wrapText="1"/>
    </xf>
    <xf numFmtId="167" fontId="9" fillId="0" borderId="1" xfId="14" applyNumberFormat="1" applyFont="1" applyBorder="1" applyAlignment="1">
      <alignment horizontal="center" wrapText="1"/>
    </xf>
    <xf numFmtId="0" fontId="14" fillId="3" borderId="1" xfId="1" applyFont="1" applyFill="1" applyBorder="1" applyAlignment="1">
      <alignment vertical="center"/>
    </xf>
    <xf numFmtId="167" fontId="14" fillId="3" borderId="1" xfId="14" applyNumberFormat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left" vertical="center"/>
    </xf>
    <xf numFmtId="167" fontId="14" fillId="3" borderId="1" xfId="14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0" fontId="9" fillId="3" borderId="1" xfId="1" quotePrefix="1" applyFont="1" applyFill="1" applyBorder="1" applyAlignment="1">
      <alignment horizontal="center" vertical="center" wrapText="1"/>
    </xf>
    <xf numFmtId="167" fontId="9" fillId="3" borderId="1" xfId="14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vertical="center" wrapText="1"/>
    </xf>
    <xf numFmtId="167" fontId="9" fillId="2" borderId="1" xfId="14" applyNumberFormat="1" applyFont="1" applyFill="1" applyBorder="1" applyAlignment="1">
      <alignment horizontal="center" vertical="center" wrapText="1"/>
    </xf>
    <xf numFmtId="0" fontId="26" fillId="2" borderId="11" xfId="3" applyFont="1" applyFill="1" applyBorder="1" applyAlignment="1">
      <alignment horizontal="center" vertical="center" wrapText="1"/>
    </xf>
    <xf numFmtId="166" fontId="9" fillId="0" borderId="1" xfId="14" applyNumberFormat="1" applyFont="1" applyFill="1" applyBorder="1" applyAlignment="1">
      <alignment horizontal="center"/>
    </xf>
    <xf numFmtId="166" fontId="14" fillId="0" borderId="13" xfId="14" applyNumberFormat="1" applyFont="1" applyFill="1" applyBorder="1" applyAlignment="1">
      <alignment horizontal="center" vertical="center" wrapText="1"/>
    </xf>
    <xf numFmtId="166" fontId="9" fillId="0" borderId="13" xfId="14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/>
    </xf>
    <xf numFmtId="0" fontId="42" fillId="2" borderId="12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167" fontId="9" fillId="0" borderId="1" xfId="14" quotePrefix="1" applyNumberFormat="1" applyFont="1" applyFill="1" applyBorder="1" applyAlignment="1">
      <alignment horizontal="center" vertical="center"/>
    </xf>
    <xf numFmtId="167" fontId="9" fillId="0" borderId="1" xfId="14" applyNumberFormat="1" applyFont="1" applyFill="1" applyBorder="1" applyAlignment="1">
      <alignment horizontal="justify" vertical="center"/>
    </xf>
    <xf numFmtId="167" fontId="9" fillId="0" borderId="1" xfId="14" applyNumberFormat="1" applyFont="1" applyFill="1" applyBorder="1" applyAlignment="1">
      <alignment vertical="center"/>
    </xf>
    <xf numFmtId="43" fontId="9" fillId="0" borderId="1" xfId="14" applyFont="1" applyFill="1" applyBorder="1" applyAlignment="1">
      <alignment horizontal="center"/>
    </xf>
    <xf numFmtId="167" fontId="14" fillId="0" borderId="13" xfId="14" applyNumberFormat="1" applyFont="1" applyFill="1" applyBorder="1" applyAlignment="1">
      <alignment horizontal="center" vertical="center" wrapText="1"/>
    </xf>
    <xf numFmtId="167" fontId="14" fillId="0" borderId="1" xfId="14" applyNumberFormat="1" applyFont="1" applyFill="1" applyBorder="1" applyAlignment="1">
      <alignment horizontal="center" vertical="center" wrapText="1"/>
    </xf>
    <xf numFmtId="167" fontId="9" fillId="0" borderId="1" xfId="14" applyNumberFormat="1" applyFont="1" applyFill="1" applyBorder="1" applyAlignment="1">
      <alignment horizontal="center" vertical="center"/>
    </xf>
    <xf numFmtId="167" fontId="9" fillId="0" borderId="13" xfId="14" applyNumberFormat="1" applyFont="1" applyFill="1" applyBorder="1" applyAlignment="1">
      <alignment horizontal="center" vertical="center" wrapText="1"/>
    </xf>
    <xf numFmtId="167" fontId="9" fillId="0" borderId="1" xfId="14" applyNumberFormat="1" applyFont="1" applyFill="1" applyBorder="1" applyAlignment="1">
      <alignment horizontal="center" vertical="center" wrapText="1"/>
    </xf>
    <xf numFmtId="167" fontId="9" fillId="0" borderId="1" xfId="14" applyNumberFormat="1" applyFont="1" applyFill="1" applyBorder="1" applyAlignment="1">
      <alignment horizontal="center"/>
    </xf>
    <xf numFmtId="167" fontId="26" fillId="0" borderId="1" xfId="14" applyNumberFormat="1" applyFont="1" applyFill="1" applyBorder="1" applyAlignment="1">
      <alignment horizontal="center"/>
    </xf>
    <xf numFmtId="0" fontId="27" fillId="3" borderId="1" xfId="3" applyFont="1" applyFill="1" applyBorder="1" applyAlignment="1">
      <alignment horizontal="center" vertical="center"/>
    </xf>
    <xf numFmtId="167" fontId="27" fillId="3" borderId="1" xfId="14" applyNumberFormat="1" applyFont="1" applyFill="1" applyBorder="1" applyAlignment="1">
      <alignment horizontal="center"/>
    </xf>
    <xf numFmtId="167" fontId="27" fillId="0" borderId="1" xfId="14" applyNumberFormat="1" applyFont="1" applyFill="1" applyBorder="1" applyAlignment="1">
      <alignment horizontal="center"/>
    </xf>
    <xf numFmtId="167" fontId="9" fillId="0" borderId="13" xfId="14" applyNumberFormat="1" applyFont="1" applyFill="1" applyBorder="1" applyAlignment="1">
      <alignment horizontal="center"/>
    </xf>
    <xf numFmtId="167" fontId="14" fillId="3" borderId="13" xfId="14" applyNumberFormat="1" applyFont="1" applyFill="1" applyBorder="1" applyAlignment="1">
      <alignment horizontal="center"/>
    </xf>
    <xf numFmtId="167" fontId="14" fillId="0" borderId="13" xfId="14" applyNumberFormat="1" applyFont="1" applyFill="1" applyBorder="1" applyAlignment="1">
      <alignment horizontal="center"/>
    </xf>
    <xf numFmtId="167" fontId="14" fillId="3" borderId="1" xfId="14" applyNumberFormat="1" applyFont="1" applyFill="1" applyBorder="1" applyAlignment="1">
      <alignment horizontal="center"/>
    </xf>
    <xf numFmtId="0" fontId="3" fillId="0" borderId="0" xfId="3" applyFont="1"/>
    <xf numFmtId="0" fontId="16" fillId="0" borderId="0" xfId="3" applyFont="1" applyAlignment="1">
      <alignment vertical="center" wrapText="1"/>
    </xf>
    <xf numFmtId="0" fontId="5" fillId="0" borderId="0" xfId="10" applyFont="1"/>
    <xf numFmtId="0" fontId="14" fillId="0" borderId="0" xfId="10" applyFont="1"/>
    <xf numFmtId="0" fontId="9" fillId="0" borderId="0" xfId="10"/>
    <xf numFmtId="0" fontId="26" fillId="0" borderId="12" xfId="10" applyFont="1" applyBorder="1" applyAlignment="1">
      <alignment vertical="center" wrapText="1"/>
    </xf>
    <xf numFmtId="0" fontId="26" fillId="0" borderId="13" xfId="3" quotePrefix="1" applyFont="1" applyBorder="1" applyAlignment="1">
      <alignment horizontal="center" vertical="center"/>
    </xf>
    <xf numFmtId="0" fontId="9" fillId="0" borderId="0" xfId="3" applyFont="1"/>
    <xf numFmtId="0" fontId="9" fillId="6" borderId="1" xfId="1" applyFont="1" applyFill="1" applyBorder="1" applyAlignment="1">
      <alignment horizontal="center" vertical="center"/>
    </xf>
    <xf numFmtId="167" fontId="9" fillId="6" borderId="1" xfId="14" applyNumberFormat="1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/>
    </xf>
    <xf numFmtId="0" fontId="9" fillId="7" borderId="8" xfId="1" applyFont="1" applyFill="1" applyBorder="1" applyAlignment="1">
      <alignment horizontal="center" vertical="center"/>
    </xf>
    <xf numFmtId="0" fontId="9" fillId="7" borderId="1" xfId="3" quotePrefix="1" applyFont="1" applyFill="1" applyBorder="1" applyAlignment="1">
      <alignment horizontal="center" vertical="center"/>
    </xf>
    <xf numFmtId="167" fontId="9" fillId="7" borderId="13" xfId="14" applyNumberFormat="1" applyFont="1" applyFill="1" applyBorder="1" applyAlignment="1">
      <alignment horizontal="center" vertical="center" wrapText="1"/>
    </xf>
    <xf numFmtId="167" fontId="9" fillId="7" borderId="1" xfId="14" applyNumberFormat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 vertical="center"/>
    </xf>
    <xf numFmtId="167" fontId="9" fillId="7" borderId="1" xfId="14" applyNumberFormat="1" applyFont="1" applyFill="1" applyBorder="1" applyAlignment="1">
      <alignment horizontal="center" vertical="center" wrapText="1"/>
    </xf>
    <xf numFmtId="166" fontId="9" fillId="7" borderId="1" xfId="14" applyNumberFormat="1" applyFont="1" applyFill="1" applyBorder="1" applyAlignment="1">
      <alignment horizontal="center" vertical="center" wrapText="1"/>
    </xf>
    <xf numFmtId="166" fontId="9" fillId="7" borderId="1" xfId="14" applyNumberFormat="1" applyFont="1" applyFill="1" applyBorder="1" applyAlignment="1">
      <alignment horizontal="center"/>
    </xf>
    <xf numFmtId="0" fontId="9" fillId="7" borderId="1" xfId="3" applyFont="1" applyFill="1" applyBorder="1" applyAlignment="1">
      <alignment horizontal="center" vertical="center"/>
    </xf>
    <xf numFmtId="0" fontId="26" fillId="7" borderId="13" xfId="1" applyFont="1" applyFill="1" applyBorder="1" applyAlignment="1">
      <alignment horizontal="left" vertical="center" indent="1"/>
    </xf>
    <xf numFmtId="167" fontId="26" fillId="7" borderId="1" xfId="14" applyNumberFormat="1" applyFont="1" applyFill="1" applyBorder="1" applyAlignment="1">
      <alignment horizontal="center"/>
    </xf>
    <xf numFmtId="167" fontId="26" fillId="7" borderId="13" xfId="14" applyNumberFormat="1" applyFont="1" applyFill="1" applyBorder="1" applyAlignment="1">
      <alignment horizontal="center"/>
    </xf>
    <xf numFmtId="167" fontId="26" fillId="7" borderId="1" xfId="14" applyNumberFormat="1" applyFont="1" applyFill="1" applyBorder="1" applyAlignment="1">
      <alignment horizontal="center" vertical="center"/>
    </xf>
    <xf numFmtId="167" fontId="9" fillId="7" borderId="11" xfId="14" applyNumberFormat="1" applyFont="1" applyFill="1" applyBorder="1" applyAlignment="1">
      <alignment horizontal="center" vertical="center"/>
    </xf>
    <xf numFmtId="167" fontId="26" fillId="7" borderId="11" xfId="14" applyNumberFormat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left" vertical="center" indent="2"/>
    </xf>
    <xf numFmtId="167" fontId="9" fillId="7" borderId="13" xfId="14" applyNumberFormat="1" applyFont="1" applyFill="1" applyBorder="1" applyAlignment="1">
      <alignment horizontal="center"/>
    </xf>
    <xf numFmtId="0" fontId="9" fillId="7" borderId="13" xfId="1" applyFont="1" applyFill="1" applyBorder="1" applyAlignment="1">
      <alignment horizontal="left" vertical="center" indent="2"/>
    </xf>
    <xf numFmtId="0" fontId="9" fillId="2" borderId="0" xfId="1" quotePrefix="1" applyFont="1" applyFill="1" applyAlignment="1">
      <alignment horizontal="center" vertical="center"/>
    </xf>
    <xf numFmtId="0" fontId="10" fillId="2" borderId="1" xfId="1" applyFill="1" applyBorder="1" applyAlignment="1">
      <alignment horizontal="left" vertical="center"/>
    </xf>
    <xf numFmtId="0" fontId="9" fillId="7" borderId="1" xfId="1" quotePrefix="1" applyFont="1" applyFill="1" applyBorder="1" applyAlignment="1">
      <alignment horizontal="center" vertical="center"/>
    </xf>
    <xf numFmtId="167" fontId="9" fillId="7" borderId="1" xfId="14" quotePrefix="1" applyNumberFormat="1" applyFont="1" applyFill="1" applyBorder="1" applyAlignment="1">
      <alignment horizontal="center" vertical="center"/>
    </xf>
    <xf numFmtId="167" fontId="9" fillId="7" borderId="1" xfId="14" applyNumberFormat="1" applyFont="1" applyFill="1" applyBorder="1" applyAlignment="1">
      <alignment horizontal="justify" vertical="center"/>
    </xf>
    <xf numFmtId="167" fontId="9" fillId="7" borderId="1" xfId="14" applyNumberFormat="1" applyFont="1" applyFill="1" applyBorder="1" applyAlignment="1">
      <alignment horizontal="center" vertical="center"/>
    </xf>
    <xf numFmtId="167" fontId="9" fillId="7" borderId="1" xfId="14" quotePrefix="1" applyNumberFormat="1" applyFont="1" applyFill="1" applyBorder="1" applyAlignment="1">
      <alignment horizontal="center"/>
    </xf>
    <xf numFmtId="167" fontId="9" fillId="7" borderId="1" xfId="14" applyNumberFormat="1" applyFont="1" applyFill="1" applyBorder="1" applyAlignment="1">
      <alignment horizontal="center" wrapText="1"/>
    </xf>
    <xf numFmtId="167" fontId="9" fillId="7" borderId="1" xfId="14" quotePrefix="1" applyNumberFormat="1" applyFont="1" applyFill="1" applyBorder="1" applyAlignment="1">
      <alignment horizontal="center" vertical="center" wrapText="1"/>
    </xf>
    <xf numFmtId="167" fontId="9" fillId="7" borderId="1" xfId="3" quotePrefix="1" applyNumberFormat="1" applyFont="1" applyFill="1" applyBorder="1" applyAlignment="1">
      <alignment horizontal="center" vertical="center" wrapText="1"/>
    </xf>
    <xf numFmtId="167" fontId="42" fillId="7" borderId="1" xfId="14" quotePrefix="1" applyNumberFormat="1" applyFont="1" applyFill="1" applyBorder="1" applyAlignment="1">
      <alignment horizontal="center" vertical="center"/>
    </xf>
    <xf numFmtId="167" fontId="42" fillId="7" borderId="1" xfId="14" applyNumberFormat="1" applyFont="1" applyFill="1" applyBorder="1" applyAlignment="1">
      <alignment horizontal="center" vertical="center" wrapText="1"/>
    </xf>
    <xf numFmtId="167" fontId="42" fillId="7" borderId="1" xfId="14" applyNumberFormat="1" applyFont="1" applyFill="1" applyBorder="1" applyAlignment="1">
      <alignment horizontal="center" vertical="center"/>
    </xf>
    <xf numFmtId="167" fontId="42" fillId="7" borderId="1" xfId="14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/>
    </xf>
    <xf numFmtId="0" fontId="14" fillId="6" borderId="1" xfId="1" applyFont="1" applyFill="1" applyBorder="1" applyAlignment="1">
      <alignment horizontal="left" vertical="center"/>
    </xf>
    <xf numFmtId="167" fontId="9" fillId="6" borderId="1" xfId="14" applyNumberFormat="1" applyFont="1" applyFill="1" applyBorder="1" applyAlignment="1">
      <alignment horizontal="center" vertical="center"/>
    </xf>
    <xf numFmtId="0" fontId="9" fillId="2" borderId="0" xfId="1" applyFont="1" applyFill="1" applyAlignment="1">
      <alignment horizontal="justify" vertical="center"/>
    </xf>
    <xf numFmtId="167" fontId="10" fillId="6" borderId="1" xfId="14" applyNumberFormat="1" applyFont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horizontal="center" vertical="center"/>
    </xf>
    <xf numFmtId="0" fontId="0" fillId="2" borderId="0" xfId="0" applyFill="1"/>
    <xf numFmtId="168" fontId="0" fillId="2" borderId="0" xfId="0" applyNumberFormat="1" applyFill="1"/>
    <xf numFmtId="168" fontId="1" fillId="2" borderId="0" xfId="0" applyNumberFormat="1" applyFont="1" applyFill="1"/>
    <xf numFmtId="43" fontId="1" fillId="2" borderId="0" xfId="0" applyNumberFormat="1" applyFont="1" applyFill="1"/>
    <xf numFmtId="43" fontId="9" fillId="2" borderId="0" xfId="1" applyNumberFormat="1" applyFont="1" applyFill="1" applyAlignment="1">
      <alignment vertical="center"/>
    </xf>
    <xf numFmtId="168" fontId="16" fillId="2" borderId="0" xfId="0" applyNumberFormat="1" applyFont="1" applyFill="1" applyAlignment="1">
      <alignment vertical="center" wrapText="1"/>
    </xf>
    <xf numFmtId="168" fontId="16" fillId="2" borderId="0" xfId="10" applyNumberFormat="1" applyFont="1" applyFill="1" applyAlignment="1">
      <alignment horizontal="center" vertical="center" wrapText="1"/>
    </xf>
    <xf numFmtId="0" fontId="26" fillId="2" borderId="9" xfId="3" applyFont="1" applyFill="1" applyBorder="1" applyAlignment="1">
      <alignment horizontal="center" vertical="center" wrapText="1"/>
    </xf>
    <xf numFmtId="0" fontId="26" fillId="2" borderId="15" xfId="3" applyFont="1" applyFill="1" applyBorder="1" applyAlignment="1">
      <alignment horizontal="center" vertical="center" wrapText="1"/>
    </xf>
    <xf numFmtId="0" fontId="26" fillId="2" borderId="14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9" fillId="2" borderId="13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26" fillId="2" borderId="11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right" vertical="top"/>
    </xf>
    <xf numFmtId="0" fontId="26" fillId="2" borderId="10" xfId="3" applyFont="1" applyFill="1" applyBorder="1" applyAlignment="1">
      <alignment horizontal="center" vertical="center" wrapText="1"/>
    </xf>
    <xf numFmtId="0" fontId="26" fillId="2" borderId="4" xfId="3" applyFont="1" applyFill="1" applyBorder="1" applyAlignment="1">
      <alignment horizontal="center" vertical="center" wrapText="1"/>
    </xf>
    <xf numFmtId="0" fontId="26" fillId="2" borderId="2" xfId="3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26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26" fillId="2" borderId="12" xfId="3" applyFont="1" applyFill="1" applyBorder="1" applyAlignment="1">
      <alignment horizontal="center" vertical="center" wrapText="1"/>
    </xf>
    <xf numFmtId="0" fontId="26" fillId="2" borderId="13" xfId="3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26" fillId="2" borderId="5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wrapText="1"/>
    </xf>
    <xf numFmtId="0" fontId="26" fillId="2" borderId="8" xfId="3" applyFont="1" applyFill="1" applyBorder="1" applyAlignment="1">
      <alignment horizontal="center" vertical="center" wrapText="1"/>
    </xf>
    <xf numFmtId="0" fontId="26" fillId="2" borderId="3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center" vertical="top" wrapText="1"/>
    </xf>
    <xf numFmtId="0" fontId="41" fillId="2" borderId="1" xfId="3" applyFont="1" applyFill="1" applyBorder="1" applyAlignment="1">
      <alignment horizontal="center" vertical="center" wrapText="1"/>
    </xf>
    <xf numFmtId="0" fontId="26" fillId="2" borderId="1" xfId="10" applyFont="1" applyFill="1" applyBorder="1" applyAlignment="1">
      <alignment horizontal="center" vertical="center" wrapText="1"/>
    </xf>
    <xf numFmtId="0" fontId="26" fillId="0" borderId="9" xfId="3" applyFont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 wrapText="1"/>
    </xf>
    <xf numFmtId="0" fontId="26" fillId="0" borderId="4" xfId="3" applyFont="1" applyBorder="1" applyAlignment="1">
      <alignment horizontal="center" vertical="center" wrapText="1"/>
    </xf>
    <xf numFmtId="0" fontId="3" fillId="2" borderId="0" xfId="3" applyFont="1" applyFill="1" applyAlignment="1">
      <alignment horizontal="center"/>
    </xf>
    <xf numFmtId="0" fontId="16" fillId="2" borderId="0" xfId="3" applyFont="1" applyFill="1" applyAlignment="1">
      <alignment horizontal="center" vertical="center" wrapText="1"/>
    </xf>
    <xf numFmtId="0" fontId="26" fillId="2" borderId="13" xfId="10" applyFont="1" applyFill="1" applyBorder="1" applyAlignment="1">
      <alignment horizontal="center" vertical="center" wrapText="1"/>
    </xf>
    <xf numFmtId="0" fontId="26" fillId="2" borderId="12" xfId="10" applyFont="1" applyFill="1" applyBorder="1" applyAlignment="1">
      <alignment horizontal="center" vertical="center" wrapText="1"/>
    </xf>
    <xf numFmtId="0" fontId="26" fillId="2" borderId="11" xfId="10" applyFont="1" applyFill="1" applyBorder="1" applyAlignment="1">
      <alignment horizontal="center" vertical="center" wrapText="1"/>
    </xf>
    <xf numFmtId="0" fontId="8" fillId="2" borderId="0" xfId="3" applyFont="1" applyFill="1" applyAlignment="1">
      <alignment horizontal="right" vertical="top"/>
    </xf>
    <xf numFmtId="0" fontId="26" fillId="2" borderId="9" xfId="10" applyFont="1" applyFill="1" applyBorder="1" applyAlignment="1">
      <alignment horizontal="center" vertical="center" wrapText="1"/>
    </xf>
    <xf numFmtId="0" fontId="26" fillId="2" borderId="6" xfId="10" applyFont="1" applyFill="1" applyBorder="1" applyAlignment="1">
      <alignment horizontal="center" vertical="center" wrapText="1"/>
    </xf>
    <xf numFmtId="0" fontId="26" fillId="2" borderId="4" xfId="10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14" fillId="2" borderId="0" xfId="1" applyFont="1" applyFill="1" applyAlignment="1">
      <alignment horizontal="left"/>
    </xf>
    <xf numFmtId="0" fontId="3" fillId="2" borderId="0" xfId="1" applyFont="1" applyFill="1" applyAlignment="1">
      <alignment horizontal="right" vertical="top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right" vertical="top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top"/>
    </xf>
    <xf numFmtId="0" fontId="16" fillId="2" borderId="0" xfId="0" applyFont="1" applyFill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 wrapText="1"/>
    </xf>
    <xf numFmtId="0" fontId="13" fillId="2" borderId="14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47" fillId="5" borderId="13" xfId="0" applyFont="1" applyFill="1" applyBorder="1" applyAlignment="1">
      <alignment horizontal="left" vertical="center" wrapText="1"/>
    </xf>
    <xf numFmtId="0" fontId="47" fillId="5" borderId="12" xfId="0" applyFont="1" applyFill="1" applyBorder="1" applyAlignment="1">
      <alignment horizontal="left" vertical="center" wrapText="1"/>
    </xf>
    <xf numFmtId="0" fontId="47" fillId="5" borderId="11" xfId="0" applyFont="1" applyFill="1" applyBorder="1" applyAlignment="1">
      <alignment horizontal="left" vertical="center" wrapText="1"/>
    </xf>
    <xf numFmtId="0" fontId="13" fillId="2" borderId="13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5" xfId="3" applyFont="1" applyFill="1" applyBorder="1" applyAlignment="1">
      <alignment horizontal="center" vertical="center" wrapText="1"/>
    </xf>
    <xf numFmtId="0" fontId="13" fillId="2" borderId="15" xfId="3" applyFont="1" applyFill="1" applyBorder="1" applyAlignment="1">
      <alignment horizontal="center" vertical="center" wrapText="1"/>
    </xf>
    <xf numFmtId="0" fontId="13" fillId="2" borderId="14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left" indent="16"/>
    </xf>
    <xf numFmtId="0" fontId="9" fillId="2" borderId="9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top"/>
    </xf>
    <xf numFmtId="0" fontId="9" fillId="2" borderId="1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15" xfId="3" applyFont="1" applyFill="1" applyBorder="1" applyAlignment="1">
      <alignment horizontal="center" vertical="center" wrapText="1"/>
    </xf>
    <xf numFmtId="0" fontId="9" fillId="2" borderId="14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top" wrapText="1"/>
    </xf>
    <xf numFmtId="0" fontId="9" fillId="2" borderId="0" xfId="1" applyFont="1" applyFill="1" applyAlignment="1">
      <alignment horizontal="right" vertical="top" wrapText="1"/>
    </xf>
    <xf numFmtId="0" fontId="42" fillId="2" borderId="5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42" fillId="2" borderId="6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9" xfId="3" applyFont="1" applyFill="1" applyBorder="1" applyAlignment="1">
      <alignment horizontal="center" vertical="center" wrapText="1"/>
    </xf>
    <xf numFmtId="0" fontId="42" fillId="2" borderId="4" xfId="3" applyFont="1" applyFill="1" applyBorder="1" applyAlignment="1">
      <alignment horizontal="center" vertical="center" wrapText="1"/>
    </xf>
    <xf numFmtId="165" fontId="9" fillId="2" borderId="9" xfId="1" applyNumberFormat="1" applyFont="1" applyFill="1" applyBorder="1" applyAlignment="1">
      <alignment horizontal="center" vertical="center" wrapText="1"/>
    </xf>
    <xf numFmtId="165" fontId="9" fillId="2" borderId="14" xfId="1" applyNumberFormat="1" applyFont="1" applyFill="1" applyBorder="1" applyAlignment="1">
      <alignment horizontal="center" vertical="center" wrapText="1"/>
    </xf>
    <xf numFmtId="165" fontId="9" fillId="2" borderId="5" xfId="1" applyNumberFormat="1" applyFont="1" applyFill="1" applyBorder="1" applyAlignment="1">
      <alignment horizontal="center" vertical="center" wrapText="1"/>
    </xf>
    <xf numFmtId="165" fontId="9" fillId="2" borderId="4" xfId="1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right" vertical="top" wrapText="1"/>
    </xf>
    <xf numFmtId="0" fontId="10" fillId="2" borderId="0" xfId="1" applyFill="1" applyAlignment="1">
      <alignment horizontal="center"/>
    </xf>
    <xf numFmtId="165" fontId="9" fillId="2" borderId="1" xfId="1" applyNumberFormat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165" fontId="9" fillId="2" borderId="13" xfId="1" applyNumberFormat="1" applyFont="1" applyFill="1" applyBorder="1" applyAlignment="1">
      <alignment horizontal="center" vertical="center" wrapText="1"/>
    </xf>
    <xf numFmtId="167" fontId="50" fillId="3" borderId="13" xfId="14" applyNumberFormat="1" applyFont="1" applyFill="1" applyBorder="1" applyAlignment="1">
      <alignment horizontal="left" vertical="center" wrapText="1"/>
    </xf>
    <xf numFmtId="167" fontId="50" fillId="3" borderId="12" xfId="14" applyNumberFormat="1" applyFont="1" applyFill="1" applyBorder="1" applyAlignment="1">
      <alignment horizontal="left" vertical="center" wrapText="1"/>
    </xf>
    <xf numFmtId="167" fontId="50" fillId="3" borderId="11" xfId="14" applyNumberFormat="1" applyFont="1" applyFill="1" applyBorder="1" applyAlignment="1">
      <alignment horizontal="left" vertical="center" wrapText="1"/>
    </xf>
    <xf numFmtId="0" fontId="10" fillId="0" borderId="12" xfId="1" applyBorder="1" applyAlignment="1">
      <alignment horizontal="center"/>
    </xf>
    <xf numFmtId="0" fontId="10" fillId="0" borderId="11" xfId="1" applyBorder="1" applyAlignment="1">
      <alignment horizont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0" fontId="51" fillId="3" borderId="13" xfId="1" applyFont="1" applyFill="1" applyBorder="1" applyAlignment="1">
      <alignment horizontal="center" vertical="center"/>
    </xf>
    <xf numFmtId="0" fontId="51" fillId="3" borderId="12" xfId="1" applyFont="1" applyFill="1" applyBorder="1" applyAlignment="1">
      <alignment horizontal="center" vertical="center"/>
    </xf>
    <xf numFmtId="0" fontId="51" fillId="3" borderId="11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0" fontId="14" fillId="2" borderId="0" xfId="1" applyFont="1" applyFill="1" applyAlignment="1">
      <alignment horizontal="center" vertical="top" wrapText="1"/>
    </xf>
    <xf numFmtId="0" fontId="16" fillId="2" borderId="0" xfId="10" applyFont="1" applyFill="1" applyAlignment="1">
      <alignment horizontal="center" vertical="center" wrapText="1"/>
    </xf>
    <xf numFmtId="0" fontId="8" fillId="2" borderId="0" xfId="1" applyFont="1" applyFill="1" applyAlignment="1">
      <alignment horizontal="right" vertical="top"/>
    </xf>
    <xf numFmtId="0" fontId="31" fillId="2" borderId="0" xfId="1" applyFont="1" applyFill="1" applyAlignment="1">
      <alignment horizontal="right" vertical="top"/>
    </xf>
  </cellXfs>
  <cellStyles count="17">
    <cellStyle name="Comma" xfId="14" builtinId="3"/>
    <cellStyle name="Currency 2" xfId="6" xr:uid="{00000000-0005-0000-0000-000001000000}"/>
    <cellStyle name="Currency 3" xfId="5" xr:uid="{00000000-0005-0000-0000-000002000000}"/>
    <cellStyle name="Followed Hyperlink" xfId="9" builtinId="9" hidden="1"/>
    <cellStyle name="Hyperlink" xfId="8" builtinId="8" hidden="1"/>
    <cellStyle name="Normal" xfId="0" builtinId="0"/>
    <cellStyle name="Normal 10 2 2" xfId="12" xr:uid="{00000000-0005-0000-0000-000006000000}"/>
    <cellStyle name="Normal 106" xfId="2" xr:uid="{00000000-0005-0000-0000-000007000000}"/>
    <cellStyle name="Normal 106 2" xfId="3" xr:uid="{00000000-0005-0000-0000-000008000000}"/>
    <cellStyle name="Normal 2" xfId="1" xr:uid="{00000000-0005-0000-0000-000009000000}"/>
    <cellStyle name="Normal 2 2" xfId="7" xr:uid="{00000000-0005-0000-0000-00000A000000}"/>
    <cellStyle name="Normal 3" xfId="4" xr:uid="{00000000-0005-0000-0000-00000B000000}"/>
    <cellStyle name="Normal 3 2" xfId="13" xr:uid="{00000000-0005-0000-0000-00000C000000}"/>
    <cellStyle name="Normal 6" xfId="11" xr:uid="{00000000-0005-0000-0000-00000D000000}"/>
    <cellStyle name="Normal 7 2" xfId="15" xr:uid="{00000000-0005-0000-0000-00000E000000}"/>
    <cellStyle name="Normal 7 3" xfId="16" xr:uid="{00000000-0005-0000-0000-00000F000000}"/>
    <cellStyle name="Normal_Copy of EBS-mayagt" xfId="10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607218</xdr:colOff>
      <xdr:row>45</xdr:row>
      <xdr:rowOff>175847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A4879FE-9E55-AE4B-758D-F9B5D337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5464968" cy="8748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403413</xdr:colOff>
      <xdr:row>5</xdr:row>
      <xdr:rowOff>36419</xdr:rowOff>
    </xdr:from>
    <xdr:to>
      <xdr:col>22</xdr:col>
      <xdr:colOff>549090</xdr:colOff>
      <xdr:row>8</xdr:row>
      <xdr:rowOff>56030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9326433" y="1430879"/>
          <a:ext cx="5761617" cy="86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1.</a:t>
          </a:r>
          <a:r>
            <a:rPr lang="en-US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маягтаар баталгаажуулж ирүүлнэ.</a:t>
          </a:r>
          <a:endParaRPr lang="en-US" sz="10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2.</a:t>
          </a:r>
          <a:r>
            <a:rPr lang="en-US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0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464820</xdr:colOff>
      <xdr:row>2</xdr:row>
      <xdr:rowOff>38260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2907BF2B-5197-4542-AD96-31FB7B8B3C1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741420" cy="510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134471</xdr:colOff>
      <xdr:row>5</xdr:row>
      <xdr:rowOff>123266</xdr:rowOff>
    </xdr:from>
    <xdr:to>
      <xdr:col>22</xdr:col>
      <xdr:colOff>470648</xdr:colOff>
      <xdr:row>9</xdr:row>
      <xdr:rowOff>11206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7597589" y="1512795"/>
          <a:ext cx="5546912" cy="1053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26</xdr:col>
      <xdr:colOff>347943</xdr:colOff>
      <xdr:row>45</xdr:row>
      <xdr:rowOff>0</xdr:rowOff>
    </xdr:from>
    <xdr:ext cx="868048" cy="41678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5184531" y="10218082"/>
          <a:ext cx="868048" cy="4167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Тамга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r>
            <a:rPr lang="mn-MN" sz="10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тэмдэг</a:t>
          </a:r>
          <a:r>
            <a:rPr lang="mn-MN" sz="1100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</a:t>
          </a:r>
          <a:endParaRPr lang="en-US" sz="1100">
            <a:solidFill>
              <a:schemeClr val="bg1">
                <a:lumMod val="5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5</xdr:col>
      <xdr:colOff>687642</xdr:colOff>
      <xdr:row>2</xdr:row>
      <xdr:rowOff>127907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DB24FA1F-E8A4-414A-8DCD-52D1673AE01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242583" cy="5089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5</xdr:row>
      <xdr:rowOff>0</xdr:rowOff>
    </xdr:from>
    <xdr:to>
      <xdr:col>15</xdr:col>
      <xdr:colOff>457200</xdr:colOff>
      <xdr:row>10</xdr:row>
      <xdr:rowOff>76200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295900" y="1704975"/>
          <a:ext cx="4600575" cy="1400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146958</xdr:colOff>
      <xdr:row>1</xdr:row>
      <xdr:rowOff>99332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529E6960-D6F1-4E21-B99A-AE65E101F04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242583" cy="5089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0</xdr:colOff>
      <xdr:row>1</xdr:row>
      <xdr:rowOff>152400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-6553200" y="9525"/>
          <a:ext cx="3990974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 Mon"/>
            </a:rPr>
            <a:t>Ìýäýýëëèéí íóóöûã "Ñòàòèñòèêèéí òóõàé" Ìîíãîë Óëñûí õóóëèéí 22 äóãààð ç¿éëèéí 3 äóãààð çààëòûí äàãóó õàäãàëíà.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0</xdr:col>
      <xdr:colOff>0</xdr:colOff>
      <xdr:row>10</xdr:row>
      <xdr:rowOff>133350</xdr:rowOff>
    </xdr:from>
    <xdr:to>
      <xdr:col>0</xdr:col>
      <xdr:colOff>0</xdr:colOff>
      <xdr:row>13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1933414"/>
          <a:ext cx="0" cy="3795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mn-MN" sz="800">
              <a:latin typeface="Arial" pitchFamily="34" charset="0"/>
              <a:cs typeface="Arial" pitchFamily="34" charset="0"/>
            </a:rPr>
            <a:t>1.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Техникийн болон мэргэжлийн боловсрол, сургалтын ө</a:t>
          </a:r>
          <a:r>
            <a:rPr lang="mn-MN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мчийн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бүх хэлбэрийн байгууллага </a:t>
          </a:r>
          <a:r>
            <a:rPr lang="mn-MN" sz="800" baseline="0">
              <a:latin typeface="Arial" pitchFamily="34" charset="0"/>
              <a:cs typeface="Arial" pitchFamily="34" charset="0"/>
            </a:rPr>
            <a:t>нь жил бүрийн 9-р сарын 25-ны дотор аймаг, нийслэлийн Хөдөлмөрийн хэлтэст цахим болон маягт хэлбэрээр ирүүлнэ.</a:t>
          </a:r>
        </a:p>
        <a:p>
          <a:pPr algn="just"/>
          <a:r>
            <a:rPr lang="mn-MN" sz="800" baseline="0">
              <a:latin typeface="Arial" pitchFamily="34" charset="0"/>
              <a:cs typeface="Arial" pitchFamily="34" charset="0"/>
            </a:rPr>
            <a:t>2. Аймаг нийслэлийн Хөдөлмөрийн хэлтэс нь нэгтгэж жил бүрийн 10-р сарын 05-ны дотор Хөдөлмөр эрхлэлтийн үйлчилгээний төвд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цахим болон маягт хэлбэрээр ирүүлнэ.</a:t>
          </a:r>
          <a:endParaRPr lang="mn-MN" sz="800" baseline="0">
            <a:latin typeface="Arial" pitchFamily="34" charset="0"/>
            <a:cs typeface="Arial" pitchFamily="34" charset="0"/>
          </a:endParaRPr>
        </a:p>
        <a:p>
          <a:pPr marL="0" marR="0" indent="0" algn="just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3. Хөдөлмөр эрхлэлтийн үйлчилгээний төв нь нэгтгэж жил бүрийн 11-р сарын 01-ний дотор Хөдөлмөрийн асуудал эрхэлсэн төрийн захиргааны төв байгууллагад, Хөдөлмөрийн асуудал эрхэлсэн төрийн захиргааны төв байгууллага нь 11-р сарын 25-нд Үндэсний статистикийн </a:t>
          </a:r>
          <a:r>
            <a:rPr lang="mn-MN" sz="800" baseline="0">
              <a:latin typeface="Arial" pitchFamily="34" charset="0"/>
              <a:cs typeface="Arial" pitchFamily="34" charset="0"/>
            </a:rPr>
            <a:t>хороонд цахим болон маягт хэлбэрээр ирүүлнэ. </a:t>
          </a:r>
        </a:p>
      </xdr:txBody>
    </xdr:sp>
    <xdr:clientData/>
  </xdr:twoCellAnchor>
  <xdr:twoCellAnchor>
    <xdr:from>
      <xdr:col>5</xdr:col>
      <xdr:colOff>100852</xdr:colOff>
      <xdr:row>5</xdr:row>
      <xdr:rowOff>112059</xdr:rowOff>
    </xdr:from>
    <xdr:to>
      <xdr:col>13</xdr:col>
      <xdr:colOff>481851</xdr:colOff>
      <xdr:row>11</xdr:row>
      <xdr:rowOff>132791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3686734" y="1624853"/>
          <a:ext cx="5569323" cy="962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1.</a:t>
          </a:r>
          <a:r>
            <a:rPr lang="en-US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маягтаар баталгаажуулж ирүүлнэ.</a:t>
          </a:r>
          <a:endParaRPr lang="en-US" sz="10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2.</a:t>
          </a:r>
          <a:r>
            <a:rPr lang="en-US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10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0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twoCellAnchor>
  <xdr:twoCellAnchor>
    <xdr:from>
      <xdr:col>0</xdr:col>
      <xdr:colOff>56030</xdr:colOff>
      <xdr:row>0</xdr:row>
      <xdr:rowOff>22412</xdr:rowOff>
    </xdr:from>
    <xdr:to>
      <xdr:col>4</xdr:col>
      <xdr:colOff>530760</xdr:colOff>
      <xdr:row>1</xdr:row>
      <xdr:rowOff>239966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7928BD5C-09DF-446B-A56D-E16BCEFB4BF0}"/>
            </a:ext>
          </a:extLst>
        </xdr:cNvPr>
        <xdr:cNvSpPr txBox="1">
          <a:spLocks noChangeArrowheads="1"/>
        </xdr:cNvSpPr>
      </xdr:nvSpPr>
      <xdr:spPr bwMode="auto">
        <a:xfrm>
          <a:off x="56030" y="22412"/>
          <a:ext cx="3242583" cy="5089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76200</xdr:rowOff>
    </xdr:from>
    <xdr:to>
      <xdr:col>3</xdr:col>
      <xdr:colOff>304800</xdr:colOff>
      <xdr:row>3</xdr:row>
      <xdr:rowOff>54428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104774" y="76200"/>
          <a:ext cx="3124201" cy="5211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353787</xdr:colOff>
      <xdr:row>6</xdr:row>
      <xdr:rowOff>27214</xdr:rowOff>
    </xdr:from>
    <xdr:to>
      <xdr:col>13</xdr:col>
      <xdr:colOff>437030</xdr:colOff>
      <xdr:row>13</xdr:row>
      <xdr:rowOff>27213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3704346" y="1371920"/>
          <a:ext cx="4935390" cy="12326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11206</xdr:colOff>
      <xdr:row>4</xdr:row>
      <xdr:rowOff>145118</xdr:rowOff>
    </xdr:from>
    <xdr:to>
      <xdr:col>10</xdr:col>
      <xdr:colOff>750794</xdr:colOff>
      <xdr:row>8</xdr:row>
      <xdr:rowOff>79562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27912" y="1142442"/>
          <a:ext cx="6387353" cy="7860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1.</a:t>
          </a:r>
          <a:r>
            <a:rPr lang="en-US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маягтаар баталгаажуулж ирүүлнэ.</a:t>
          </a:r>
          <a:endParaRPr lang="en-US" sz="9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2.</a:t>
          </a:r>
          <a:r>
            <a:rPr lang="en-US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9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twoCellAnchor>
  <xdr:twoCellAnchor>
    <xdr:from>
      <xdr:col>0</xdr:col>
      <xdr:colOff>33618</xdr:colOff>
      <xdr:row>0</xdr:row>
      <xdr:rowOff>56029</xdr:rowOff>
    </xdr:from>
    <xdr:to>
      <xdr:col>4</xdr:col>
      <xdr:colOff>661147</xdr:colOff>
      <xdr:row>2</xdr:row>
      <xdr:rowOff>164886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7EA19873-91F6-4794-AE07-E726F7A22F42}"/>
            </a:ext>
          </a:extLst>
        </xdr:cNvPr>
        <xdr:cNvSpPr txBox="1">
          <a:spLocks noChangeArrowheads="1"/>
        </xdr:cNvSpPr>
      </xdr:nvSpPr>
      <xdr:spPr bwMode="auto">
        <a:xfrm>
          <a:off x="33618" y="56029"/>
          <a:ext cx="3720353" cy="5122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257736</xdr:colOff>
      <xdr:row>3</xdr:row>
      <xdr:rowOff>66675</xdr:rowOff>
    </xdr:from>
    <xdr:to>
      <xdr:col>16</xdr:col>
      <xdr:colOff>640678</xdr:colOff>
      <xdr:row>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29501" y="951940"/>
          <a:ext cx="5515236" cy="9821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1.</a:t>
          </a:r>
          <a:r>
            <a:rPr lang="en-US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маягтаар баталгаажуулж ирүүлнэ.</a:t>
          </a:r>
          <a:endParaRPr lang="en-US" sz="9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2.</a:t>
          </a:r>
          <a:r>
            <a:rPr lang="en-US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mn-MN" sz="900">
              <a:solidFill>
                <a:sysClr val="windowText" lastClr="000000"/>
              </a:solidFill>
              <a:effectLst/>
              <a:latin typeface="Arial" pitchFamily="34" charset="0"/>
              <a:ea typeface="Times New Roman"/>
              <a:cs typeface="Arial" pitchFamily="34" charset="0"/>
            </a:rPr>
            <a:t>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9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ysClr val="windowText" lastClr="000000"/>
            </a:solidFill>
            <a:effectLst/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180976</xdr:colOff>
      <xdr:row>2</xdr:row>
      <xdr:rowOff>114300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15AD5054-F2F2-4091-AA50-45CA9169E7E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242583" cy="5089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201706</xdr:colOff>
      <xdr:row>4</xdr:row>
      <xdr:rowOff>89647</xdr:rowOff>
    </xdr:from>
    <xdr:to>
      <xdr:col>13</xdr:col>
      <xdr:colOff>824753</xdr:colOff>
      <xdr:row>10</xdr:row>
      <xdr:rowOff>33616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205382" y="1199029"/>
          <a:ext cx="5105400" cy="1154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56030</xdr:colOff>
      <xdr:row>0</xdr:row>
      <xdr:rowOff>33617</xdr:rowOff>
    </xdr:from>
    <xdr:to>
      <xdr:col>3</xdr:col>
      <xdr:colOff>777289</xdr:colOff>
      <xdr:row>2</xdr:row>
      <xdr:rowOff>150318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6F3F6D97-6904-4F8E-848B-1B7AD24A91F9}"/>
            </a:ext>
          </a:extLst>
        </xdr:cNvPr>
        <xdr:cNvSpPr txBox="1">
          <a:spLocks noChangeArrowheads="1"/>
        </xdr:cNvSpPr>
      </xdr:nvSpPr>
      <xdr:spPr bwMode="auto">
        <a:xfrm>
          <a:off x="56030" y="33617"/>
          <a:ext cx="3242583" cy="5089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0</xdr:colOff>
      <xdr:row>2</xdr:row>
      <xdr:rowOff>0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-5124450" y="9525"/>
          <a:ext cx="4552951" cy="4007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 Mon"/>
            </a:rPr>
            <a:t>Ìýäýýëëèéí íóóöûã "Ñòàòèñòèêèéí òóõàé" Ìîíãîë Óëñûí õóóëèéí 22 äóãààð ç¿éëèéí 3 äóãààð çààëòûí äàãóó õàäãàëíà.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 Mon"/>
          </a:endParaRPr>
        </a:p>
      </xdr:txBody>
    </xdr:sp>
    <xdr:clientData/>
  </xdr:twoCellAnchor>
  <xdr:twoCellAnchor>
    <xdr:from>
      <xdr:col>14</xdr:col>
      <xdr:colOff>100853</xdr:colOff>
      <xdr:row>4</xdr:row>
      <xdr:rowOff>123264</xdr:rowOff>
    </xdr:from>
    <xdr:to>
      <xdr:col>22</xdr:col>
      <xdr:colOff>477370</xdr:colOff>
      <xdr:row>11</xdr:row>
      <xdr:rowOff>22411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449235" y="1120588"/>
          <a:ext cx="5105400" cy="1154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541965</xdr:colOff>
      <xdr:row>2</xdr:row>
      <xdr:rowOff>127907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31B9F04B-1EFA-4E32-B8EE-2E3DA1AD164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242583" cy="5089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123265</xdr:colOff>
      <xdr:row>4</xdr:row>
      <xdr:rowOff>123265</xdr:rowOff>
    </xdr:from>
    <xdr:to>
      <xdr:col>13</xdr:col>
      <xdr:colOff>546287</xdr:colOff>
      <xdr:row>9</xdr:row>
      <xdr:rowOff>123265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590365" y="1853005"/>
          <a:ext cx="5642722" cy="1127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1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1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71717</xdr:colOff>
      <xdr:row>0</xdr:row>
      <xdr:rowOff>44824</xdr:rowOff>
    </xdr:from>
    <xdr:to>
      <xdr:col>4</xdr:col>
      <xdr:colOff>524035</xdr:colOff>
      <xdr:row>2</xdr:row>
      <xdr:rowOff>60672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43CD5191-DA08-46E0-800A-E6DAA5F1A5B3}"/>
            </a:ext>
          </a:extLst>
        </xdr:cNvPr>
        <xdr:cNvSpPr txBox="1">
          <a:spLocks noChangeArrowheads="1"/>
        </xdr:cNvSpPr>
      </xdr:nvSpPr>
      <xdr:spPr bwMode="auto">
        <a:xfrm>
          <a:off x="71717" y="44824"/>
          <a:ext cx="3303094" cy="49994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85725</xdr:rowOff>
    </xdr:from>
    <xdr:to>
      <xdr:col>2</xdr:col>
      <xdr:colOff>0</xdr:colOff>
      <xdr:row>8</xdr:row>
      <xdr:rowOff>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-8658225" y="1228725"/>
          <a:ext cx="3567666" cy="9587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just"/>
          <a:r>
            <a:rPr lang="mn-MN" sz="800">
              <a:latin typeface="Arial" pitchFamily="34" charset="0"/>
              <a:cs typeface="Arial" pitchFamily="34" charset="0"/>
            </a:rPr>
            <a:t>1.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Техникийн болон мэргэжлийн боловсрол, сургалтын ө</a:t>
          </a:r>
          <a:r>
            <a:rPr lang="mn-MN" sz="8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мчийн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бүх хэлбэрийн байгууллага </a:t>
          </a:r>
          <a:r>
            <a:rPr lang="mn-MN" sz="800" baseline="0">
              <a:latin typeface="Arial" pitchFamily="34" charset="0"/>
              <a:cs typeface="Arial" pitchFamily="34" charset="0"/>
            </a:rPr>
            <a:t>нь жил бүрийн 9-р сарын 25-ны дотор аймаг, нийслэлийн Хөдөлмөрийн хэлтэст цахим болон маягт хэлбэрээр ирүүлнэ.</a:t>
          </a:r>
        </a:p>
        <a:p>
          <a:pPr algn="just"/>
          <a:r>
            <a:rPr lang="mn-MN" sz="800" baseline="0">
              <a:latin typeface="Arial" pitchFamily="34" charset="0"/>
              <a:cs typeface="Arial" pitchFamily="34" charset="0"/>
            </a:rPr>
            <a:t>2. Аймаг нийслэлийн Хөдөлмөрийн хэлтэс нь нэгтгэж жил бүрийн 10-р сарын 05-ны дотор Хөдөлмөр эрхлэлтийн үйлчилгээний төвд </a:t>
          </a:r>
          <a:r>
            <a:rPr lang="mn-MN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цахим болон маягт хэлбэрээр хүргүүлнэ.</a:t>
          </a:r>
          <a:endParaRPr lang="mn-MN" sz="800" baseline="0">
            <a:latin typeface="Arial" pitchFamily="34" charset="0"/>
            <a:cs typeface="Arial" pitchFamily="34" charset="0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mn-MN" sz="800" baseline="0">
              <a:solidFill>
                <a:schemeClr val="dk1"/>
              </a:solidFill>
              <a:latin typeface="+mn-lt"/>
              <a:ea typeface="+mn-ea"/>
              <a:cs typeface="+mn-cs"/>
            </a:rPr>
            <a:t>3. </a:t>
          </a:r>
          <a:r>
            <a:rPr lang="mn-MN" sz="8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Хөдөлмөр эрхлэлтийн үйлчилгээний төв нь нэгтгэж жил бүрийн 11-р сарын 01-ний дотор Хөдөлмөрийн асуудал эрхэлсэн төрийн захиргааны төв байгууллагад</a:t>
          </a:r>
          <a:r>
            <a:rPr lang="mn-MN" sz="800" baseline="0">
              <a:latin typeface="Arial" pitchFamily="34" charset="0"/>
              <a:cs typeface="Arial" pitchFamily="34" charset="0"/>
            </a:rPr>
            <a:t> цахим болон маягт хэлбэрээр хүргүүлнэ. </a:t>
          </a:r>
        </a:p>
      </xdr:txBody>
    </xdr:sp>
    <xdr:clientData/>
  </xdr:twoCellAnchor>
  <xdr:twoCellAnchor>
    <xdr:from>
      <xdr:col>20</xdr:col>
      <xdr:colOff>342900</xdr:colOff>
      <xdr:row>5</xdr:row>
      <xdr:rowOff>0</xdr:rowOff>
    </xdr:from>
    <xdr:to>
      <xdr:col>27</xdr:col>
      <xdr:colOff>752475</xdr:colOff>
      <xdr:row>9</xdr:row>
      <xdr:rowOff>239805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1210925" y="1809750"/>
          <a:ext cx="5105400" cy="1154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121920</xdr:colOff>
      <xdr:row>0</xdr:row>
      <xdr:rowOff>508907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77643718-E120-4195-8709-85541886B8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489960" cy="5089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68036</xdr:colOff>
      <xdr:row>5</xdr:row>
      <xdr:rowOff>176894</xdr:rowOff>
    </xdr:from>
    <xdr:to>
      <xdr:col>16</xdr:col>
      <xdr:colOff>424544</xdr:colOff>
      <xdr:row>10</xdr:row>
      <xdr:rowOff>201706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4218215" y="1782537"/>
          <a:ext cx="5159829" cy="1154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40822</xdr:colOff>
      <xdr:row>0</xdr:row>
      <xdr:rowOff>81643</xdr:rowOff>
    </xdr:from>
    <xdr:to>
      <xdr:col>6</xdr:col>
      <xdr:colOff>249012</xdr:colOff>
      <xdr:row>2</xdr:row>
      <xdr:rowOff>155121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6DE5AED9-2E23-4F28-9C5B-D3AF6B7483D7}"/>
            </a:ext>
          </a:extLst>
        </xdr:cNvPr>
        <xdr:cNvSpPr txBox="1">
          <a:spLocks noChangeArrowheads="1"/>
        </xdr:cNvSpPr>
      </xdr:nvSpPr>
      <xdr:spPr bwMode="auto">
        <a:xfrm>
          <a:off x="40822" y="81643"/>
          <a:ext cx="3351440" cy="5089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448235</xdr:colOff>
      <xdr:row>3</xdr:row>
      <xdr:rowOff>302559</xdr:rowOff>
    </xdr:from>
    <xdr:to>
      <xdr:col>16</xdr:col>
      <xdr:colOff>623047</xdr:colOff>
      <xdr:row>6</xdr:row>
      <xdr:rowOff>212911</xdr:rowOff>
    </xdr:to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5681382" y="1624853"/>
          <a:ext cx="5105400" cy="11542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1.Боловсролын ерөнхий газар тайланг нэгтгэн, хянаж жил бүрийн 11 сарын 01-ний дотор Боловсролын асуудал эрхэлсэн төрийн захиргааны төв байгууллагад боловсролын удирдлагын мэдээллийн системээр илгээх болон </a:t>
          </a: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just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mn-MN" sz="10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2.Боловсролын асуудал эрхэлсэн төрийн захиргааны төв байгууллага тайланг нэгтгэн, хянаж жил бүрийн 11 дүгээр сарын 5-ны дотор Үндэсний статистикийн хороонд цахим шуудангаар болон маягтаар баталгаажуулж ирүүлнэ.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138554</xdr:colOff>
      <xdr:row>1</xdr:row>
      <xdr:rowOff>27054</xdr:rowOff>
    </xdr:to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7D44D677-433B-43DF-AF71-1D1AF2973B2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242583" cy="5089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0" anchor="t" upright="1"/>
        <a:lstStyle/>
        <a:p>
          <a:pPr marL="0" marR="0" algn="l" rtl="1">
            <a:spcBef>
              <a:spcPts val="0"/>
            </a:spcBef>
            <a:spcAft>
              <a:spcPts val="0"/>
            </a:spcAft>
          </a:pPr>
          <a:r>
            <a:rPr lang="mn-MN" sz="1000">
              <a:effectLst/>
              <a:latin typeface="Arial"/>
              <a:ea typeface="Times New Roman"/>
            </a:rPr>
            <a:t>Үндэсний статистикийн хорооны даргын 20</a:t>
          </a:r>
          <a:r>
            <a:rPr lang="en-US" sz="1000">
              <a:effectLst/>
              <a:latin typeface="Arial"/>
              <a:ea typeface="Times New Roman"/>
            </a:rPr>
            <a:t>22</a:t>
          </a:r>
          <a:r>
            <a:rPr lang="mn-MN" sz="1000">
              <a:effectLst/>
              <a:latin typeface="Arial"/>
              <a:ea typeface="Times New Roman"/>
            </a:rPr>
            <a:t> оны 08</a:t>
          </a:r>
          <a:r>
            <a:rPr lang="mn-MN" sz="1000" baseline="0">
              <a:effectLst/>
              <a:latin typeface="Arial"/>
              <a:ea typeface="Times New Roman"/>
            </a:rPr>
            <a:t> дугаар </a:t>
          </a:r>
          <a:r>
            <a:rPr lang="mn-MN" sz="1000">
              <a:effectLst/>
              <a:latin typeface="Arial"/>
              <a:ea typeface="Times New Roman"/>
            </a:rPr>
            <a:t>сарын 30-ны өдрийн А/137</a:t>
          </a:r>
          <a:r>
            <a:rPr lang="mn-MN" sz="1000" baseline="0">
              <a:effectLst/>
              <a:latin typeface="Arial"/>
              <a:ea typeface="Times New Roman"/>
            </a:rPr>
            <a:t> </a:t>
          </a:r>
          <a:r>
            <a:rPr lang="mn-MN" sz="1000">
              <a:effectLst/>
              <a:latin typeface="Arial"/>
              <a:ea typeface="Times New Roman"/>
            </a:rPr>
            <a:t>дугаар тушаалаар</a:t>
          </a:r>
          <a:r>
            <a:rPr lang="mn-MN" sz="1000" baseline="0">
              <a:effectLst/>
              <a:latin typeface="Arial"/>
              <a:ea typeface="Times New Roman"/>
            </a:rPr>
            <a:t> батлав.</a:t>
          </a:r>
          <a:endParaRPr lang="en-US" sz="10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6E849-D10D-4339-B439-1E8302D7B99F}">
  <sheetPr>
    <tabColor rgb="FFFF0000"/>
  </sheetPr>
  <dimension ref="K12:N18"/>
  <sheetViews>
    <sheetView tabSelected="1" view="pageBreakPreview" zoomScale="145" zoomScaleNormal="100" zoomScaleSheetLayoutView="145" workbookViewId="0">
      <selection activeCell="J7" sqref="J7"/>
    </sheetView>
  </sheetViews>
  <sheetFormatPr defaultRowHeight="15"/>
  <cols>
    <col min="1" max="13" width="9.140625" style="481"/>
    <col min="14" max="14" width="10" style="481" bestFit="1" customWidth="1"/>
    <col min="15" max="16384" width="9.140625" style="481"/>
  </cols>
  <sheetData>
    <row r="12" spans="14:14">
      <c r="N12" s="482"/>
    </row>
    <row r="13" spans="14:14">
      <c r="N13" s="482"/>
    </row>
    <row r="18" spans="11:11">
      <c r="K18" s="482"/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AU52"/>
  <sheetViews>
    <sheetView view="pageBreakPreview" zoomScale="60" zoomScaleNormal="100" workbookViewId="0">
      <selection activeCell="R56" sqref="R56"/>
    </sheetView>
  </sheetViews>
  <sheetFormatPr defaultColWidth="8.85546875" defaultRowHeight="14.25"/>
  <cols>
    <col min="1" max="1" width="18.140625" style="13" customWidth="1"/>
    <col min="2" max="2" width="4.7109375" style="13" customWidth="1"/>
    <col min="3" max="3" width="8.7109375" style="13" customWidth="1"/>
    <col min="4" max="4" width="7.85546875" style="13" customWidth="1"/>
    <col min="5" max="5" width="8.42578125" style="13" customWidth="1"/>
    <col min="6" max="6" width="10.140625" style="13" customWidth="1"/>
    <col min="7" max="7" width="8" style="13" customWidth="1"/>
    <col min="8" max="8" width="8.5703125" style="13" customWidth="1"/>
    <col min="9" max="9" width="11.5703125" style="13" customWidth="1"/>
    <col min="10" max="10" width="8" style="13" customWidth="1"/>
    <col min="11" max="11" width="8.28515625" style="13" customWidth="1"/>
    <col min="12" max="12" width="11.28515625" style="13" customWidth="1"/>
    <col min="13" max="13" width="8" style="13" customWidth="1"/>
    <col min="14" max="14" width="8.42578125" style="13" customWidth="1"/>
    <col min="15" max="15" width="13.42578125" style="13" customWidth="1"/>
    <col min="16" max="16" width="8.140625" style="13" customWidth="1"/>
    <col min="17" max="17" width="8.28515625" style="13" customWidth="1"/>
    <col min="18" max="18" width="13.28515625" style="13" customWidth="1"/>
    <col min="19" max="20" width="8.28515625" style="13" customWidth="1"/>
    <col min="21" max="21" width="13.7109375" style="13" customWidth="1"/>
    <col min="22" max="22" width="8.28515625" style="13" customWidth="1"/>
    <col min="23" max="23" width="8.7109375" style="13" customWidth="1"/>
    <col min="24" max="24" width="16.140625" style="13" customWidth="1"/>
    <col min="25" max="25" width="4.42578125" style="13" customWidth="1"/>
    <col min="26" max="26" width="13.85546875" style="13" customWidth="1"/>
    <col min="27" max="27" width="8.140625" style="13" customWidth="1"/>
    <col min="28" max="28" width="8.85546875" style="13" customWidth="1"/>
    <col min="29" max="29" width="13.28515625" style="13" customWidth="1"/>
    <col min="30" max="30" width="8.42578125" style="13" customWidth="1"/>
    <col min="31" max="31" width="8.7109375" style="13" customWidth="1"/>
    <col min="32" max="32" width="13.42578125" style="13" customWidth="1"/>
    <col min="33" max="33" width="8.5703125" style="13" customWidth="1"/>
    <col min="34" max="34" width="8.85546875" style="13" customWidth="1"/>
    <col min="35" max="35" width="9.5703125" style="13" customWidth="1"/>
    <col min="36" max="36" width="8.28515625" style="13" customWidth="1"/>
    <col min="37" max="37" width="8.85546875" style="13" customWidth="1"/>
    <col min="38" max="38" width="10.5703125" style="13" customWidth="1"/>
    <col min="39" max="39" width="8.42578125" style="13" customWidth="1"/>
    <col min="40" max="40" width="8.5703125" style="13" customWidth="1"/>
    <col min="41" max="41" width="9.28515625" style="13" customWidth="1"/>
    <col min="42" max="42" width="8.140625" style="13" customWidth="1"/>
    <col min="43" max="43" width="8.85546875" style="13" customWidth="1"/>
    <col min="44" max="44" width="10.85546875" style="13" customWidth="1"/>
    <col min="45" max="45" width="11" style="13" customWidth="1"/>
    <col min="46" max="46" width="8.7109375" style="13" customWidth="1"/>
    <col min="47" max="47" width="6.5703125" style="13" customWidth="1"/>
    <col min="48" max="193" width="8.85546875" style="13"/>
    <col min="194" max="194" width="4.85546875" style="13" customWidth="1"/>
    <col min="195" max="195" width="8" style="13" customWidth="1"/>
    <col min="196" max="196" width="18" style="13" customWidth="1"/>
    <col min="197" max="198" width="5.28515625" style="13" customWidth="1"/>
    <col min="199" max="203" width="5" style="13" customWidth="1"/>
    <col min="204" max="211" width="7.7109375" style="13" customWidth="1"/>
    <col min="212" max="215" width="8.85546875" style="13" customWidth="1"/>
    <col min="216" max="217" width="0" style="13" hidden="1" customWidth="1"/>
    <col min="218" max="231" width="8.85546875" style="13"/>
    <col min="232" max="235" width="0" style="13" hidden="1" customWidth="1"/>
    <col min="236" max="237" width="8.85546875" style="13"/>
    <col min="238" max="238" width="0" style="13" hidden="1" customWidth="1"/>
    <col min="239" max="239" width="8.85546875" style="13"/>
    <col min="240" max="240" width="0" style="13" hidden="1" customWidth="1"/>
    <col min="241" max="449" width="8.85546875" style="13"/>
    <col min="450" max="450" width="4.85546875" style="13" customWidth="1"/>
    <col min="451" max="451" width="8" style="13" customWidth="1"/>
    <col min="452" max="452" width="18" style="13" customWidth="1"/>
    <col min="453" max="454" width="5.28515625" style="13" customWidth="1"/>
    <col min="455" max="459" width="5" style="13" customWidth="1"/>
    <col min="460" max="467" width="7.7109375" style="13" customWidth="1"/>
    <col min="468" max="471" width="8.85546875" style="13" customWidth="1"/>
    <col min="472" max="473" width="0" style="13" hidden="1" customWidth="1"/>
    <col min="474" max="487" width="8.85546875" style="13"/>
    <col min="488" max="491" width="0" style="13" hidden="1" customWidth="1"/>
    <col min="492" max="493" width="8.85546875" style="13"/>
    <col min="494" max="494" width="0" style="13" hidden="1" customWidth="1"/>
    <col min="495" max="495" width="8.85546875" style="13"/>
    <col min="496" max="496" width="0" style="13" hidden="1" customWidth="1"/>
    <col min="497" max="705" width="8.85546875" style="13"/>
    <col min="706" max="706" width="4.85546875" style="13" customWidth="1"/>
    <col min="707" max="707" width="8" style="13" customWidth="1"/>
    <col min="708" max="708" width="18" style="13" customWidth="1"/>
    <col min="709" max="710" width="5.28515625" style="13" customWidth="1"/>
    <col min="711" max="715" width="5" style="13" customWidth="1"/>
    <col min="716" max="723" width="7.7109375" style="13" customWidth="1"/>
    <col min="724" max="727" width="8.85546875" style="13" customWidth="1"/>
    <col min="728" max="729" width="0" style="13" hidden="1" customWidth="1"/>
    <col min="730" max="743" width="8.85546875" style="13"/>
    <col min="744" max="747" width="0" style="13" hidden="1" customWidth="1"/>
    <col min="748" max="749" width="8.85546875" style="13"/>
    <col min="750" max="750" width="0" style="13" hidden="1" customWidth="1"/>
    <col min="751" max="751" width="8.85546875" style="13"/>
    <col min="752" max="752" width="0" style="13" hidden="1" customWidth="1"/>
    <col min="753" max="961" width="8.85546875" style="13"/>
    <col min="962" max="962" width="4.85546875" style="13" customWidth="1"/>
    <col min="963" max="963" width="8" style="13" customWidth="1"/>
    <col min="964" max="964" width="18" style="13" customWidth="1"/>
    <col min="965" max="966" width="5.28515625" style="13" customWidth="1"/>
    <col min="967" max="971" width="5" style="13" customWidth="1"/>
    <col min="972" max="979" width="7.7109375" style="13" customWidth="1"/>
    <col min="980" max="983" width="8.85546875" style="13" customWidth="1"/>
    <col min="984" max="985" width="0" style="13" hidden="1" customWidth="1"/>
    <col min="986" max="999" width="8.85546875" style="13"/>
    <col min="1000" max="1003" width="0" style="13" hidden="1" customWidth="1"/>
    <col min="1004" max="1005" width="8.85546875" style="13"/>
    <col min="1006" max="1006" width="0" style="13" hidden="1" customWidth="1"/>
    <col min="1007" max="1007" width="8.85546875" style="13"/>
    <col min="1008" max="1008" width="0" style="13" hidden="1" customWidth="1"/>
    <col min="1009" max="1217" width="8.85546875" style="13"/>
    <col min="1218" max="1218" width="4.85546875" style="13" customWidth="1"/>
    <col min="1219" max="1219" width="8" style="13" customWidth="1"/>
    <col min="1220" max="1220" width="18" style="13" customWidth="1"/>
    <col min="1221" max="1222" width="5.28515625" style="13" customWidth="1"/>
    <col min="1223" max="1227" width="5" style="13" customWidth="1"/>
    <col min="1228" max="1235" width="7.7109375" style="13" customWidth="1"/>
    <col min="1236" max="1239" width="8.85546875" style="13" customWidth="1"/>
    <col min="1240" max="1241" width="0" style="13" hidden="1" customWidth="1"/>
    <col min="1242" max="1255" width="8.85546875" style="13"/>
    <col min="1256" max="1259" width="0" style="13" hidden="1" customWidth="1"/>
    <col min="1260" max="1261" width="8.85546875" style="13"/>
    <col min="1262" max="1262" width="0" style="13" hidden="1" customWidth="1"/>
    <col min="1263" max="1263" width="8.85546875" style="13"/>
    <col min="1264" max="1264" width="0" style="13" hidden="1" customWidth="1"/>
    <col min="1265" max="1473" width="8.85546875" style="13"/>
    <col min="1474" max="1474" width="4.85546875" style="13" customWidth="1"/>
    <col min="1475" max="1475" width="8" style="13" customWidth="1"/>
    <col min="1476" max="1476" width="18" style="13" customWidth="1"/>
    <col min="1477" max="1478" width="5.28515625" style="13" customWidth="1"/>
    <col min="1479" max="1483" width="5" style="13" customWidth="1"/>
    <col min="1484" max="1491" width="7.7109375" style="13" customWidth="1"/>
    <col min="1492" max="1495" width="8.85546875" style="13" customWidth="1"/>
    <col min="1496" max="1497" width="0" style="13" hidden="1" customWidth="1"/>
    <col min="1498" max="1511" width="8.85546875" style="13"/>
    <col min="1512" max="1515" width="0" style="13" hidden="1" customWidth="1"/>
    <col min="1516" max="1517" width="8.85546875" style="13"/>
    <col min="1518" max="1518" width="0" style="13" hidden="1" customWidth="1"/>
    <col min="1519" max="1519" width="8.85546875" style="13"/>
    <col min="1520" max="1520" width="0" style="13" hidden="1" customWidth="1"/>
    <col min="1521" max="1729" width="8.85546875" style="13"/>
    <col min="1730" max="1730" width="4.85546875" style="13" customWidth="1"/>
    <col min="1731" max="1731" width="8" style="13" customWidth="1"/>
    <col min="1732" max="1732" width="18" style="13" customWidth="1"/>
    <col min="1733" max="1734" width="5.28515625" style="13" customWidth="1"/>
    <col min="1735" max="1739" width="5" style="13" customWidth="1"/>
    <col min="1740" max="1747" width="7.7109375" style="13" customWidth="1"/>
    <col min="1748" max="1751" width="8.85546875" style="13" customWidth="1"/>
    <col min="1752" max="1753" width="0" style="13" hidden="1" customWidth="1"/>
    <col min="1754" max="1767" width="8.85546875" style="13"/>
    <col min="1768" max="1771" width="0" style="13" hidden="1" customWidth="1"/>
    <col min="1772" max="1773" width="8.85546875" style="13"/>
    <col min="1774" max="1774" width="0" style="13" hidden="1" customWidth="1"/>
    <col min="1775" max="1775" width="8.85546875" style="13"/>
    <col min="1776" max="1776" width="0" style="13" hidden="1" customWidth="1"/>
    <col min="1777" max="1985" width="8.85546875" style="13"/>
    <col min="1986" max="1986" width="4.85546875" style="13" customWidth="1"/>
    <col min="1987" max="1987" width="8" style="13" customWidth="1"/>
    <col min="1988" max="1988" width="18" style="13" customWidth="1"/>
    <col min="1989" max="1990" width="5.28515625" style="13" customWidth="1"/>
    <col min="1991" max="1995" width="5" style="13" customWidth="1"/>
    <col min="1996" max="2003" width="7.7109375" style="13" customWidth="1"/>
    <col min="2004" max="2007" width="8.85546875" style="13" customWidth="1"/>
    <col min="2008" max="2009" width="0" style="13" hidden="1" customWidth="1"/>
    <col min="2010" max="2023" width="8.85546875" style="13"/>
    <col min="2024" max="2027" width="0" style="13" hidden="1" customWidth="1"/>
    <col min="2028" max="2029" width="8.85546875" style="13"/>
    <col min="2030" max="2030" width="0" style="13" hidden="1" customWidth="1"/>
    <col min="2031" max="2031" width="8.85546875" style="13"/>
    <col min="2032" max="2032" width="0" style="13" hidden="1" customWidth="1"/>
    <col min="2033" max="2241" width="8.85546875" style="13"/>
    <col min="2242" max="2242" width="4.85546875" style="13" customWidth="1"/>
    <col min="2243" max="2243" width="8" style="13" customWidth="1"/>
    <col min="2244" max="2244" width="18" style="13" customWidth="1"/>
    <col min="2245" max="2246" width="5.28515625" style="13" customWidth="1"/>
    <col min="2247" max="2251" width="5" style="13" customWidth="1"/>
    <col min="2252" max="2259" width="7.7109375" style="13" customWidth="1"/>
    <col min="2260" max="2263" width="8.85546875" style="13" customWidth="1"/>
    <col min="2264" max="2265" width="0" style="13" hidden="1" customWidth="1"/>
    <col min="2266" max="2279" width="8.85546875" style="13"/>
    <col min="2280" max="2283" width="0" style="13" hidden="1" customWidth="1"/>
    <col min="2284" max="2285" width="8.85546875" style="13"/>
    <col min="2286" max="2286" width="0" style="13" hidden="1" customWidth="1"/>
    <col min="2287" max="2287" width="8.85546875" style="13"/>
    <col min="2288" max="2288" width="0" style="13" hidden="1" customWidth="1"/>
    <col min="2289" max="2497" width="8.85546875" style="13"/>
    <col min="2498" max="2498" width="4.85546875" style="13" customWidth="1"/>
    <col min="2499" max="2499" width="8" style="13" customWidth="1"/>
    <col min="2500" max="2500" width="18" style="13" customWidth="1"/>
    <col min="2501" max="2502" width="5.28515625" style="13" customWidth="1"/>
    <col min="2503" max="2507" width="5" style="13" customWidth="1"/>
    <col min="2508" max="2515" width="7.7109375" style="13" customWidth="1"/>
    <col min="2516" max="2519" width="8.85546875" style="13" customWidth="1"/>
    <col min="2520" max="2521" width="0" style="13" hidden="1" customWidth="1"/>
    <col min="2522" max="2535" width="8.85546875" style="13"/>
    <col min="2536" max="2539" width="0" style="13" hidden="1" customWidth="1"/>
    <col min="2540" max="2541" width="8.85546875" style="13"/>
    <col min="2542" max="2542" width="0" style="13" hidden="1" customWidth="1"/>
    <col min="2543" max="2543" width="8.85546875" style="13"/>
    <col min="2544" max="2544" width="0" style="13" hidden="1" customWidth="1"/>
    <col min="2545" max="2753" width="8.85546875" style="13"/>
    <col min="2754" max="2754" width="4.85546875" style="13" customWidth="1"/>
    <col min="2755" max="2755" width="8" style="13" customWidth="1"/>
    <col min="2756" max="2756" width="18" style="13" customWidth="1"/>
    <col min="2757" max="2758" width="5.28515625" style="13" customWidth="1"/>
    <col min="2759" max="2763" width="5" style="13" customWidth="1"/>
    <col min="2764" max="2771" width="7.7109375" style="13" customWidth="1"/>
    <col min="2772" max="2775" width="8.85546875" style="13" customWidth="1"/>
    <col min="2776" max="2777" width="0" style="13" hidden="1" customWidth="1"/>
    <col min="2778" max="2791" width="8.85546875" style="13"/>
    <col min="2792" max="2795" width="0" style="13" hidden="1" customWidth="1"/>
    <col min="2796" max="2797" width="8.85546875" style="13"/>
    <col min="2798" max="2798" width="0" style="13" hidden="1" customWidth="1"/>
    <col min="2799" max="2799" width="8.85546875" style="13"/>
    <col min="2800" max="2800" width="0" style="13" hidden="1" customWidth="1"/>
    <col min="2801" max="3009" width="8.85546875" style="13"/>
    <col min="3010" max="3010" width="4.85546875" style="13" customWidth="1"/>
    <col min="3011" max="3011" width="8" style="13" customWidth="1"/>
    <col min="3012" max="3012" width="18" style="13" customWidth="1"/>
    <col min="3013" max="3014" width="5.28515625" style="13" customWidth="1"/>
    <col min="3015" max="3019" width="5" style="13" customWidth="1"/>
    <col min="3020" max="3027" width="7.7109375" style="13" customWidth="1"/>
    <col min="3028" max="3031" width="8.85546875" style="13" customWidth="1"/>
    <col min="3032" max="3033" width="0" style="13" hidden="1" customWidth="1"/>
    <col min="3034" max="3047" width="8.85546875" style="13"/>
    <col min="3048" max="3051" width="0" style="13" hidden="1" customWidth="1"/>
    <col min="3052" max="3053" width="8.85546875" style="13"/>
    <col min="3054" max="3054" width="0" style="13" hidden="1" customWidth="1"/>
    <col min="3055" max="3055" width="8.85546875" style="13"/>
    <col min="3056" max="3056" width="0" style="13" hidden="1" customWidth="1"/>
    <col min="3057" max="3265" width="8.85546875" style="13"/>
    <col min="3266" max="3266" width="4.85546875" style="13" customWidth="1"/>
    <col min="3267" max="3267" width="8" style="13" customWidth="1"/>
    <col min="3268" max="3268" width="18" style="13" customWidth="1"/>
    <col min="3269" max="3270" width="5.28515625" style="13" customWidth="1"/>
    <col min="3271" max="3275" width="5" style="13" customWidth="1"/>
    <col min="3276" max="3283" width="7.7109375" style="13" customWidth="1"/>
    <col min="3284" max="3287" width="8.85546875" style="13" customWidth="1"/>
    <col min="3288" max="3289" width="0" style="13" hidden="1" customWidth="1"/>
    <col min="3290" max="3303" width="8.85546875" style="13"/>
    <col min="3304" max="3307" width="0" style="13" hidden="1" customWidth="1"/>
    <col min="3308" max="3309" width="8.85546875" style="13"/>
    <col min="3310" max="3310" width="0" style="13" hidden="1" customWidth="1"/>
    <col min="3311" max="3311" width="8.85546875" style="13"/>
    <col min="3312" max="3312" width="0" style="13" hidden="1" customWidth="1"/>
    <col min="3313" max="3521" width="8.85546875" style="13"/>
    <col min="3522" max="3522" width="4.85546875" style="13" customWidth="1"/>
    <col min="3523" max="3523" width="8" style="13" customWidth="1"/>
    <col min="3524" max="3524" width="18" style="13" customWidth="1"/>
    <col min="3525" max="3526" width="5.28515625" style="13" customWidth="1"/>
    <col min="3527" max="3531" width="5" style="13" customWidth="1"/>
    <col min="3532" max="3539" width="7.7109375" style="13" customWidth="1"/>
    <col min="3540" max="3543" width="8.85546875" style="13" customWidth="1"/>
    <col min="3544" max="3545" width="0" style="13" hidden="1" customWidth="1"/>
    <col min="3546" max="3559" width="8.85546875" style="13"/>
    <col min="3560" max="3563" width="0" style="13" hidden="1" customWidth="1"/>
    <col min="3564" max="3565" width="8.85546875" style="13"/>
    <col min="3566" max="3566" width="0" style="13" hidden="1" customWidth="1"/>
    <col min="3567" max="3567" width="8.85546875" style="13"/>
    <col min="3568" max="3568" width="0" style="13" hidden="1" customWidth="1"/>
    <col min="3569" max="3777" width="8.85546875" style="13"/>
    <col min="3778" max="3778" width="4.85546875" style="13" customWidth="1"/>
    <col min="3779" max="3779" width="8" style="13" customWidth="1"/>
    <col min="3780" max="3780" width="18" style="13" customWidth="1"/>
    <col min="3781" max="3782" width="5.28515625" style="13" customWidth="1"/>
    <col min="3783" max="3787" width="5" style="13" customWidth="1"/>
    <col min="3788" max="3795" width="7.7109375" style="13" customWidth="1"/>
    <col min="3796" max="3799" width="8.85546875" style="13" customWidth="1"/>
    <col min="3800" max="3801" width="0" style="13" hidden="1" customWidth="1"/>
    <col min="3802" max="3815" width="8.85546875" style="13"/>
    <col min="3816" max="3819" width="0" style="13" hidden="1" customWidth="1"/>
    <col min="3820" max="3821" width="8.85546875" style="13"/>
    <col min="3822" max="3822" width="0" style="13" hidden="1" customWidth="1"/>
    <col min="3823" max="3823" width="8.85546875" style="13"/>
    <col min="3824" max="3824" width="0" style="13" hidden="1" customWidth="1"/>
    <col min="3825" max="4033" width="8.85546875" style="13"/>
    <col min="4034" max="4034" width="4.85546875" style="13" customWidth="1"/>
    <col min="4035" max="4035" width="8" style="13" customWidth="1"/>
    <col min="4036" max="4036" width="18" style="13" customWidth="1"/>
    <col min="4037" max="4038" width="5.28515625" style="13" customWidth="1"/>
    <col min="4039" max="4043" width="5" style="13" customWidth="1"/>
    <col min="4044" max="4051" width="7.7109375" style="13" customWidth="1"/>
    <col min="4052" max="4055" width="8.85546875" style="13" customWidth="1"/>
    <col min="4056" max="4057" width="0" style="13" hidden="1" customWidth="1"/>
    <col min="4058" max="4071" width="8.85546875" style="13"/>
    <col min="4072" max="4075" width="0" style="13" hidden="1" customWidth="1"/>
    <col min="4076" max="4077" width="8.85546875" style="13"/>
    <col min="4078" max="4078" width="0" style="13" hidden="1" customWidth="1"/>
    <col min="4079" max="4079" width="8.85546875" style="13"/>
    <col min="4080" max="4080" width="0" style="13" hidden="1" customWidth="1"/>
    <col min="4081" max="4289" width="8.85546875" style="13"/>
    <col min="4290" max="4290" width="4.85546875" style="13" customWidth="1"/>
    <col min="4291" max="4291" width="8" style="13" customWidth="1"/>
    <col min="4292" max="4292" width="18" style="13" customWidth="1"/>
    <col min="4293" max="4294" width="5.28515625" style="13" customWidth="1"/>
    <col min="4295" max="4299" width="5" style="13" customWidth="1"/>
    <col min="4300" max="4307" width="7.7109375" style="13" customWidth="1"/>
    <col min="4308" max="4311" width="8.85546875" style="13" customWidth="1"/>
    <col min="4312" max="4313" width="0" style="13" hidden="1" customWidth="1"/>
    <col min="4314" max="4327" width="8.85546875" style="13"/>
    <col min="4328" max="4331" width="0" style="13" hidden="1" customWidth="1"/>
    <col min="4332" max="4333" width="8.85546875" style="13"/>
    <col min="4334" max="4334" width="0" style="13" hidden="1" customWidth="1"/>
    <col min="4335" max="4335" width="8.85546875" style="13"/>
    <col min="4336" max="4336" width="0" style="13" hidden="1" customWidth="1"/>
    <col min="4337" max="4545" width="8.85546875" style="13"/>
    <col min="4546" max="4546" width="4.85546875" style="13" customWidth="1"/>
    <col min="4547" max="4547" width="8" style="13" customWidth="1"/>
    <col min="4548" max="4548" width="18" style="13" customWidth="1"/>
    <col min="4549" max="4550" width="5.28515625" style="13" customWidth="1"/>
    <col min="4551" max="4555" width="5" style="13" customWidth="1"/>
    <col min="4556" max="4563" width="7.7109375" style="13" customWidth="1"/>
    <col min="4564" max="4567" width="8.85546875" style="13" customWidth="1"/>
    <col min="4568" max="4569" width="0" style="13" hidden="1" customWidth="1"/>
    <col min="4570" max="4583" width="8.85546875" style="13"/>
    <col min="4584" max="4587" width="0" style="13" hidden="1" customWidth="1"/>
    <col min="4588" max="4589" width="8.85546875" style="13"/>
    <col min="4590" max="4590" width="0" style="13" hidden="1" customWidth="1"/>
    <col min="4591" max="4591" width="8.85546875" style="13"/>
    <col min="4592" max="4592" width="0" style="13" hidden="1" customWidth="1"/>
    <col min="4593" max="4801" width="8.85546875" style="13"/>
    <col min="4802" max="4802" width="4.85546875" style="13" customWidth="1"/>
    <col min="4803" max="4803" width="8" style="13" customWidth="1"/>
    <col min="4804" max="4804" width="18" style="13" customWidth="1"/>
    <col min="4805" max="4806" width="5.28515625" style="13" customWidth="1"/>
    <col min="4807" max="4811" width="5" style="13" customWidth="1"/>
    <col min="4812" max="4819" width="7.7109375" style="13" customWidth="1"/>
    <col min="4820" max="4823" width="8.85546875" style="13" customWidth="1"/>
    <col min="4824" max="4825" width="0" style="13" hidden="1" customWidth="1"/>
    <col min="4826" max="4839" width="8.85546875" style="13"/>
    <col min="4840" max="4843" width="0" style="13" hidden="1" customWidth="1"/>
    <col min="4844" max="4845" width="8.85546875" style="13"/>
    <col min="4846" max="4846" width="0" style="13" hidden="1" customWidth="1"/>
    <col min="4847" max="4847" width="8.85546875" style="13"/>
    <col min="4848" max="4848" width="0" style="13" hidden="1" customWidth="1"/>
    <col min="4849" max="5057" width="8.85546875" style="13"/>
    <col min="5058" max="5058" width="4.85546875" style="13" customWidth="1"/>
    <col min="5059" max="5059" width="8" style="13" customWidth="1"/>
    <col min="5060" max="5060" width="18" style="13" customWidth="1"/>
    <col min="5061" max="5062" width="5.28515625" style="13" customWidth="1"/>
    <col min="5063" max="5067" width="5" style="13" customWidth="1"/>
    <col min="5068" max="5075" width="7.7109375" style="13" customWidth="1"/>
    <col min="5076" max="5079" width="8.85546875" style="13" customWidth="1"/>
    <col min="5080" max="5081" width="0" style="13" hidden="1" customWidth="1"/>
    <col min="5082" max="5095" width="8.85546875" style="13"/>
    <col min="5096" max="5099" width="0" style="13" hidden="1" customWidth="1"/>
    <col min="5100" max="5101" width="8.85546875" style="13"/>
    <col min="5102" max="5102" width="0" style="13" hidden="1" customWidth="1"/>
    <col min="5103" max="5103" width="8.85546875" style="13"/>
    <col min="5104" max="5104" width="0" style="13" hidden="1" customWidth="1"/>
    <col min="5105" max="5313" width="8.85546875" style="13"/>
    <col min="5314" max="5314" width="4.85546875" style="13" customWidth="1"/>
    <col min="5315" max="5315" width="8" style="13" customWidth="1"/>
    <col min="5316" max="5316" width="18" style="13" customWidth="1"/>
    <col min="5317" max="5318" width="5.28515625" style="13" customWidth="1"/>
    <col min="5319" max="5323" width="5" style="13" customWidth="1"/>
    <col min="5324" max="5331" width="7.7109375" style="13" customWidth="1"/>
    <col min="5332" max="5335" width="8.85546875" style="13" customWidth="1"/>
    <col min="5336" max="5337" width="0" style="13" hidden="1" customWidth="1"/>
    <col min="5338" max="5351" width="8.85546875" style="13"/>
    <col min="5352" max="5355" width="0" style="13" hidden="1" customWidth="1"/>
    <col min="5356" max="5357" width="8.85546875" style="13"/>
    <col min="5358" max="5358" width="0" style="13" hidden="1" customWidth="1"/>
    <col min="5359" max="5359" width="8.85546875" style="13"/>
    <col min="5360" max="5360" width="0" style="13" hidden="1" customWidth="1"/>
    <col min="5361" max="5569" width="8.85546875" style="13"/>
    <col min="5570" max="5570" width="4.85546875" style="13" customWidth="1"/>
    <col min="5571" max="5571" width="8" style="13" customWidth="1"/>
    <col min="5572" max="5572" width="18" style="13" customWidth="1"/>
    <col min="5573" max="5574" width="5.28515625" style="13" customWidth="1"/>
    <col min="5575" max="5579" width="5" style="13" customWidth="1"/>
    <col min="5580" max="5587" width="7.7109375" style="13" customWidth="1"/>
    <col min="5588" max="5591" width="8.85546875" style="13" customWidth="1"/>
    <col min="5592" max="5593" width="0" style="13" hidden="1" customWidth="1"/>
    <col min="5594" max="5607" width="8.85546875" style="13"/>
    <col min="5608" max="5611" width="0" style="13" hidden="1" customWidth="1"/>
    <col min="5612" max="5613" width="8.85546875" style="13"/>
    <col min="5614" max="5614" width="0" style="13" hidden="1" customWidth="1"/>
    <col min="5615" max="5615" width="8.85546875" style="13"/>
    <col min="5616" max="5616" width="0" style="13" hidden="1" customWidth="1"/>
    <col min="5617" max="5825" width="8.85546875" style="13"/>
    <col min="5826" max="5826" width="4.85546875" style="13" customWidth="1"/>
    <col min="5827" max="5827" width="8" style="13" customWidth="1"/>
    <col min="5828" max="5828" width="18" style="13" customWidth="1"/>
    <col min="5829" max="5830" width="5.28515625" style="13" customWidth="1"/>
    <col min="5831" max="5835" width="5" style="13" customWidth="1"/>
    <col min="5836" max="5843" width="7.7109375" style="13" customWidth="1"/>
    <col min="5844" max="5847" width="8.85546875" style="13" customWidth="1"/>
    <col min="5848" max="5849" width="0" style="13" hidden="1" customWidth="1"/>
    <col min="5850" max="5863" width="8.85546875" style="13"/>
    <col min="5864" max="5867" width="0" style="13" hidden="1" customWidth="1"/>
    <col min="5868" max="5869" width="8.85546875" style="13"/>
    <col min="5870" max="5870" width="0" style="13" hidden="1" customWidth="1"/>
    <col min="5871" max="5871" width="8.85546875" style="13"/>
    <col min="5872" max="5872" width="0" style="13" hidden="1" customWidth="1"/>
    <col min="5873" max="6081" width="8.85546875" style="13"/>
    <col min="6082" max="6082" width="4.85546875" style="13" customWidth="1"/>
    <col min="6083" max="6083" width="8" style="13" customWidth="1"/>
    <col min="6084" max="6084" width="18" style="13" customWidth="1"/>
    <col min="6085" max="6086" width="5.28515625" style="13" customWidth="1"/>
    <col min="6087" max="6091" width="5" style="13" customWidth="1"/>
    <col min="6092" max="6099" width="7.7109375" style="13" customWidth="1"/>
    <col min="6100" max="6103" width="8.85546875" style="13" customWidth="1"/>
    <col min="6104" max="6105" width="0" style="13" hidden="1" customWidth="1"/>
    <col min="6106" max="6119" width="8.85546875" style="13"/>
    <col min="6120" max="6123" width="0" style="13" hidden="1" customWidth="1"/>
    <col min="6124" max="6125" width="8.85546875" style="13"/>
    <col min="6126" max="6126" width="0" style="13" hidden="1" customWidth="1"/>
    <col min="6127" max="6127" width="8.85546875" style="13"/>
    <col min="6128" max="6128" width="0" style="13" hidden="1" customWidth="1"/>
    <col min="6129" max="6337" width="8.85546875" style="13"/>
    <col min="6338" max="6338" width="4.85546875" style="13" customWidth="1"/>
    <col min="6339" max="6339" width="8" style="13" customWidth="1"/>
    <col min="6340" max="6340" width="18" style="13" customWidth="1"/>
    <col min="6341" max="6342" width="5.28515625" style="13" customWidth="1"/>
    <col min="6343" max="6347" width="5" style="13" customWidth="1"/>
    <col min="6348" max="6355" width="7.7109375" style="13" customWidth="1"/>
    <col min="6356" max="6359" width="8.85546875" style="13" customWidth="1"/>
    <col min="6360" max="6361" width="0" style="13" hidden="1" customWidth="1"/>
    <col min="6362" max="6375" width="8.85546875" style="13"/>
    <col min="6376" max="6379" width="0" style="13" hidden="1" customWidth="1"/>
    <col min="6380" max="6381" width="8.85546875" style="13"/>
    <col min="6382" max="6382" width="0" style="13" hidden="1" customWidth="1"/>
    <col min="6383" max="6383" width="8.85546875" style="13"/>
    <col min="6384" max="6384" width="0" style="13" hidden="1" customWidth="1"/>
    <col min="6385" max="6593" width="8.85546875" style="13"/>
    <col min="6594" max="6594" width="4.85546875" style="13" customWidth="1"/>
    <col min="6595" max="6595" width="8" style="13" customWidth="1"/>
    <col min="6596" max="6596" width="18" style="13" customWidth="1"/>
    <col min="6597" max="6598" width="5.28515625" style="13" customWidth="1"/>
    <col min="6599" max="6603" width="5" style="13" customWidth="1"/>
    <col min="6604" max="6611" width="7.7109375" style="13" customWidth="1"/>
    <col min="6612" max="6615" width="8.85546875" style="13" customWidth="1"/>
    <col min="6616" max="6617" width="0" style="13" hidden="1" customWidth="1"/>
    <col min="6618" max="6631" width="8.85546875" style="13"/>
    <col min="6632" max="6635" width="0" style="13" hidden="1" customWidth="1"/>
    <col min="6636" max="6637" width="8.85546875" style="13"/>
    <col min="6638" max="6638" width="0" style="13" hidden="1" customWidth="1"/>
    <col min="6639" max="6639" width="8.85546875" style="13"/>
    <col min="6640" max="6640" width="0" style="13" hidden="1" customWidth="1"/>
    <col min="6641" max="6849" width="8.85546875" style="13"/>
    <col min="6850" max="6850" width="4.85546875" style="13" customWidth="1"/>
    <col min="6851" max="6851" width="8" style="13" customWidth="1"/>
    <col min="6852" max="6852" width="18" style="13" customWidth="1"/>
    <col min="6853" max="6854" width="5.28515625" style="13" customWidth="1"/>
    <col min="6855" max="6859" width="5" style="13" customWidth="1"/>
    <col min="6860" max="6867" width="7.7109375" style="13" customWidth="1"/>
    <col min="6868" max="6871" width="8.85546875" style="13" customWidth="1"/>
    <col min="6872" max="6873" width="0" style="13" hidden="1" customWidth="1"/>
    <col min="6874" max="6887" width="8.85546875" style="13"/>
    <col min="6888" max="6891" width="0" style="13" hidden="1" customWidth="1"/>
    <col min="6892" max="6893" width="8.85546875" style="13"/>
    <col min="6894" max="6894" width="0" style="13" hidden="1" customWidth="1"/>
    <col min="6895" max="6895" width="8.85546875" style="13"/>
    <col min="6896" max="6896" width="0" style="13" hidden="1" customWidth="1"/>
    <col min="6897" max="7105" width="8.85546875" style="13"/>
    <col min="7106" max="7106" width="4.85546875" style="13" customWidth="1"/>
    <col min="7107" max="7107" width="8" style="13" customWidth="1"/>
    <col min="7108" max="7108" width="18" style="13" customWidth="1"/>
    <col min="7109" max="7110" width="5.28515625" style="13" customWidth="1"/>
    <col min="7111" max="7115" width="5" style="13" customWidth="1"/>
    <col min="7116" max="7123" width="7.7109375" style="13" customWidth="1"/>
    <col min="7124" max="7127" width="8.85546875" style="13" customWidth="1"/>
    <col min="7128" max="7129" width="0" style="13" hidden="1" customWidth="1"/>
    <col min="7130" max="7143" width="8.85546875" style="13"/>
    <col min="7144" max="7147" width="0" style="13" hidden="1" customWidth="1"/>
    <col min="7148" max="7149" width="8.85546875" style="13"/>
    <col min="7150" max="7150" width="0" style="13" hidden="1" customWidth="1"/>
    <col min="7151" max="7151" width="8.85546875" style="13"/>
    <col min="7152" max="7152" width="0" style="13" hidden="1" customWidth="1"/>
    <col min="7153" max="7361" width="8.85546875" style="13"/>
    <col min="7362" max="7362" width="4.85546875" style="13" customWidth="1"/>
    <col min="7363" max="7363" width="8" style="13" customWidth="1"/>
    <col min="7364" max="7364" width="18" style="13" customWidth="1"/>
    <col min="7365" max="7366" width="5.28515625" style="13" customWidth="1"/>
    <col min="7367" max="7371" width="5" style="13" customWidth="1"/>
    <col min="7372" max="7379" width="7.7109375" style="13" customWidth="1"/>
    <col min="7380" max="7383" width="8.85546875" style="13" customWidth="1"/>
    <col min="7384" max="7385" width="0" style="13" hidden="1" customWidth="1"/>
    <col min="7386" max="7399" width="8.85546875" style="13"/>
    <col min="7400" max="7403" width="0" style="13" hidden="1" customWidth="1"/>
    <col min="7404" max="7405" width="8.85546875" style="13"/>
    <col min="7406" max="7406" width="0" style="13" hidden="1" customWidth="1"/>
    <col min="7407" max="7407" width="8.85546875" style="13"/>
    <col min="7408" max="7408" width="0" style="13" hidden="1" customWidth="1"/>
    <col min="7409" max="7617" width="8.85546875" style="13"/>
    <col min="7618" max="7618" width="4.85546875" style="13" customWidth="1"/>
    <col min="7619" max="7619" width="8" style="13" customWidth="1"/>
    <col min="7620" max="7620" width="18" style="13" customWidth="1"/>
    <col min="7621" max="7622" width="5.28515625" style="13" customWidth="1"/>
    <col min="7623" max="7627" width="5" style="13" customWidth="1"/>
    <col min="7628" max="7635" width="7.7109375" style="13" customWidth="1"/>
    <col min="7636" max="7639" width="8.85546875" style="13" customWidth="1"/>
    <col min="7640" max="7641" width="0" style="13" hidden="1" customWidth="1"/>
    <col min="7642" max="7655" width="8.85546875" style="13"/>
    <col min="7656" max="7659" width="0" style="13" hidden="1" customWidth="1"/>
    <col min="7660" max="7661" width="8.85546875" style="13"/>
    <col min="7662" max="7662" width="0" style="13" hidden="1" customWidth="1"/>
    <col min="7663" max="7663" width="8.85546875" style="13"/>
    <col min="7664" max="7664" width="0" style="13" hidden="1" customWidth="1"/>
    <col min="7665" max="7873" width="8.85546875" style="13"/>
    <col min="7874" max="7874" width="4.85546875" style="13" customWidth="1"/>
    <col min="7875" max="7875" width="8" style="13" customWidth="1"/>
    <col min="7876" max="7876" width="18" style="13" customWidth="1"/>
    <col min="7877" max="7878" width="5.28515625" style="13" customWidth="1"/>
    <col min="7879" max="7883" width="5" style="13" customWidth="1"/>
    <col min="7884" max="7891" width="7.7109375" style="13" customWidth="1"/>
    <col min="7892" max="7895" width="8.85546875" style="13" customWidth="1"/>
    <col min="7896" max="7897" width="0" style="13" hidden="1" customWidth="1"/>
    <col min="7898" max="7911" width="8.85546875" style="13"/>
    <col min="7912" max="7915" width="0" style="13" hidden="1" customWidth="1"/>
    <col min="7916" max="7917" width="8.85546875" style="13"/>
    <col min="7918" max="7918" width="0" style="13" hidden="1" customWidth="1"/>
    <col min="7919" max="7919" width="8.85546875" style="13"/>
    <col min="7920" max="7920" width="0" style="13" hidden="1" customWidth="1"/>
    <col min="7921" max="8129" width="8.85546875" style="13"/>
    <col min="8130" max="8130" width="4.85546875" style="13" customWidth="1"/>
    <col min="8131" max="8131" width="8" style="13" customWidth="1"/>
    <col min="8132" max="8132" width="18" style="13" customWidth="1"/>
    <col min="8133" max="8134" width="5.28515625" style="13" customWidth="1"/>
    <col min="8135" max="8139" width="5" style="13" customWidth="1"/>
    <col min="8140" max="8147" width="7.7109375" style="13" customWidth="1"/>
    <col min="8148" max="8151" width="8.85546875" style="13" customWidth="1"/>
    <col min="8152" max="8153" width="0" style="13" hidden="1" customWidth="1"/>
    <col min="8154" max="8167" width="8.85546875" style="13"/>
    <col min="8168" max="8171" width="0" style="13" hidden="1" customWidth="1"/>
    <col min="8172" max="8173" width="8.85546875" style="13"/>
    <col min="8174" max="8174" width="0" style="13" hidden="1" customWidth="1"/>
    <col min="8175" max="8175" width="8.85546875" style="13"/>
    <col min="8176" max="8176" width="0" style="13" hidden="1" customWidth="1"/>
    <col min="8177" max="8385" width="8.85546875" style="13"/>
    <col min="8386" max="8386" width="4.85546875" style="13" customWidth="1"/>
    <col min="8387" max="8387" width="8" style="13" customWidth="1"/>
    <col min="8388" max="8388" width="18" style="13" customWidth="1"/>
    <col min="8389" max="8390" width="5.28515625" style="13" customWidth="1"/>
    <col min="8391" max="8395" width="5" style="13" customWidth="1"/>
    <col min="8396" max="8403" width="7.7109375" style="13" customWidth="1"/>
    <col min="8404" max="8407" width="8.85546875" style="13" customWidth="1"/>
    <col min="8408" max="8409" width="0" style="13" hidden="1" customWidth="1"/>
    <col min="8410" max="8423" width="8.85546875" style="13"/>
    <col min="8424" max="8427" width="0" style="13" hidden="1" customWidth="1"/>
    <col min="8428" max="8429" width="8.85546875" style="13"/>
    <col min="8430" max="8430" width="0" style="13" hidden="1" customWidth="1"/>
    <col min="8431" max="8431" width="8.85546875" style="13"/>
    <col min="8432" max="8432" width="0" style="13" hidden="1" customWidth="1"/>
    <col min="8433" max="8641" width="8.85546875" style="13"/>
    <col min="8642" max="8642" width="4.85546875" style="13" customWidth="1"/>
    <col min="8643" max="8643" width="8" style="13" customWidth="1"/>
    <col min="8644" max="8644" width="18" style="13" customWidth="1"/>
    <col min="8645" max="8646" width="5.28515625" style="13" customWidth="1"/>
    <col min="8647" max="8651" width="5" style="13" customWidth="1"/>
    <col min="8652" max="8659" width="7.7109375" style="13" customWidth="1"/>
    <col min="8660" max="8663" width="8.85546875" style="13" customWidth="1"/>
    <col min="8664" max="8665" width="0" style="13" hidden="1" customWidth="1"/>
    <col min="8666" max="8679" width="8.85546875" style="13"/>
    <col min="8680" max="8683" width="0" style="13" hidden="1" customWidth="1"/>
    <col min="8684" max="8685" width="8.85546875" style="13"/>
    <col min="8686" max="8686" width="0" style="13" hidden="1" customWidth="1"/>
    <col min="8687" max="8687" width="8.85546875" style="13"/>
    <col min="8688" max="8688" width="0" style="13" hidden="1" customWidth="1"/>
    <col min="8689" max="8897" width="8.85546875" style="13"/>
    <col min="8898" max="8898" width="4.85546875" style="13" customWidth="1"/>
    <col min="8899" max="8899" width="8" style="13" customWidth="1"/>
    <col min="8900" max="8900" width="18" style="13" customWidth="1"/>
    <col min="8901" max="8902" width="5.28515625" style="13" customWidth="1"/>
    <col min="8903" max="8907" width="5" style="13" customWidth="1"/>
    <col min="8908" max="8915" width="7.7109375" style="13" customWidth="1"/>
    <col min="8916" max="8919" width="8.85546875" style="13" customWidth="1"/>
    <col min="8920" max="8921" width="0" style="13" hidden="1" customWidth="1"/>
    <col min="8922" max="8935" width="8.85546875" style="13"/>
    <col min="8936" max="8939" width="0" style="13" hidden="1" customWidth="1"/>
    <col min="8940" max="8941" width="8.85546875" style="13"/>
    <col min="8942" max="8942" width="0" style="13" hidden="1" customWidth="1"/>
    <col min="8943" max="8943" width="8.85546875" style="13"/>
    <col min="8944" max="8944" width="0" style="13" hidden="1" customWidth="1"/>
    <col min="8945" max="9153" width="8.85546875" style="13"/>
    <col min="9154" max="9154" width="4.85546875" style="13" customWidth="1"/>
    <col min="9155" max="9155" width="8" style="13" customWidth="1"/>
    <col min="9156" max="9156" width="18" style="13" customWidth="1"/>
    <col min="9157" max="9158" width="5.28515625" style="13" customWidth="1"/>
    <col min="9159" max="9163" width="5" style="13" customWidth="1"/>
    <col min="9164" max="9171" width="7.7109375" style="13" customWidth="1"/>
    <col min="9172" max="9175" width="8.85546875" style="13" customWidth="1"/>
    <col min="9176" max="9177" width="0" style="13" hidden="1" customWidth="1"/>
    <col min="9178" max="9191" width="8.85546875" style="13"/>
    <col min="9192" max="9195" width="0" style="13" hidden="1" customWidth="1"/>
    <col min="9196" max="9197" width="8.85546875" style="13"/>
    <col min="9198" max="9198" width="0" style="13" hidden="1" customWidth="1"/>
    <col min="9199" max="9199" width="8.85546875" style="13"/>
    <col min="9200" max="9200" width="0" style="13" hidden="1" customWidth="1"/>
    <col min="9201" max="9409" width="8.85546875" style="13"/>
    <col min="9410" max="9410" width="4.85546875" style="13" customWidth="1"/>
    <col min="9411" max="9411" width="8" style="13" customWidth="1"/>
    <col min="9412" max="9412" width="18" style="13" customWidth="1"/>
    <col min="9413" max="9414" width="5.28515625" style="13" customWidth="1"/>
    <col min="9415" max="9419" width="5" style="13" customWidth="1"/>
    <col min="9420" max="9427" width="7.7109375" style="13" customWidth="1"/>
    <col min="9428" max="9431" width="8.85546875" style="13" customWidth="1"/>
    <col min="9432" max="9433" width="0" style="13" hidden="1" customWidth="1"/>
    <col min="9434" max="9447" width="8.85546875" style="13"/>
    <col min="9448" max="9451" width="0" style="13" hidden="1" customWidth="1"/>
    <col min="9452" max="9453" width="8.85546875" style="13"/>
    <col min="9454" max="9454" width="0" style="13" hidden="1" customWidth="1"/>
    <col min="9455" max="9455" width="8.85546875" style="13"/>
    <col min="9456" max="9456" width="0" style="13" hidden="1" customWidth="1"/>
    <col min="9457" max="9665" width="8.85546875" style="13"/>
    <col min="9666" max="9666" width="4.85546875" style="13" customWidth="1"/>
    <col min="9667" max="9667" width="8" style="13" customWidth="1"/>
    <col min="9668" max="9668" width="18" style="13" customWidth="1"/>
    <col min="9669" max="9670" width="5.28515625" style="13" customWidth="1"/>
    <col min="9671" max="9675" width="5" style="13" customWidth="1"/>
    <col min="9676" max="9683" width="7.7109375" style="13" customWidth="1"/>
    <col min="9684" max="9687" width="8.85546875" style="13" customWidth="1"/>
    <col min="9688" max="9689" width="0" style="13" hidden="1" customWidth="1"/>
    <col min="9690" max="9703" width="8.85546875" style="13"/>
    <col min="9704" max="9707" width="0" style="13" hidden="1" customWidth="1"/>
    <col min="9708" max="9709" width="8.85546875" style="13"/>
    <col min="9710" max="9710" width="0" style="13" hidden="1" customWidth="1"/>
    <col min="9711" max="9711" width="8.85546875" style="13"/>
    <col min="9712" max="9712" width="0" style="13" hidden="1" customWidth="1"/>
    <col min="9713" max="9921" width="8.85546875" style="13"/>
    <col min="9922" max="9922" width="4.85546875" style="13" customWidth="1"/>
    <col min="9923" max="9923" width="8" style="13" customWidth="1"/>
    <col min="9924" max="9924" width="18" style="13" customWidth="1"/>
    <col min="9925" max="9926" width="5.28515625" style="13" customWidth="1"/>
    <col min="9927" max="9931" width="5" style="13" customWidth="1"/>
    <col min="9932" max="9939" width="7.7109375" style="13" customWidth="1"/>
    <col min="9940" max="9943" width="8.85546875" style="13" customWidth="1"/>
    <col min="9944" max="9945" width="0" style="13" hidden="1" customWidth="1"/>
    <col min="9946" max="9959" width="8.85546875" style="13"/>
    <col min="9960" max="9963" width="0" style="13" hidden="1" customWidth="1"/>
    <col min="9964" max="9965" width="8.85546875" style="13"/>
    <col min="9966" max="9966" width="0" style="13" hidden="1" customWidth="1"/>
    <col min="9967" max="9967" width="8.85546875" style="13"/>
    <col min="9968" max="9968" width="0" style="13" hidden="1" customWidth="1"/>
    <col min="9969" max="10177" width="8.85546875" style="13"/>
    <col min="10178" max="10178" width="4.85546875" style="13" customWidth="1"/>
    <col min="10179" max="10179" width="8" style="13" customWidth="1"/>
    <col min="10180" max="10180" width="18" style="13" customWidth="1"/>
    <col min="10181" max="10182" width="5.28515625" style="13" customWidth="1"/>
    <col min="10183" max="10187" width="5" style="13" customWidth="1"/>
    <col min="10188" max="10195" width="7.7109375" style="13" customWidth="1"/>
    <col min="10196" max="10199" width="8.85546875" style="13" customWidth="1"/>
    <col min="10200" max="10201" width="0" style="13" hidden="1" customWidth="1"/>
    <col min="10202" max="10215" width="8.85546875" style="13"/>
    <col min="10216" max="10219" width="0" style="13" hidden="1" customWidth="1"/>
    <col min="10220" max="10221" width="8.85546875" style="13"/>
    <col min="10222" max="10222" width="0" style="13" hidden="1" customWidth="1"/>
    <col min="10223" max="10223" width="8.85546875" style="13"/>
    <col min="10224" max="10224" width="0" style="13" hidden="1" customWidth="1"/>
    <col min="10225" max="10433" width="8.85546875" style="13"/>
    <col min="10434" max="10434" width="4.85546875" style="13" customWidth="1"/>
    <col min="10435" max="10435" width="8" style="13" customWidth="1"/>
    <col min="10436" max="10436" width="18" style="13" customWidth="1"/>
    <col min="10437" max="10438" width="5.28515625" style="13" customWidth="1"/>
    <col min="10439" max="10443" width="5" style="13" customWidth="1"/>
    <col min="10444" max="10451" width="7.7109375" style="13" customWidth="1"/>
    <col min="10452" max="10455" width="8.85546875" style="13" customWidth="1"/>
    <col min="10456" max="10457" width="0" style="13" hidden="1" customWidth="1"/>
    <col min="10458" max="10471" width="8.85546875" style="13"/>
    <col min="10472" max="10475" width="0" style="13" hidden="1" customWidth="1"/>
    <col min="10476" max="10477" width="8.85546875" style="13"/>
    <col min="10478" max="10478" width="0" style="13" hidden="1" customWidth="1"/>
    <col min="10479" max="10479" width="8.85546875" style="13"/>
    <col min="10480" max="10480" width="0" style="13" hidden="1" customWidth="1"/>
    <col min="10481" max="10689" width="8.85546875" style="13"/>
    <col min="10690" max="10690" width="4.85546875" style="13" customWidth="1"/>
    <col min="10691" max="10691" width="8" style="13" customWidth="1"/>
    <col min="10692" max="10692" width="18" style="13" customWidth="1"/>
    <col min="10693" max="10694" width="5.28515625" style="13" customWidth="1"/>
    <col min="10695" max="10699" width="5" style="13" customWidth="1"/>
    <col min="10700" max="10707" width="7.7109375" style="13" customWidth="1"/>
    <col min="10708" max="10711" width="8.85546875" style="13" customWidth="1"/>
    <col min="10712" max="10713" width="0" style="13" hidden="1" customWidth="1"/>
    <col min="10714" max="10727" width="8.85546875" style="13"/>
    <col min="10728" max="10731" width="0" style="13" hidden="1" customWidth="1"/>
    <col min="10732" max="10733" width="8.85546875" style="13"/>
    <col min="10734" max="10734" width="0" style="13" hidden="1" customWidth="1"/>
    <col min="10735" max="10735" width="8.85546875" style="13"/>
    <col min="10736" max="10736" width="0" style="13" hidden="1" customWidth="1"/>
    <col min="10737" max="10945" width="8.85546875" style="13"/>
    <col min="10946" max="10946" width="4.85546875" style="13" customWidth="1"/>
    <col min="10947" max="10947" width="8" style="13" customWidth="1"/>
    <col min="10948" max="10948" width="18" style="13" customWidth="1"/>
    <col min="10949" max="10950" width="5.28515625" style="13" customWidth="1"/>
    <col min="10951" max="10955" width="5" style="13" customWidth="1"/>
    <col min="10956" max="10963" width="7.7109375" style="13" customWidth="1"/>
    <col min="10964" max="10967" width="8.85546875" style="13" customWidth="1"/>
    <col min="10968" max="10969" width="0" style="13" hidden="1" customWidth="1"/>
    <col min="10970" max="10983" width="8.85546875" style="13"/>
    <col min="10984" max="10987" width="0" style="13" hidden="1" customWidth="1"/>
    <col min="10988" max="10989" width="8.85546875" style="13"/>
    <col min="10990" max="10990" width="0" style="13" hidden="1" customWidth="1"/>
    <col min="10991" max="10991" width="8.85546875" style="13"/>
    <col min="10992" max="10992" width="0" style="13" hidden="1" customWidth="1"/>
    <col min="10993" max="11201" width="8.85546875" style="13"/>
    <col min="11202" max="11202" width="4.85546875" style="13" customWidth="1"/>
    <col min="11203" max="11203" width="8" style="13" customWidth="1"/>
    <col min="11204" max="11204" width="18" style="13" customWidth="1"/>
    <col min="11205" max="11206" width="5.28515625" style="13" customWidth="1"/>
    <col min="11207" max="11211" width="5" style="13" customWidth="1"/>
    <col min="11212" max="11219" width="7.7109375" style="13" customWidth="1"/>
    <col min="11220" max="11223" width="8.85546875" style="13" customWidth="1"/>
    <col min="11224" max="11225" width="0" style="13" hidden="1" customWidth="1"/>
    <col min="11226" max="11239" width="8.85546875" style="13"/>
    <col min="11240" max="11243" width="0" style="13" hidden="1" customWidth="1"/>
    <col min="11244" max="11245" width="8.85546875" style="13"/>
    <col min="11246" max="11246" width="0" style="13" hidden="1" customWidth="1"/>
    <col min="11247" max="11247" width="8.85546875" style="13"/>
    <col min="11248" max="11248" width="0" style="13" hidden="1" customWidth="1"/>
    <col min="11249" max="11457" width="8.85546875" style="13"/>
    <col min="11458" max="11458" width="4.85546875" style="13" customWidth="1"/>
    <col min="11459" max="11459" width="8" style="13" customWidth="1"/>
    <col min="11460" max="11460" width="18" style="13" customWidth="1"/>
    <col min="11461" max="11462" width="5.28515625" style="13" customWidth="1"/>
    <col min="11463" max="11467" width="5" style="13" customWidth="1"/>
    <col min="11468" max="11475" width="7.7109375" style="13" customWidth="1"/>
    <col min="11476" max="11479" width="8.85546875" style="13" customWidth="1"/>
    <col min="11480" max="11481" width="0" style="13" hidden="1" customWidth="1"/>
    <col min="11482" max="11495" width="8.85546875" style="13"/>
    <col min="11496" max="11499" width="0" style="13" hidden="1" customWidth="1"/>
    <col min="11500" max="11501" width="8.85546875" style="13"/>
    <col min="11502" max="11502" width="0" style="13" hidden="1" customWidth="1"/>
    <col min="11503" max="11503" width="8.85546875" style="13"/>
    <col min="11504" max="11504" width="0" style="13" hidden="1" customWidth="1"/>
    <col min="11505" max="11713" width="8.85546875" style="13"/>
    <col min="11714" max="11714" width="4.85546875" style="13" customWidth="1"/>
    <col min="11715" max="11715" width="8" style="13" customWidth="1"/>
    <col min="11716" max="11716" width="18" style="13" customWidth="1"/>
    <col min="11717" max="11718" width="5.28515625" style="13" customWidth="1"/>
    <col min="11719" max="11723" width="5" style="13" customWidth="1"/>
    <col min="11724" max="11731" width="7.7109375" style="13" customWidth="1"/>
    <col min="11732" max="11735" width="8.85546875" style="13" customWidth="1"/>
    <col min="11736" max="11737" width="0" style="13" hidden="1" customWidth="1"/>
    <col min="11738" max="11751" width="8.85546875" style="13"/>
    <col min="11752" max="11755" width="0" style="13" hidden="1" customWidth="1"/>
    <col min="11756" max="11757" width="8.85546875" style="13"/>
    <col min="11758" max="11758" width="0" style="13" hidden="1" customWidth="1"/>
    <col min="11759" max="11759" width="8.85546875" style="13"/>
    <col min="11760" max="11760" width="0" style="13" hidden="1" customWidth="1"/>
    <col min="11761" max="11969" width="8.85546875" style="13"/>
    <col min="11970" max="11970" width="4.85546875" style="13" customWidth="1"/>
    <col min="11971" max="11971" width="8" style="13" customWidth="1"/>
    <col min="11972" max="11972" width="18" style="13" customWidth="1"/>
    <col min="11973" max="11974" width="5.28515625" style="13" customWidth="1"/>
    <col min="11975" max="11979" width="5" style="13" customWidth="1"/>
    <col min="11980" max="11987" width="7.7109375" style="13" customWidth="1"/>
    <col min="11988" max="11991" width="8.85546875" style="13" customWidth="1"/>
    <col min="11992" max="11993" width="0" style="13" hidden="1" customWidth="1"/>
    <col min="11994" max="12007" width="8.85546875" style="13"/>
    <col min="12008" max="12011" width="0" style="13" hidden="1" customWidth="1"/>
    <col min="12012" max="12013" width="8.85546875" style="13"/>
    <col min="12014" max="12014" width="0" style="13" hidden="1" customWidth="1"/>
    <col min="12015" max="12015" width="8.85546875" style="13"/>
    <col min="12016" max="12016" width="0" style="13" hidden="1" customWidth="1"/>
    <col min="12017" max="12225" width="8.85546875" style="13"/>
    <col min="12226" max="12226" width="4.85546875" style="13" customWidth="1"/>
    <col min="12227" max="12227" width="8" style="13" customWidth="1"/>
    <col min="12228" max="12228" width="18" style="13" customWidth="1"/>
    <col min="12229" max="12230" width="5.28515625" style="13" customWidth="1"/>
    <col min="12231" max="12235" width="5" style="13" customWidth="1"/>
    <col min="12236" max="12243" width="7.7109375" style="13" customWidth="1"/>
    <col min="12244" max="12247" width="8.85546875" style="13" customWidth="1"/>
    <col min="12248" max="12249" width="0" style="13" hidden="1" customWidth="1"/>
    <col min="12250" max="12263" width="8.85546875" style="13"/>
    <col min="12264" max="12267" width="0" style="13" hidden="1" customWidth="1"/>
    <col min="12268" max="12269" width="8.85546875" style="13"/>
    <col min="12270" max="12270" width="0" style="13" hidden="1" customWidth="1"/>
    <col min="12271" max="12271" width="8.85546875" style="13"/>
    <col min="12272" max="12272" width="0" style="13" hidden="1" customWidth="1"/>
    <col min="12273" max="12481" width="8.85546875" style="13"/>
    <col min="12482" max="12482" width="4.85546875" style="13" customWidth="1"/>
    <col min="12483" max="12483" width="8" style="13" customWidth="1"/>
    <col min="12484" max="12484" width="18" style="13" customWidth="1"/>
    <col min="12485" max="12486" width="5.28515625" style="13" customWidth="1"/>
    <col min="12487" max="12491" width="5" style="13" customWidth="1"/>
    <col min="12492" max="12499" width="7.7109375" style="13" customWidth="1"/>
    <col min="12500" max="12503" width="8.85546875" style="13" customWidth="1"/>
    <col min="12504" max="12505" width="0" style="13" hidden="1" customWidth="1"/>
    <col min="12506" max="12519" width="8.85546875" style="13"/>
    <col min="12520" max="12523" width="0" style="13" hidden="1" customWidth="1"/>
    <col min="12524" max="12525" width="8.85546875" style="13"/>
    <col min="12526" max="12526" width="0" style="13" hidden="1" customWidth="1"/>
    <col min="12527" max="12527" width="8.85546875" style="13"/>
    <col min="12528" max="12528" width="0" style="13" hidden="1" customWidth="1"/>
    <col min="12529" max="12737" width="8.85546875" style="13"/>
    <col min="12738" max="12738" width="4.85546875" style="13" customWidth="1"/>
    <col min="12739" max="12739" width="8" style="13" customWidth="1"/>
    <col min="12740" max="12740" width="18" style="13" customWidth="1"/>
    <col min="12741" max="12742" width="5.28515625" style="13" customWidth="1"/>
    <col min="12743" max="12747" width="5" style="13" customWidth="1"/>
    <col min="12748" max="12755" width="7.7109375" style="13" customWidth="1"/>
    <col min="12756" max="12759" width="8.85546875" style="13" customWidth="1"/>
    <col min="12760" max="12761" width="0" style="13" hidden="1" customWidth="1"/>
    <col min="12762" max="12775" width="8.85546875" style="13"/>
    <col min="12776" max="12779" width="0" style="13" hidden="1" customWidth="1"/>
    <col min="12780" max="12781" width="8.85546875" style="13"/>
    <col min="12782" max="12782" width="0" style="13" hidden="1" customWidth="1"/>
    <col min="12783" max="12783" width="8.85546875" style="13"/>
    <col min="12784" max="12784" width="0" style="13" hidden="1" customWidth="1"/>
    <col min="12785" max="12993" width="8.85546875" style="13"/>
    <col min="12994" max="12994" width="4.85546875" style="13" customWidth="1"/>
    <col min="12995" max="12995" width="8" style="13" customWidth="1"/>
    <col min="12996" max="12996" width="18" style="13" customWidth="1"/>
    <col min="12997" max="12998" width="5.28515625" style="13" customWidth="1"/>
    <col min="12999" max="13003" width="5" style="13" customWidth="1"/>
    <col min="13004" max="13011" width="7.7109375" style="13" customWidth="1"/>
    <col min="13012" max="13015" width="8.85546875" style="13" customWidth="1"/>
    <col min="13016" max="13017" width="0" style="13" hidden="1" customWidth="1"/>
    <col min="13018" max="13031" width="8.85546875" style="13"/>
    <col min="13032" max="13035" width="0" style="13" hidden="1" customWidth="1"/>
    <col min="13036" max="13037" width="8.85546875" style="13"/>
    <col min="13038" max="13038" width="0" style="13" hidden="1" customWidth="1"/>
    <col min="13039" max="13039" width="8.85546875" style="13"/>
    <col min="13040" max="13040" width="0" style="13" hidden="1" customWidth="1"/>
    <col min="13041" max="13249" width="8.85546875" style="13"/>
    <col min="13250" max="13250" width="4.85546875" style="13" customWidth="1"/>
    <col min="13251" max="13251" width="8" style="13" customWidth="1"/>
    <col min="13252" max="13252" width="18" style="13" customWidth="1"/>
    <col min="13253" max="13254" width="5.28515625" style="13" customWidth="1"/>
    <col min="13255" max="13259" width="5" style="13" customWidth="1"/>
    <col min="13260" max="13267" width="7.7109375" style="13" customWidth="1"/>
    <col min="13268" max="13271" width="8.85546875" style="13" customWidth="1"/>
    <col min="13272" max="13273" width="0" style="13" hidden="1" customWidth="1"/>
    <col min="13274" max="13287" width="8.85546875" style="13"/>
    <col min="13288" max="13291" width="0" style="13" hidden="1" customWidth="1"/>
    <col min="13292" max="13293" width="8.85546875" style="13"/>
    <col min="13294" max="13294" width="0" style="13" hidden="1" customWidth="1"/>
    <col min="13295" max="13295" width="8.85546875" style="13"/>
    <col min="13296" max="13296" width="0" style="13" hidden="1" customWidth="1"/>
    <col min="13297" max="13505" width="8.85546875" style="13"/>
    <col min="13506" max="13506" width="4.85546875" style="13" customWidth="1"/>
    <col min="13507" max="13507" width="8" style="13" customWidth="1"/>
    <col min="13508" max="13508" width="18" style="13" customWidth="1"/>
    <col min="13509" max="13510" width="5.28515625" style="13" customWidth="1"/>
    <col min="13511" max="13515" width="5" style="13" customWidth="1"/>
    <col min="13516" max="13523" width="7.7109375" style="13" customWidth="1"/>
    <col min="13524" max="13527" width="8.85546875" style="13" customWidth="1"/>
    <col min="13528" max="13529" width="0" style="13" hidden="1" customWidth="1"/>
    <col min="13530" max="13543" width="8.85546875" style="13"/>
    <col min="13544" max="13547" width="0" style="13" hidden="1" customWidth="1"/>
    <col min="13548" max="13549" width="8.85546875" style="13"/>
    <col min="13550" max="13550" width="0" style="13" hidden="1" customWidth="1"/>
    <col min="13551" max="13551" width="8.85546875" style="13"/>
    <col min="13552" max="13552" width="0" style="13" hidden="1" customWidth="1"/>
    <col min="13553" max="13761" width="8.85546875" style="13"/>
    <col min="13762" max="13762" width="4.85546875" style="13" customWidth="1"/>
    <col min="13763" max="13763" width="8" style="13" customWidth="1"/>
    <col min="13764" max="13764" width="18" style="13" customWidth="1"/>
    <col min="13765" max="13766" width="5.28515625" style="13" customWidth="1"/>
    <col min="13767" max="13771" width="5" style="13" customWidth="1"/>
    <col min="13772" max="13779" width="7.7109375" style="13" customWidth="1"/>
    <col min="13780" max="13783" width="8.85546875" style="13" customWidth="1"/>
    <col min="13784" max="13785" width="0" style="13" hidden="1" customWidth="1"/>
    <col min="13786" max="13799" width="8.85546875" style="13"/>
    <col min="13800" max="13803" width="0" style="13" hidden="1" customWidth="1"/>
    <col min="13804" max="13805" width="8.85546875" style="13"/>
    <col min="13806" max="13806" width="0" style="13" hidden="1" customWidth="1"/>
    <col min="13807" max="13807" width="8.85546875" style="13"/>
    <col min="13808" max="13808" width="0" style="13" hidden="1" customWidth="1"/>
    <col min="13809" max="14017" width="8.85546875" style="13"/>
    <col min="14018" max="14018" width="4.85546875" style="13" customWidth="1"/>
    <col min="14019" max="14019" width="8" style="13" customWidth="1"/>
    <col min="14020" max="14020" width="18" style="13" customWidth="1"/>
    <col min="14021" max="14022" width="5.28515625" style="13" customWidth="1"/>
    <col min="14023" max="14027" width="5" style="13" customWidth="1"/>
    <col min="14028" max="14035" width="7.7109375" style="13" customWidth="1"/>
    <col min="14036" max="14039" width="8.85546875" style="13" customWidth="1"/>
    <col min="14040" max="14041" width="0" style="13" hidden="1" customWidth="1"/>
    <col min="14042" max="14055" width="8.85546875" style="13"/>
    <col min="14056" max="14059" width="0" style="13" hidden="1" customWidth="1"/>
    <col min="14060" max="14061" width="8.85546875" style="13"/>
    <col min="14062" max="14062" width="0" style="13" hidden="1" customWidth="1"/>
    <col min="14063" max="14063" width="8.85546875" style="13"/>
    <col min="14064" max="14064" width="0" style="13" hidden="1" customWidth="1"/>
    <col min="14065" max="14273" width="8.85546875" style="13"/>
    <col min="14274" max="14274" width="4.85546875" style="13" customWidth="1"/>
    <col min="14275" max="14275" width="8" style="13" customWidth="1"/>
    <col min="14276" max="14276" width="18" style="13" customWidth="1"/>
    <col min="14277" max="14278" width="5.28515625" style="13" customWidth="1"/>
    <col min="14279" max="14283" width="5" style="13" customWidth="1"/>
    <col min="14284" max="14291" width="7.7109375" style="13" customWidth="1"/>
    <col min="14292" max="14295" width="8.85546875" style="13" customWidth="1"/>
    <col min="14296" max="14297" width="0" style="13" hidden="1" customWidth="1"/>
    <col min="14298" max="14311" width="8.85546875" style="13"/>
    <col min="14312" max="14315" width="0" style="13" hidden="1" customWidth="1"/>
    <col min="14316" max="14317" width="8.85546875" style="13"/>
    <col min="14318" max="14318" width="0" style="13" hidden="1" customWidth="1"/>
    <col min="14319" max="14319" width="8.85546875" style="13"/>
    <col min="14320" max="14320" width="0" style="13" hidden="1" customWidth="1"/>
    <col min="14321" max="14529" width="8.85546875" style="13"/>
    <col min="14530" max="14530" width="4.85546875" style="13" customWidth="1"/>
    <col min="14531" max="14531" width="8" style="13" customWidth="1"/>
    <col min="14532" max="14532" width="18" style="13" customWidth="1"/>
    <col min="14533" max="14534" width="5.28515625" style="13" customWidth="1"/>
    <col min="14535" max="14539" width="5" style="13" customWidth="1"/>
    <col min="14540" max="14547" width="7.7109375" style="13" customWidth="1"/>
    <col min="14548" max="14551" width="8.85546875" style="13" customWidth="1"/>
    <col min="14552" max="14553" width="0" style="13" hidden="1" customWidth="1"/>
    <col min="14554" max="14567" width="8.85546875" style="13"/>
    <col min="14568" max="14571" width="0" style="13" hidden="1" customWidth="1"/>
    <col min="14572" max="14573" width="8.85546875" style="13"/>
    <col min="14574" max="14574" width="0" style="13" hidden="1" customWidth="1"/>
    <col min="14575" max="14575" width="8.85546875" style="13"/>
    <col min="14576" max="14576" width="0" style="13" hidden="1" customWidth="1"/>
    <col min="14577" max="14785" width="8.85546875" style="13"/>
    <col min="14786" max="14786" width="4.85546875" style="13" customWidth="1"/>
    <col min="14787" max="14787" width="8" style="13" customWidth="1"/>
    <col min="14788" max="14788" width="18" style="13" customWidth="1"/>
    <col min="14789" max="14790" width="5.28515625" style="13" customWidth="1"/>
    <col min="14791" max="14795" width="5" style="13" customWidth="1"/>
    <col min="14796" max="14803" width="7.7109375" style="13" customWidth="1"/>
    <col min="14804" max="14807" width="8.85546875" style="13" customWidth="1"/>
    <col min="14808" max="14809" width="0" style="13" hidden="1" customWidth="1"/>
    <col min="14810" max="14823" width="8.85546875" style="13"/>
    <col min="14824" max="14827" width="0" style="13" hidden="1" customWidth="1"/>
    <col min="14828" max="14829" width="8.85546875" style="13"/>
    <col min="14830" max="14830" width="0" style="13" hidden="1" customWidth="1"/>
    <col min="14831" max="14831" width="8.85546875" style="13"/>
    <col min="14832" max="14832" width="0" style="13" hidden="1" customWidth="1"/>
    <col min="14833" max="15041" width="8.85546875" style="13"/>
    <col min="15042" max="15042" width="4.85546875" style="13" customWidth="1"/>
    <col min="15043" max="15043" width="8" style="13" customWidth="1"/>
    <col min="15044" max="15044" width="18" style="13" customWidth="1"/>
    <col min="15045" max="15046" width="5.28515625" style="13" customWidth="1"/>
    <col min="15047" max="15051" width="5" style="13" customWidth="1"/>
    <col min="15052" max="15059" width="7.7109375" style="13" customWidth="1"/>
    <col min="15060" max="15063" width="8.85546875" style="13" customWidth="1"/>
    <col min="15064" max="15065" width="0" style="13" hidden="1" customWidth="1"/>
    <col min="15066" max="15079" width="8.85546875" style="13"/>
    <col min="15080" max="15083" width="0" style="13" hidden="1" customWidth="1"/>
    <col min="15084" max="15085" width="8.85546875" style="13"/>
    <col min="15086" max="15086" width="0" style="13" hidden="1" customWidth="1"/>
    <col min="15087" max="15087" width="8.85546875" style="13"/>
    <col min="15088" max="15088" width="0" style="13" hidden="1" customWidth="1"/>
    <col min="15089" max="15297" width="8.85546875" style="13"/>
    <col min="15298" max="15298" width="4.85546875" style="13" customWidth="1"/>
    <col min="15299" max="15299" width="8" style="13" customWidth="1"/>
    <col min="15300" max="15300" width="18" style="13" customWidth="1"/>
    <col min="15301" max="15302" width="5.28515625" style="13" customWidth="1"/>
    <col min="15303" max="15307" width="5" style="13" customWidth="1"/>
    <col min="15308" max="15315" width="7.7109375" style="13" customWidth="1"/>
    <col min="15316" max="15319" width="8.85546875" style="13" customWidth="1"/>
    <col min="15320" max="15321" width="0" style="13" hidden="1" customWidth="1"/>
    <col min="15322" max="15335" width="8.85546875" style="13"/>
    <col min="15336" max="15339" width="0" style="13" hidden="1" customWidth="1"/>
    <col min="15340" max="15341" width="8.85546875" style="13"/>
    <col min="15342" max="15342" width="0" style="13" hidden="1" customWidth="1"/>
    <col min="15343" max="15343" width="8.85546875" style="13"/>
    <col min="15344" max="15344" width="0" style="13" hidden="1" customWidth="1"/>
    <col min="15345" max="15553" width="8.85546875" style="13"/>
    <col min="15554" max="15554" width="4.85546875" style="13" customWidth="1"/>
    <col min="15555" max="15555" width="8" style="13" customWidth="1"/>
    <col min="15556" max="15556" width="18" style="13" customWidth="1"/>
    <col min="15557" max="15558" width="5.28515625" style="13" customWidth="1"/>
    <col min="15559" max="15563" width="5" style="13" customWidth="1"/>
    <col min="15564" max="15571" width="7.7109375" style="13" customWidth="1"/>
    <col min="15572" max="15575" width="8.85546875" style="13" customWidth="1"/>
    <col min="15576" max="15577" width="0" style="13" hidden="1" customWidth="1"/>
    <col min="15578" max="15591" width="8.85546875" style="13"/>
    <col min="15592" max="15595" width="0" style="13" hidden="1" customWidth="1"/>
    <col min="15596" max="15597" width="8.85546875" style="13"/>
    <col min="15598" max="15598" width="0" style="13" hidden="1" customWidth="1"/>
    <col min="15599" max="15599" width="8.85546875" style="13"/>
    <col min="15600" max="15600" width="0" style="13" hidden="1" customWidth="1"/>
    <col min="15601" max="15809" width="8.85546875" style="13"/>
    <col min="15810" max="15810" width="4.85546875" style="13" customWidth="1"/>
    <col min="15811" max="15811" width="8" style="13" customWidth="1"/>
    <col min="15812" max="15812" width="18" style="13" customWidth="1"/>
    <col min="15813" max="15814" width="5.28515625" style="13" customWidth="1"/>
    <col min="15815" max="15819" width="5" style="13" customWidth="1"/>
    <col min="15820" max="15827" width="7.7109375" style="13" customWidth="1"/>
    <col min="15828" max="15831" width="8.85546875" style="13" customWidth="1"/>
    <col min="15832" max="15833" width="0" style="13" hidden="1" customWidth="1"/>
    <col min="15834" max="15847" width="8.85546875" style="13"/>
    <col min="15848" max="15851" width="0" style="13" hidden="1" customWidth="1"/>
    <col min="15852" max="15853" width="8.85546875" style="13"/>
    <col min="15854" max="15854" width="0" style="13" hidden="1" customWidth="1"/>
    <col min="15855" max="15855" width="8.85546875" style="13"/>
    <col min="15856" max="15856" width="0" style="13" hidden="1" customWidth="1"/>
    <col min="15857" max="16065" width="8.85546875" style="13"/>
    <col min="16066" max="16066" width="4.85546875" style="13" customWidth="1"/>
    <col min="16067" max="16067" width="8" style="13" customWidth="1"/>
    <col min="16068" max="16068" width="18" style="13" customWidth="1"/>
    <col min="16069" max="16070" width="5.28515625" style="13" customWidth="1"/>
    <col min="16071" max="16075" width="5" style="13" customWidth="1"/>
    <col min="16076" max="16083" width="7.7109375" style="13" customWidth="1"/>
    <col min="16084" max="16087" width="8.85546875" style="13" customWidth="1"/>
    <col min="16088" max="16089" width="0" style="13" hidden="1" customWidth="1"/>
    <col min="16090" max="16103" width="8.85546875" style="13"/>
    <col min="16104" max="16107" width="0" style="13" hidden="1" customWidth="1"/>
    <col min="16108" max="16109" width="8.85546875" style="13"/>
    <col min="16110" max="16110" width="0" style="13" hidden="1" customWidth="1"/>
    <col min="16111" max="16111" width="8.85546875" style="13"/>
    <col min="16112" max="16112" width="0" style="13" hidden="1" customWidth="1"/>
    <col min="16113" max="16384" width="8.85546875" style="13"/>
  </cols>
  <sheetData>
    <row r="1" spans="1:47" ht="18.75" customHeight="1">
      <c r="V1" s="611" t="s">
        <v>624</v>
      </c>
      <c r="W1" s="611"/>
      <c r="AA1" s="223"/>
      <c r="AB1" s="223"/>
      <c r="AS1" s="612" t="s">
        <v>625</v>
      </c>
      <c r="AT1" s="612"/>
      <c r="AU1" s="612"/>
    </row>
    <row r="2" spans="1:47" ht="18.75" customHeight="1"/>
    <row r="3" spans="1:47" ht="18.75" customHeight="1"/>
    <row r="4" spans="1:47" s="47" customFormat="1" ht="32.25" customHeight="1">
      <c r="B4" s="551" t="s">
        <v>626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126"/>
      <c r="V4" s="126"/>
      <c r="W4" s="126"/>
      <c r="X4" s="126"/>
      <c r="Y4" s="126"/>
      <c r="Z4" s="126"/>
      <c r="AA4" s="126"/>
      <c r="AB4" s="126"/>
    </row>
    <row r="5" spans="1:47" ht="22.5" customHeight="1"/>
    <row r="6" spans="1:47" ht="22.5" customHeight="1">
      <c r="A6" s="411"/>
      <c r="AB6" s="48"/>
      <c r="AC6" s="48"/>
      <c r="AD6" s="48"/>
      <c r="AE6" s="48"/>
      <c r="AF6" s="48"/>
      <c r="AG6" s="48"/>
      <c r="AH6" s="48"/>
    </row>
    <row r="7" spans="1:47" ht="22.5" customHeight="1">
      <c r="A7" s="10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</row>
    <row r="8" spans="1:47" ht="22.5" customHeight="1">
      <c r="A8" s="196"/>
      <c r="B8" s="547"/>
      <c r="C8" s="547"/>
      <c r="D8" s="547"/>
      <c r="E8" s="547"/>
      <c r="F8" s="547"/>
      <c r="G8" s="547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</row>
    <row r="9" spans="1:47" ht="22.5" customHeight="1">
      <c r="A9" s="49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1:47" s="15" customFormat="1" ht="12.75">
      <c r="A10" s="44"/>
      <c r="Q10" s="60"/>
      <c r="W10" s="60" t="s">
        <v>3</v>
      </c>
      <c r="X10" s="9"/>
      <c r="Y10" s="9"/>
      <c r="Z10" s="9"/>
      <c r="AA10" s="9"/>
      <c r="AB10" s="60"/>
      <c r="AO10" s="9"/>
      <c r="AP10" s="9"/>
      <c r="AQ10" s="9"/>
      <c r="AR10" s="9"/>
      <c r="AS10" s="9"/>
      <c r="AT10" s="9"/>
      <c r="AU10" s="60" t="s">
        <v>3</v>
      </c>
    </row>
    <row r="11" spans="1:47" s="113" customFormat="1" ht="15" customHeight="1">
      <c r="A11" s="613" t="s">
        <v>4</v>
      </c>
      <c r="B11" s="613" t="s">
        <v>5</v>
      </c>
      <c r="C11" s="616" t="s">
        <v>627</v>
      </c>
      <c r="D11" s="619"/>
      <c r="E11" s="619"/>
      <c r="F11" s="412"/>
      <c r="G11" s="224"/>
      <c r="H11" s="224"/>
      <c r="I11" s="412"/>
      <c r="J11" s="412"/>
      <c r="K11" s="412"/>
      <c r="L11" s="413"/>
      <c r="M11" s="413"/>
      <c r="N11" s="413"/>
      <c r="O11" s="413"/>
      <c r="P11" s="413"/>
      <c r="Q11" s="229"/>
      <c r="R11" s="413"/>
      <c r="S11" s="413"/>
      <c r="T11" s="413"/>
      <c r="U11" s="413"/>
      <c r="V11" s="413"/>
      <c r="W11" s="226"/>
      <c r="X11" s="613" t="s">
        <v>4</v>
      </c>
      <c r="Y11" s="613" t="s">
        <v>5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3"/>
      <c r="AN11" s="413"/>
      <c r="AO11" s="413"/>
      <c r="AP11" s="413"/>
      <c r="AQ11" s="413"/>
      <c r="AR11" s="616" t="s">
        <v>115</v>
      </c>
      <c r="AS11" s="620"/>
      <c r="AT11" s="620"/>
      <c r="AU11" s="621"/>
    </row>
    <row r="12" spans="1:47" s="113" customFormat="1" ht="15" customHeight="1">
      <c r="A12" s="614"/>
      <c r="B12" s="614"/>
      <c r="C12" s="617"/>
      <c r="D12" s="616" t="s">
        <v>117</v>
      </c>
      <c r="E12" s="613" t="s">
        <v>119</v>
      </c>
      <c r="F12" s="624" t="s">
        <v>16</v>
      </c>
      <c r="G12" s="224"/>
      <c r="H12" s="225"/>
      <c r="I12" s="624" t="s">
        <v>15</v>
      </c>
      <c r="J12" s="224"/>
      <c r="K12" s="225"/>
      <c r="L12" s="624" t="s">
        <v>17</v>
      </c>
      <c r="M12" s="224"/>
      <c r="N12" s="225"/>
      <c r="O12" s="624" t="s">
        <v>628</v>
      </c>
      <c r="P12" s="224"/>
      <c r="Q12" s="225"/>
      <c r="R12" s="624" t="s">
        <v>629</v>
      </c>
      <c r="S12" s="224"/>
      <c r="T12" s="225"/>
      <c r="U12" s="624" t="s">
        <v>630</v>
      </c>
      <c r="V12" s="224"/>
      <c r="W12" s="225"/>
      <c r="X12" s="614"/>
      <c r="Y12" s="614"/>
      <c r="Z12" s="624" t="s">
        <v>631</v>
      </c>
      <c r="AA12" s="224"/>
      <c r="AB12" s="225"/>
      <c r="AC12" s="624" t="s">
        <v>632</v>
      </c>
      <c r="AD12" s="224"/>
      <c r="AE12" s="225"/>
      <c r="AF12" s="624" t="s">
        <v>633</v>
      </c>
      <c r="AG12" s="224"/>
      <c r="AH12" s="225"/>
      <c r="AI12" s="624" t="s">
        <v>634</v>
      </c>
      <c r="AJ12" s="224"/>
      <c r="AK12" s="225"/>
      <c r="AL12" s="624" t="s">
        <v>635</v>
      </c>
      <c r="AM12" s="224"/>
      <c r="AN12" s="225"/>
      <c r="AO12" s="624" t="s">
        <v>636</v>
      </c>
      <c r="AP12" s="224"/>
      <c r="AQ12" s="225"/>
      <c r="AR12" s="618"/>
      <c r="AS12" s="622"/>
      <c r="AT12" s="622"/>
      <c r="AU12" s="623"/>
    </row>
    <row r="13" spans="1:47" s="113" customFormat="1" ht="60.75" customHeight="1">
      <c r="A13" s="615"/>
      <c r="B13" s="615"/>
      <c r="C13" s="618"/>
      <c r="D13" s="618"/>
      <c r="E13" s="615"/>
      <c r="F13" s="625"/>
      <c r="G13" s="227" t="s">
        <v>117</v>
      </c>
      <c r="H13" s="227" t="s">
        <v>119</v>
      </c>
      <c r="I13" s="625"/>
      <c r="J13" s="227" t="s">
        <v>117</v>
      </c>
      <c r="K13" s="227" t="s">
        <v>119</v>
      </c>
      <c r="L13" s="625"/>
      <c r="M13" s="227" t="s">
        <v>117</v>
      </c>
      <c r="N13" s="227" t="s">
        <v>119</v>
      </c>
      <c r="O13" s="625"/>
      <c r="P13" s="227" t="s">
        <v>117</v>
      </c>
      <c r="Q13" s="227" t="s">
        <v>119</v>
      </c>
      <c r="R13" s="625"/>
      <c r="S13" s="227" t="s">
        <v>117</v>
      </c>
      <c r="T13" s="227" t="s">
        <v>119</v>
      </c>
      <c r="U13" s="625"/>
      <c r="V13" s="227" t="s">
        <v>117</v>
      </c>
      <c r="W13" s="227" t="s">
        <v>119</v>
      </c>
      <c r="X13" s="615"/>
      <c r="Y13" s="615"/>
      <c r="Z13" s="625"/>
      <c r="AA13" s="227" t="s">
        <v>117</v>
      </c>
      <c r="AB13" s="227" t="s">
        <v>119</v>
      </c>
      <c r="AC13" s="625"/>
      <c r="AD13" s="227" t="s">
        <v>117</v>
      </c>
      <c r="AE13" s="227" t="s">
        <v>119</v>
      </c>
      <c r="AF13" s="625"/>
      <c r="AG13" s="227" t="s">
        <v>117</v>
      </c>
      <c r="AH13" s="227" t="s">
        <v>119</v>
      </c>
      <c r="AI13" s="625"/>
      <c r="AJ13" s="227" t="s">
        <v>117</v>
      </c>
      <c r="AK13" s="227" t="s">
        <v>119</v>
      </c>
      <c r="AL13" s="625"/>
      <c r="AM13" s="227" t="s">
        <v>117</v>
      </c>
      <c r="AN13" s="227" t="s">
        <v>119</v>
      </c>
      <c r="AO13" s="625"/>
      <c r="AP13" s="227" t="s">
        <v>117</v>
      </c>
      <c r="AQ13" s="227" t="s">
        <v>119</v>
      </c>
      <c r="AR13" s="351" t="s">
        <v>123</v>
      </c>
      <c r="AS13" s="228" t="s">
        <v>124</v>
      </c>
      <c r="AT13" s="228" t="s">
        <v>125</v>
      </c>
      <c r="AU13" s="228" t="s">
        <v>14</v>
      </c>
    </row>
    <row r="14" spans="1:47" s="215" customFormat="1" ht="18" customHeight="1">
      <c r="A14" s="230" t="s">
        <v>31</v>
      </c>
      <c r="B14" s="231" t="s">
        <v>32</v>
      </c>
      <c r="C14" s="232">
        <v>1</v>
      </c>
      <c r="D14" s="232">
        <v>2</v>
      </c>
      <c r="E14" s="232">
        <v>3</v>
      </c>
      <c r="F14" s="232">
        <v>4</v>
      </c>
      <c r="G14" s="232">
        <v>5</v>
      </c>
      <c r="H14" s="232">
        <v>6</v>
      </c>
      <c r="I14" s="232">
        <v>7</v>
      </c>
      <c r="J14" s="232">
        <v>8</v>
      </c>
      <c r="K14" s="232">
        <v>9</v>
      </c>
      <c r="L14" s="232">
        <v>10</v>
      </c>
      <c r="M14" s="232">
        <v>11</v>
      </c>
      <c r="N14" s="232">
        <v>12</v>
      </c>
      <c r="O14" s="232">
        <v>13</v>
      </c>
      <c r="P14" s="232">
        <v>14</v>
      </c>
      <c r="Q14" s="232">
        <v>15</v>
      </c>
      <c r="R14" s="232">
        <v>16</v>
      </c>
      <c r="S14" s="232">
        <v>17</v>
      </c>
      <c r="T14" s="232">
        <v>18</v>
      </c>
      <c r="U14" s="232">
        <v>19</v>
      </c>
      <c r="V14" s="232">
        <v>20</v>
      </c>
      <c r="W14" s="232">
        <v>21</v>
      </c>
      <c r="X14" s="230" t="s">
        <v>31</v>
      </c>
      <c r="Y14" s="231" t="s">
        <v>32</v>
      </c>
      <c r="Z14" s="232">
        <v>22</v>
      </c>
      <c r="AA14" s="232">
        <v>23</v>
      </c>
      <c r="AB14" s="232">
        <v>24</v>
      </c>
      <c r="AC14" s="232">
        <v>25</v>
      </c>
      <c r="AD14" s="232">
        <v>26</v>
      </c>
      <c r="AE14" s="232">
        <v>27</v>
      </c>
      <c r="AF14" s="232">
        <v>28</v>
      </c>
      <c r="AG14" s="232">
        <v>29</v>
      </c>
      <c r="AH14" s="232">
        <v>30</v>
      </c>
      <c r="AI14" s="232">
        <v>31</v>
      </c>
      <c r="AJ14" s="232">
        <v>32</v>
      </c>
      <c r="AK14" s="232">
        <v>33</v>
      </c>
      <c r="AL14" s="232">
        <v>34</v>
      </c>
      <c r="AM14" s="232">
        <v>35</v>
      </c>
      <c r="AN14" s="232">
        <v>36</v>
      </c>
      <c r="AO14" s="232">
        <v>37</v>
      </c>
      <c r="AP14" s="232">
        <v>38</v>
      </c>
      <c r="AQ14" s="232">
        <v>39</v>
      </c>
      <c r="AR14" s="232">
        <v>40</v>
      </c>
      <c r="AS14" s="232">
        <v>41</v>
      </c>
      <c r="AT14" s="232">
        <v>42</v>
      </c>
      <c r="AU14" s="232">
        <v>43</v>
      </c>
    </row>
    <row r="15" spans="1:47" s="41" customFormat="1" ht="15" customHeight="1">
      <c r="A15" s="339" t="s">
        <v>33</v>
      </c>
      <c r="B15" s="338">
        <v>1</v>
      </c>
      <c r="C15" s="341">
        <f>+C16+C22+C29+C37+C41</f>
        <v>19256</v>
      </c>
      <c r="D15" s="341">
        <f t="shared" ref="D15:W15" si="0">+D16+D22+D29+D37+D41</f>
        <v>11477</v>
      </c>
      <c r="E15" s="341">
        <f t="shared" si="0"/>
        <v>7779</v>
      </c>
      <c r="F15" s="341">
        <f t="shared" si="0"/>
        <v>1413</v>
      </c>
      <c r="G15" s="341">
        <f t="shared" si="0"/>
        <v>901</v>
      </c>
      <c r="H15" s="341">
        <f t="shared" si="0"/>
        <v>512</v>
      </c>
      <c r="I15" s="341">
        <f t="shared" si="0"/>
        <v>17589</v>
      </c>
      <c r="J15" s="341">
        <f t="shared" si="0"/>
        <v>10405</v>
      </c>
      <c r="K15" s="341">
        <f t="shared" si="0"/>
        <v>7184</v>
      </c>
      <c r="L15" s="341">
        <f t="shared" si="0"/>
        <v>254</v>
      </c>
      <c r="M15" s="341">
        <f t="shared" si="0"/>
        <v>171</v>
      </c>
      <c r="N15" s="341">
        <f t="shared" si="0"/>
        <v>83</v>
      </c>
      <c r="O15" s="341">
        <f t="shared" si="0"/>
        <v>7827</v>
      </c>
      <c r="P15" s="341">
        <f t="shared" si="0"/>
        <v>5381</v>
      </c>
      <c r="Q15" s="341">
        <f t="shared" si="0"/>
        <v>2446</v>
      </c>
      <c r="R15" s="341">
        <f t="shared" si="0"/>
        <v>1356</v>
      </c>
      <c r="S15" s="341">
        <f t="shared" si="0"/>
        <v>892</v>
      </c>
      <c r="T15" s="341">
        <f t="shared" si="0"/>
        <v>464</v>
      </c>
      <c r="U15" s="341">
        <f t="shared" si="0"/>
        <v>599</v>
      </c>
      <c r="V15" s="341">
        <f t="shared" si="0"/>
        <v>377</v>
      </c>
      <c r="W15" s="341">
        <f t="shared" si="0"/>
        <v>222</v>
      </c>
      <c r="X15" s="339" t="s">
        <v>33</v>
      </c>
      <c r="Y15" s="338">
        <v>1</v>
      </c>
      <c r="Z15" s="341">
        <f>+Z16+Z22+Z29+Z37+Z41</f>
        <v>18</v>
      </c>
      <c r="AA15" s="341">
        <f t="shared" ref="AA15:AU15" si="1">+AA16+AA22+AA29+AA37+AA41</f>
        <v>12</v>
      </c>
      <c r="AB15" s="341">
        <f t="shared" si="1"/>
        <v>6</v>
      </c>
      <c r="AC15" s="341">
        <f t="shared" si="1"/>
        <v>194</v>
      </c>
      <c r="AD15" s="341">
        <f t="shared" si="1"/>
        <v>87</v>
      </c>
      <c r="AE15" s="341">
        <f t="shared" si="1"/>
        <v>107</v>
      </c>
      <c r="AF15" s="341">
        <f t="shared" si="1"/>
        <v>1700</v>
      </c>
      <c r="AG15" s="341">
        <f t="shared" si="1"/>
        <v>967</v>
      </c>
      <c r="AH15" s="341">
        <f t="shared" si="1"/>
        <v>733</v>
      </c>
      <c r="AI15" s="341">
        <f t="shared" si="1"/>
        <v>216</v>
      </c>
      <c r="AJ15" s="341">
        <f t="shared" si="1"/>
        <v>188</v>
      </c>
      <c r="AK15" s="341">
        <f t="shared" si="1"/>
        <v>28</v>
      </c>
      <c r="AL15" s="341">
        <f t="shared" si="1"/>
        <v>669</v>
      </c>
      <c r="AM15" s="341">
        <f t="shared" si="1"/>
        <v>632</v>
      </c>
      <c r="AN15" s="341">
        <f t="shared" si="1"/>
        <v>37</v>
      </c>
      <c r="AO15" s="341">
        <f t="shared" si="1"/>
        <v>6677</v>
      </c>
      <c r="AP15" s="341">
        <f t="shared" si="1"/>
        <v>2941</v>
      </c>
      <c r="AQ15" s="341">
        <f t="shared" si="1"/>
        <v>3736</v>
      </c>
      <c r="AR15" s="341">
        <f t="shared" si="1"/>
        <v>14339</v>
      </c>
      <c r="AS15" s="341">
        <f t="shared" si="1"/>
        <v>128</v>
      </c>
      <c r="AT15" s="341">
        <f t="shared" si="1"/>
        <v>4764</v>
      </c>
      <c r="AU15" s="341">
        <f t="shared" si="1"/>
        <v>25</v>
      </c>
    </row>
    <row r="16" spans="1:47" s="41" customFormat="1" ht="15" customHeight="1">
      <c r="A16" s="339" t="s">
        <v>34</v>
      </c>
      <c r="B16" s="338">
        <v>2</v>
      </c>
      <c r="C16" s="342">
        <f>SUM(C17:C21)</f>
        <v>2148</v>
      </c>
      <c r="D16" s="342">
        <f t="shared" ref="D16:W16" si="2">SUM(D17:D21)</f>
        <v>1172</v>
      </c>
      <c r="E16" s="342">
        <f t="shared" si="2"/>
        <v>976</v>
      </c>
      <c r="F16" s="342">
        <f t="shared" si="2"/>
        <v>150</v>
      </c>
      <c r="G16" s="342">
        <f t="shared" si="2"/>
        <v>74</v>
      </c>
      <c r="H16" s="342">
        <f t="shared" si="2"/>
        <v>76</v>
      </c>
      <c r="I16" s="342">
        <f t="shared" si="2"/>
        <v>1915</v>
      </c>
      <c r="J16" s="342">
        <f t="shared" si="2"/>
        <v>1061</v>
      </c>
      <c r="K16" s="342">
        <f t="shared" si="2"/>
        <v>854</v>
      </c>
      <c r="L16" s="342">
        <f t="shared" si="2"/>
        <v>83</v>
      </c>
      <c r="M16" s="342">
        <f t="shared" si="2"/>
        <v>37</v>
      </c>
      <c r="N16" s="342">
        <f t="shared" si="2"/>
        <v>46</v>
      </c>
      <c r="O16" s="342">
        <f t="shared" si="2"/>
        <v>641</v>
      </c>
      <c r="P16" s="342">
        <f t="shared" si="2"/>
        <v>432</v>
      </c>
      <c r="Q16" s="342">
        <f t="shared" si="2"/>
        <v>209</v>
      </c>
      <c r="R16" s="342">
        <f t="shared" si="2"/>
        <v>149</v>
      </c>
      <c r="S16" s="342">
        <f t="shared" si="2"/>
        <v>87</v>
      </c>
      <c r="T16" s="342">
        <f t="shared" si="2"/>
        <v>62</v>
      </c>
      <c r="U16" s="342">
        <f t="shared" si="2"/>
        <v>35</v>
      </c>
      <c r="V16" s="342">
        <f t="shared" si="2"/>
        <v>23</v>
      </c>
      <c r="W16" s="342">
        <f t="shared" si="2"/>
        <v>12</v>
      </c>
      <c r="X16" s="339" t="s">
        <v>34</v>
      </c>
      <c r="Y16" s="338">
        <v>2</v>
      </c>
      <c r="Z16" s="342">
        <f>SUM(Z17:Z21)</f>
        <v>4</v>
      </c>
      <c r="AA16" s="342">
        <f t="shared" ref="AA16:AU16" si="3">SUM(AA17:AA21)</f>
        <v>3</v>
      </c>
      <c r="AB16" s="342">
        <f t="shared" si="3"/>
        <v>1</v>
      </c>
      <c r="AC16" s="342">
        <f t="shared" si="3"/>
        <v>8</v>
      </c>
      <c r="AD16" s="342">
        <f t="shared" si="3"/>
        <v>1</v>
      </c>
      <c r="AE16" s="342">
        <f t="shared" si="3"/>
        <v>7</v>
      </c>
      <c r="AF16" s="342">
        <f t="shared" si="3"/>
        <v>210</v>
      </c>
      <c r="AG16" s="342">
        <f t="shared" si="3"/>
        <v>141</v>
      </c>
      <c r="AH16" s="342">
        <f t="shared" si="3"/>
        <v>69</v>
      </c>
      <c r="AI16" s="342">
        <f t="shared" si="3"/>
        <v>0</v>
      </c>
      <c r="AJ16" s="342">
        <f t="shared" si="3"/>
        <v>0</v>
      </c>
      <c r="AK16" s="342">
        <f t="shared" si="3"/>
        <v>0</v>
      </c>
      <c r="AL16" s="342">
        <f t="shared" si="3"/>
        <v>25</v>
      </c>
      <c r="AM16" s="342">
        <f t="shared" si="3"/>
        <v>25</v>
      </c>
      <c r="AN16" s="342">
        <f t="shared" si="3"/>
        <v>0</v>
      </c>
      <c r="AO16" s="342">
        <f t="shared" si="3"/>
        <v>1076</v>
      </c>
      <c r="AP16" s="342">
        <f t="shared" si="3"/>
        <v>460</v>
      </c>
      <c r="AQ16" s="342">
        <f t="shared" si="3"/>
        <v>616</v>
      </c>
      <c r="AR16" s="342">
        <f t="shared" si="3"/>
        <v>2117</v>
      </c>
      <c r="AS16" s="342">
        <f t="shared" si="3"/>
        <v>0</v>
      </c>
      <c r="AT16" s="342">
        <f t="shared" si="3"/>
        <v>31</v>
      </c>
      <c r="AU16" s="342">
        <f t="shared" si="3"/>
        <v>0</v>
      </c>
    </row>
    <row r="17" spans="1:47" s="41" customFormat="1" ht="15" customHeight="1">
      <c r="A17" s="233" t="s">
        <v>35</v>
      </c>
      <c r="B17" s="231">
        <v>3</v>
      </c>
      <c r="C17" s="343">
        <f>+F17+I17+L17</f>
        <v>373</v>
      </c>
      <c r="D17" s="343">
        <f t="shared" ref="D17:E21" si="4">+G17+J17+M17</f>
        <v>216</v>
      </c>
      <c r="E17" s="343">
        <f t="shared" si="4"/>
        <v>157</v>
      </c>
      <c r="F17" s="344">
        <f>+G17+H17</f>
        <v>0</v>
      </c>
      <c r="G17" s="345">
        <v>0</v>
      </c>
      <c r="H17" s="346">
        <v>0</v>
      </c>
      <c r="I17" s="347">
        <f>+J17+K17</f>
        <v>373</v>
      </c>
      <c r="J17" s="346">
        <v>216</v>
      </c>
      <c r="K17" s="346">
        <v>157</v>
      </c>
      <c r="L17" s="347">
        <f>+M17+N17</f>
        <v>0</v>
      </c>
      <c r="M17" s="346">
        <v>0</v>
      </c>
      <c r="N17" s="346">
        <v>0</v>
      </c>
      <c r="O17" s="346">
        <f>+P17+Q17</f>
        <v>108</v>
      </c>
      <c r="P17" s="346">
        <v>78</v>
      </c>
      <c r="Q17" s="346">
        <v>30</v>
      </c>
      <c r="R17" s="346">
        <f>+S17+T17</f>
        <v>93</v>
      </c>
      <c r="S17" s="346">
        <v>50</v>
      </c>
      <c r="T17" s="346">
        <v>43</v>
      </c>
      <c r="U17" s="346">
        <f>+V17+W17</f>
        <v>5</v>
      </c>
      <c r="V17" s="346">
        <v>2</v>
      </c>
      <c r="W17" s="346">
        <v>3</v>
      </c>
      <c r="X17" s="233" t="s">
        <v>35</v>
      </c>
      <c r="Y17" s="231">
        <v>3</v>
      </c>
      <c r="Z17" s="346">
        <f>+AA17+AB17</f>
        <v>0</v>
      </c>
      <c r="AA17" s="346">
        <v>0</v>
      </c>
      <c r="AB17" s="349">
        <v>0</v>
      </c>
      <c r="AC17" s="346">
        <f>+AD17+AE17</f>
        <v>0</v>
      </c>
      <c r="AD17" s="346">
        <v>0</v>
      </c>
      <c r="AE17" s="346">
        <v>0</v>
      </c>
      <c r="AF17" s="346">
        <f>+AG17+AH17</f>
        <v>3</v>
      </c>
      <c r="AG17" s="346">
        <v>2</v>
      </c>
      <c r="AH17" s="346">
        <v>1</v>
      </c>
      <c r="AI17" s="346">
        <f>+AJ17+AK17</f>
        <v>0</v>
      </c>
      <c r="AJ17" s="346">
        <v>0</v>
      </c>
      <c r="AK17" s="346">
        <v>0</v>
      </c>
      <c r="AL17" s="346">
        <f>+AM17+AN17</f>
        <v>0</v>
      </c>
      <c r="AM17" s="346">
        <v>0</v>
      </c>
      <c r="AN17" s="346">
        <v>0</v>
      </c>
      <c r="AO17" s="346">
        <f>+AP17+AQ17</f>
        <v>164</v>
      </c>
      <c r="AP17" s="346">
        <v>84</v>
      </c>
      <c r="AQ17" s="346">
        <v>80</v>
      </c>
      <c r="AR17" s="346">
        <v>373</v>
      </c>
      <c r="AS17" s="346">
        <v>0</v>
      </c>
      <c r="AT17" s="346">
        <v>0</v>
      </c>
      <c r="AU17" s="346">
        <v>0</v>
      </c>
    </row>
    <row r="18" spans="1:47" s="41" customFormat="1" ht="15" customHeight="1">
      <c r="A18" s="233" t="s">
        <v>36</v>
      </c>
      <c r="B18" s="231">
        <v>4</v>
      </c>
      <c r="C18" s="343">
        <f t="shared" ref="C18:C21" si="5">+F18+I18+L18</f>
        <v>215</v>
      </c>
      <c r="D18" s="343">
        <f t="shared" si="4"/>
        <v>111</v>
      </c>
      <c r="E18" s="343">
        <f t="shared" si="4"/>
        <v>104</v>
      </c>
      <c r="F18" s="344">
        <f t="shared" ref="F18:F21" si="6">+G18+H18</f>
        <v>0</v>
      </c>
      <c r="G18" s="345">
        <v>0</v>
      </c>
      <c r="H18" s="346">
        <v>0</v>
      </c>
      <c r="I18" s="347">
        <f t="shared" ref="I18:I50" si="7">+J18+K18</f>
        <v>192</v>
      </c>
      <c r="J18" s="346">
        <v>89</v>
      </c>
      <c r="K18" s="346">
        <v>103</v>
      </c>
      <c r="L18" s="347">
        <f t="shared" ref="L18:L50" si="8">+M18+N18</f>
        <v>23</v>
      </c>
      <c r="M18" s="346">
        <v>22</v>
      </c>
      <c r="N18" s="346">
        <v>1</v>
      </c>
      <c r="O18" s="346">
        <f t="shared" ref="O18:O50" si="9">+P18+Q18</f>
        <v>89</v>
      </c>
      <c r="P18" s="346">
        <v>55</v>
      </c>
      <c r="Q18" s="346">
        <v>34</v>
      </c>
      <c r="R18" s="346">
        <f t="shared" ref="R18:R50" si="10">+S18+T18</f>
        <v>0</v>
      </c>
      <c r="S18" s="346">
        <v>0</v>
      </c>
      <c r="T18" s="346">
        <v>0</v>
      </c>
      <c r="U18" s="346">
        <f t="shared" ref="U18:U50" si="11">+V18+W18</f>
        <v>1</v>
      </c>
      <c r="V18" s="346">
        <v>1</v>
      </c>
      <c r="W18" s="346">
        <v>0</v>
      </c>
      <c r="X18" s="233" t="s">
        <v>36</v>
      </c>
      <c r="Y18" s="231">
        <v>4</v>
      </c>
      <c r="Z18" s="346">
        <f t="shared" ref="Z18:Z50" si="12">+AA18+AB18</f>
        <v>1</v>
      </c>
      <c r="AA18" s="346">
        <v>1</v>
      </c>
      <c r="AB18" s="349">
        <v>0</v>
      </c>
      <c r="AC18" s="346">
        <f t="shared" ref="AC18:AC50" si="13">+AD18+AE18</f>
        <v>0</v>
      </c>
      <c r="AD18" s="346">
        <v>0</v>
      </c>
      <c r="AE18" s="346">
        <v>0</v>
      </c>
      <c r="AF18" s="346">
        <f t="shared" ref="AF18:AF50" si="14">+AG18+AH18</f>
        <v>1</v>
      </c>
      <c r="AG18" s="346">
        <v>1</v>
      </c>
      <c r="AH18" s="346">
        <v>0</v>
      </c>
      <c r="AI18" s="346">
        <f t="shared" ref="AI18:AI50" si="15">+AJ18+AK18</f>
        <v>0</v>
      </c>
      <c r="AJ18" s="346">
        <v>0</v>
      </c>
      <c r="AK18" s="346">
        <v>0</v>
      </c>
      <c r="AL18" s="346">
        <f t="shared" ref="AL18:AL50" si="16">+AM18+AN18</f>
        <v>0</v>
      </c>
      <c r="AM18" s="346">
        <v>0</v>
      </c>
      <c r="AN18" s="346">
        <v>0</v>
      </c>
      <c r="AO18" s="346">
        <f t="shared" ref="AO18:AO50" si="17">+AP18+AQ18</f>
        <v>123</v>
      </c>
      <c r="AP18" s="346">
        <v>53</v>
      </c>
      <c r="AQ18" s="346">
        <v>70</v>
      </c>
      <c r="AR18" s="346">
        <v>215</v>
      </c>
      <c r="AS18" s="346">
        <v>0</v>
      </c>
      <c r="AT18" s="346">
        <v>0</v>
      </c>
      <c r="AU18" s="346">
        <v>0</v>
      </c>
    </row>
    <row r="19" spans="1:47" s="41" customFormat="1" ht="15" customHeight="1">
      <c r="A19" s="233" t="s">
        <v>37</v>
      </c>
      <c r="B19" s="231">
        <v>5</v>
      </c>
      <c r="C19" s="343">
        <f t="shared" si="5"/>
        <v>499</v>
      </c>
      <c r="D19" s="343">
        <f t="shared" si="4"/>
        <v>246</v>
      </c>
      <c r="E19" s="343">
        <f t="shared" si="4"/>
        <v>253</v>
      </c>
      <c r="F19" s="344">
        <f t="shared" si="6"/>
        <v>20</v>
      </c>
      <c r="G19" s="345">
        <v>8</v>
      </c>
      <c r="H19" s="346">
        <v>12</v>
      </c>
      <c r="I19" s="347">
        <f t="shared" si="7"/>
        <v>429</v>
      </c>
      <c r="J19" s="346">
        <v>233</v>
      </c>
      <c r="K19" s="346">
        <v>196</v>
      </c>
      <c r="L19" s="347">
        <f t="shared" si="8"/>
        <v>50</v>
      </c>
      <c r="M19" s="346">
        <v>5</v>
      </c>
      <c r="N19" s="346">
        <v>45</v>
      </c>
      <c r="O19" s="346">
        <f t="shared" si="9"/>
        <v>109</v>
      </c>
      <c r="P19" s="346">
        <v>78</v>
      </c>
      <c r="Q19" s="346">
        <v>31</v>
      </c>
      <c r="R19" s="346">
        <f t="shared" si="10"/>
        <v>7</v>
      </c>
      <c r="S19" s="346">
        <v>5</v>
      </c>
      <c r="T19" s="346">
        <v>2</v>
      </c>
      <c r="U19" s="346">
        <f t="shared" si="11"/>
        <v>2</v>
      </c>
      <c r="V19" s="346">
        <v>0</v>
      </c>
      <c r="W19" s="346">
        <v>2</v>
      </c>
      <c r="X19" s="233" t="s">
        <v>37</v>
      </c>
      <c r="Y19" s="231">
        <v>5</v>
      </c>
      <c r="Z19" s="346">
        <f t="shared" si="12"/>
        <v>0</v>
      </c>
      <c r="AA19" s="346">
        <v>0</v>
      </c>
      <c r="AB19" s="349">
        <v>0</v>
      </c>
      <c r="AC19" s="346">
        <f t="shared" si="13"/>
        <v>4</v>
      </c>
      <c r="AD19" s="346">
        <v>1</v>
      </c>
      <c r="AE19" s="346">
        <v>3</v>
      </c>
      <c r="AF19" s="346">
        <f t="shared" si="14"/>
        <v>70</v>
      </c>
      <c r="AG19" s="346">
        <v>54</v>
      </c>
      <c r="AH19" s="346">
        <v>16</v>
      </c>
      <c r="AI19" s="346">
        <f t="shared" si="15"/>
        <v>0</v>
      </c>
      <c r="AJ19" s="346">
        <v>0</v>
      </c>
      <c r="AK19" s="346">
        <v>0</v>
      </c>
      <c r="AL19" s="346">
        <f t="shared" si="16"/>
        <v>0</v>
      </c>
      <c r="AM19" s="346">
        <v>0</v>
      </c>
      <c r="AN19" s="346">
        <v>0</v>
      </c>
      <c r="AO19" s="346">
        <f t="shared" si="17"/>
        <v>307</v>
      </c>
      <c r="AP19" s="346">
        <v>108</v>
      </c>
      <c r="AQ19" s="346">
        <v>199</v>
      </c>
      <c r="AR19" s="346">
        <v>468</v>
      </c>
      <c r="AS19" s="346">
        <v>0</v>
      </c>
      <c r="AT19" s="346">
        <v>31</v>
      </c>
      <c r="AU19" s="346">
        <v>0</v>
      </c>
    </row>
    <row r="20" spans="1:47" s="41" customFormat="1" ht="15" customHeight="1">
      <c r="A20" s="233" t="s">
        <v>38</v>
      </c>
      <c r="B20" s="231">
        <v>6</v>
      </c>
      <c r="C20" s="343">
        <f t="shared" si="5"/>
        <v>342</v>
      </c>
      <c r="D20" s="343">
        <f t="shared" si="4"/>
        <v>184</v>
      </c>
      <c r="E20" s="343">
        <f t="shared" si="4"/>
        <v>158</v>
      </c>
      <c r="F20" s="344">
        <f t="shared" si="6"/>
        <v>14</v>
      </c>
      <c r="G20" s="345">
        <v>0</v>
      </c>
      <c r="H20" s="346">
        <v>14</v>
      </c>
      <c r="I20" s="347">
        <f t="shared" si="7"/>
        <v>318</v>
      </c>
      <c r="J20" s="346">
        <v>174</v>
      </c>
      <c r="K20" s="346">
        <v>144</v>
      </c>
      <c r="L20" s="347">
        <f t="shared" si="8"/>
        <v>10</v>
      </c>
      <c r="M20" s="346">
        <v>10</v>
      </c>
      <c r="N20" s="346">
        <v>0</v>
      </c>
      <c r="O20" s="346">
        <f t="shared" si="9"/>
        <v>159</v>
      </c>
      <c r="P20" s="346">
        <v>104</v>
      </c>
      <c r="Q20" s="346">
        <v>55</v>
      </c>
      <c r="R20" s="346">
        <f t="shared" si="10"/>
        <v>2</v>
      </c>
      <c r="S20" s="346">
        <v>2</v>
      </c>
      <c r="T20" s="346">
        <v>0</v>
      </c>
      <c r="U20" s="346">
        <f t="shared" si="11"/>
        <v>1</v>
      </c>
      <c r="V20" s="346">
        <v>0</v>
      </c>
      <c r="W20" s="346">
        <v>1</v>
      </c>
      <c r="X20" s="233" t="s">
        <v>38</v>
      </c>
      <c r="Y20" s="231">
        <v>6</v>
      </c>
      <c r="Z20" s="346">
        <f t="shared" si="12"/>
        <v>0</v>
      </c>
      <c r="AA20" s="346">
        <v>0</v>
      </c>
      <c r="AB20" s="349">
        <v>0</v>
      </c>
      <c r="AC20" s="346">
        <f t="shared" si="13"/>
        <v>3</v>
      </c>
      <c r="AD20" s="346">
        <v>0</v>
      </c>
      <c r="AE20" s="346">
        <v>3</v>
      </c>
      <c r="AF20" s="346">
        <f t="shared" si="14"/>
        <v>79</v>
      </c>
      <c r="AG20" s="346">
        <v>37</v>
      </c>
      <c r="AH20" s="346">
        <v>42</v>
      </c>
      <c r="AI20" s="346">
        <f t="shared" si="15"/>
        <v>0</v>
      </c>
      <c r="AJ20" s="346">
        <v>0</v>
      </c>
      <c r="AK20" s="346">
        <v>0</v>
      </c>
      <c r="AL20" s="346">
        <f t="shared" si="16"/>
        <v>0</v>
      </c>
      <c r="AM20" s="346">
        <v>0</v>
      </c>
      <c r="AN20" s="346">
        <v>0</v>
      </c>
      <c r="AO20" s="346">
        <f t="shared" si="17"/>
        <v>98</v>
      </c>
      <c r="AP20" s="346">
        <v>41</v>
      </c>
      <c r="AQ20" s="346">
        <v>57</v>
      </c>
      <c r="AR20" s="346">
        <v>342</v>
      </c>
      <c r="AS20" s="346">
        <v>0</v>
      </c>
      <c r="AT20" s="346">
        <v>0</v>
      </c>
      <c r="AU20" s="346">
        <v>0</v>
      </c>
    </row>
    <row r="21" spans="1:47" s="41" customFormat="1" ht="15" customHeight="1">
      <c r="A21" s="233" t="s">
        <v>39</v>
      </c>
      <c r="B21" s="231">
        <v>7</v>
      </c>
      <c r="C21" s="343">
        <f t="shared" si="5"/>
        <v>719</v>
      </c>
      <c r="D21" s="343">
        <f t="shared" si="4"/>
        <v>415</v>
      </c>
      <c r="E21" s="343">
        <f t="shared" si="4"/>
        <v>304</v>
      </c>
      <c r="F21" s="344">
        <f t="shared" si="6"/>
        <v>116</v>
      </c>
      <c r="G21" s="345">
        <v>66</v>
      </c>
      <c r="H21" s="346">
        <v>50</v>
      </c>
      <c r="I21" s="347">
        <f t="shared" si="7"/>
        <v>603</v>
      </c>
      <c r="J21" s="346">
        <v>349</v>
      </c>
      <c r="K21" s="346">
        <v>254</v>
      </c>
      <c r="L21" s="347">
        <f t="shared" si="8"/>
        <v>0</v>
      </c>
      <c r="M21" s="346">
        <v>0</v>
      </c>
      <c r="N21" s="346">
        <v>0</v>
      </c>
      <c r="O21" s="346">
        <f t="shared" si="9"/>
        <v>176</v>
      </c>
      <c r="P21" s="346">
        <v>117</v>
      </c>
      <c r="Q21" s="346">
        <v>59</v>
      </c>
      <c r="R21" s="346">
        <f t="shared" si="10"/>
        <v>47</v>
      </c>
      <c r="S21" s="346">
        <v>30</v>
      </c>
      <c r="T21" s="346">
        <v>17</v>
      </c>
      <c r="U21" s="346">
        <f t="shared" si="11"/>
        <v>26</v>
      </c>
      <c r="V21" s="346">
        <v>20</v>
      </c>
      <c r="W21" s="346">
        <v>6</v>
      </c>
      <c r="X21" s="233" t="s">
        <v>39</v>
      </c>
      <c r="Y21" s="231">
        <v>7</v>
      </c>
      <c r="Z21" s="346">
        <f t="shared" si="12"/>
        <v>3</v>
      </c>
      <c r="AA21" s="346">
        <v>2</v>
      </c>
      <c r="AB21" s="349">
        <v>1</v>
      </c>
      <c r="AC21" s="346">
        <f t="shared" si="13"/>
        <v>1</v>
      </c>
      <c r="AD21" s="346">
        <v>0</v>
      </c>
      <c r="AE21" s="346">
        <v>1</v>
      </c>
      <c r="AF21" s="346">
        <f t="shared" si="14"/>
        <v>57</v>
      </c>
      <c r="AG21" s="346">
        <v>47</v>
      </c>
      <c r="AH21" s="346">
        <v>10</v>
      </c>
      <c r="AI21" s="346">
        <f t="shared" si="15"/>
        <v>0</v>
      </c>
      <c r="AJ21" s="346">
        <v>0</v>
      </c>
      <c r="AK21" s="346">
        <v>0</v>
      </c>
      <c r="AL21" s="346">
        <f t="shared" si="16"/>
        <v>25</v>
      </c>
      <c r="AM21" s="346">
        <v>25</v>
      </c>
      <c r="AN21" s="346">
        <v>0</v>
      </c>
      <c r="AO21" s="346">
        <f t="shared" si="17"/>
        <v>384</v>
      </c>
      <c r="AP21" s="346">
        <v>174</v>
      </c>
      <c r="AQ21" s="346">
        <v>210</v>
      </c>
      <c r="AR21" s="346">
        <v>719</v>
      </c>
      <c r="AS21" s="346">
        <v>0</v>
      </c>
      <c r="AT21" s="346">
        <v>0</v>
      </c>
      <c r="AU21" s="346">
        <v>0</v>
      </c>
    </row>
    <row r="22" spans="1:47" s="41" customFormat="1" ht="15" customHeight="1">
      <c r="A22" s="339" t="s">
        <v>40</v>
      </c>
      <c r="B22" s="338">
        <v>8</v>
      </c>
      <c r="C22" s="341">
        <f>SUM(C23:C28)</f>
        <v>3435</v>
      </c>
      <c r="D22" s="341">
        <f>SUM(D23:D28)</f>
        <v>1800</v>
      </c>
      <c r="E22" s="341">
        <f t="shared" ref="E22:W22" si="18">SUM(E23:E28)</f>
        <v>1635</v>
      </c>
      <c r="F22" s="341">
        <f t="shared" si="18"/>
        <v>52</v>
      </c>
      <c r="G22" s="341">
        <f t="shared" si="18"/>
        <v>35</v>
      </c>
      <c r="H22" s="341">
        <f t="shared" si="18"/>
        <v>17</v>
      </c>
      <c r="I22" s="341">
        <f t="shared" si="18"/>
        <v>3383</v>
      </c>
      <c r="J22" s="341">
        <f t="shared" si="18"/>
        <v>1765</v>
      </c>
      <c r="K22" s="341">
        <f t="shared" si="18"/>
        <v>1618</v>
      </c>
      <c r="L22" s="341">
        <f t="shared" si="18"/>
        <v>0</v>
      </c>
      <c r="M22" s="341">
        <f t="shared" si="18"/>
        <v>0</v>
      </c>
      <c r="N22" s="341">
        <f t="shared" si="18"/>
        <v>0</v>
      </c>
      <c r="O22" s="341">
        <f t="shared" si="18"/>
        <v>991</v>
      </c>
      <c r="P22" s="341">
        <f t="shared" si="18"/>
        <v>658</v>
      </c>
      <c r="Q22" s="341">
        <f t="shared" si="18"/>
        <v>333</v>
      </c>
      <c r="R22" s="341">
        <f t="shared" si="18"/>
        <v>93</v>
      </c>
      <c r="S22" s="341">
        <f t="shared" si="18"/>
        <v>52</v>
      </c>
      <c r="T22" s="341">
        <f t="shared" si="18"/>
        <v>41</v>
      </c>
      <c r="U22" s="341">
        <f t="shared" si="18"/>
        <v>36</v>
      </c>
      <c r="V22" s="341">
        <f t="shared" si="18"/>
        <v>14</v>
      </c>
      <c r="W22" s="341">
        <f t="shared" si="18"/>
        <v>22</v>
      </c>
      <c r="X22" s="339" t="s">
        <v>40</v>
      </c>
      <c r="Y22" s="338">
        <v>8</v>
      </c>
      <c r="Z22" s="341">
        <f>SUM(Z23:Z28)</f>
        <v>0</v>
      </c>
      <c r="AA22" s="341">
        <f t="shared" ref="AA22:AU22" si="19">SUM(AA23:AA28)</f>
        <v>0</v>
      </c>
      <c r="AB22" s="341">
        <f t="shared" si="19"/>
        <v>0</v>
      </c>
      <c r="AC22" s="341">
        <f t="shared" si="19"/>
        <v>58</v>
      </c>
      <c r="AD22" s="341">
        <f t="shared" si="19"/>
        <v>29</v>
      </c>
      <c r="AE22" s="341">
        <f t="shared" si="19"/>
        <v>29</v>
      </c>
      <c r="AF22" s="341">
        <f t="shared" si="19"/>
        <v>399</v>
      </c>
      <c r="AG22" s="341">
        <f t="shared" si="19"/>
        <v>198</v>
      </c>
      <c r="AH22" s="341">
        <f t="shared" si="19"/>
        <v>201</v>
      </c>
      <c r="AI22" s="341">
        <f t="shared" si="19"/>
        <v>73</v>
      </c>
      <c r="AJ22" s="341">
        <f t="shared" si="19"/>
        <v>73</v>
      </c>
      <c r="AK22" s="341">
        <f t="shared" si="19"/>
        <v>0</v>
      </c>
      <c r="AL22" s="341">
        <f t="shared" si="19"/>
        <v>106</v>
      </c>
      <c r="AM22" s="341">
        <f t="shared" si="19"/>
        <v>106</v>
      </c>
      <c r="AN22" s="341">
        <f t="shared" si="19"/>
        <v>0</v>
      </c>
      <c r="AO22" s="341">
        <f t="shared" si="19"/>
        <v>1679</v>
      </c>
      <c r="AP22" s="341">
        <f t="shared" si="19"/>
        <v>670</v>
      </c>
      <c r="AQ22" s="341">
        <f t="shared" si="19"/>
        <v>1009</v>
      </c>
      <c r="AR22" s="341">
        <f t="shared" si="19"/>
        <v>3413</v>
      </c>
      <c r="AS22" s="341">
        <f t="shared" si="19"/>
        <v>10</v>
      </c>
      <c r="AT22" s="341">
        <f t="shared" si="19"/>
        <v>12</v>
      </c>
      <c r="AU22" s="341">
        <f t="shared" si="19"/>
        <v>0</v>
      </c>
    </row>
    <row r="23" spans="1:47" s="41" customFormat="1" ht="15" customHeight="1">
      <c r="A23" s="233" t="s">
        <v>41</v>
      </c>
      <c r="B23" s="231">
        <v>9</v>
      </c>
      <c r="C23" s="343">
        <f>+F23+I23+L23</f>
        <v>819</v>
      </c>
      <c r="D23" s="343">
        <f t="shared" ref="D23:E28" si="20">+G23+J23+M23</f>
        <v>402</v>
      </c>
      <c r="E23" s="343">
        <f t="shared" si="20"/>
        <v>417</v>
      </c>
      <c r="F23" s="344">
        <f>+G23+H23</f>
        <v>30</v>
      </c>
      <c r="G23" s="348">
        <v>21</v>
      </c>
      <c r="H23" s="348">
        <v>9</v>
      </c>
      <c r="I23" s="347">
        <f t="shared" si="7"/>
        <v>789</v>
      </c>
      <c r="J23" s="346">
        <v>381</v>
      </c>
      <c r="K23" s="346">
        <v>408</v>
      </c>
      <c r="L23" s="347">
        <f t="shared" si="8"/>
        <v>0</v>
      </c>
      <c r="M23" s="346">
        <v>0</v>
      </c>
      <c r="N23" s="346">
        <v>0</v>
      </c>
      <c r="O23" s="346">
        <f t="shared" si="9"/>
        <v>131</v>
      </c>
      <c r="P23" s="346">
        <v>80</v>
      </c>
      <c r="Q23" s="346">
        <v>51</v>
      </c>
      <c r="R23" s="346">
        <f t="shared" si="10"/>
        <v>74</v>
      </c>
      <c r="S23" s="346">
        <v>40</v>
      </c>
      <c r="T23" s="346">
        <v>34</v>
      </c>
      <c r="U23" s="346">
        <f t="shared" si="11"/>
        <v>35</v>
      </c>
      <c r="V23" s="346">
        <v>14</v>
      </c>
      <c r="W23" s="346">
        <v>21</v>
      </c>
      <c r="X23" s="233" t="s">
        <v>41</v>
      </c>
      <c r="Y23" s="231">
        <v>9</v>
      </c>
      <c r="Z23" s="346">
        <f t="shared" si="12"/>
        <v>0</v>
      </c>
      <c r="AA23" s="350">
        <v>0</v>
      </c>
      <c r="AB23" s="350">
        <v>0</v>
      </c>
      <c r="AC23" s="346">
        <f t="shared" si="13"/>
        <v>54</v>
      </c>
      <c r="AD23" s="346">
        <v>27</v>
      </c>
      <c r="AE23" s="346">
        <v>27</v>
      </c>
      <c r="AF23" s="346">
        <f t="shared" si="14"/>
        <v>0</v>
      </c>
      <c r="AG23" s="346">
        <v>0</v>
      </c>
      <c r="AH23" s="346">
        <v>0</v>
      </c>
      <c r="AI23" s="346">
        <f t="shared" si="15"/>
        <v>0</v>
      </c>
      <c r="AJ23" s="346">
        <v>0</v>
      </c>
      <c r="AK23" s="346">
        <v>0</v>
      </c>
      <c r="AL23" s="346">
        <f t="shared" si="16"/>
        <v>2</v>
      </c>
      <c r="AM23" s="346">
        <v>2</v>
      </c>
      <c r="AN23" s="346">
        <v>0</v>
      </c>
      <c r="AO23" s="346">
        <f t="shared" si="17"/>
        <v>523</v>
      </c>
      <c r="AP23" s="346">
        <v>239</v>
      </c>
      <c r="AQ23" s="346">
        <v>284</v>
      </c>
      <c r="AR23" s="346">
        <v>819</v>
      </c>
      <c r="AS23" s="346">
        <v>0</v>
      </c>
      <c r="AT23" s="346">
        <v>0</v>
      </c>
      <c r="AU23" s="346">
        <v>0</v>
      </c>
    </row>
    <row r="24" spans="1:47" s="41" customFormat="1" ht="15" customHeight="1">
      <c r="A24" s="233" t="s">
        <v>42</v>
      </c>
      <c r="B24" s="231">
        <v>10</v>
      </c>
      <c r="C24" s="343">
        <f t="shared" ref="C24:C27" si="21">+F24+I24+L24</f>
        <v>612</v>
      </c>
      <c r="D24" s="343">
        <f t="shared" si="20"/>
        <v>288</v>
      </c>
      <c r="E24" s="343">
        <f t="shared" si="20"/>
        <v>324</v>
      </c>
      <c r="F24" s="344">
        <f t="shared" ref="F24:F27" si="22">+G24+H24</f>
        <v>0</v>
      </c>
      <c r="G24" s="345">
        <v>0</v>
      </c>
      <c r="H24" s="346">
        <v>0</v>
      </c>
      <c r="I24" s="347">
        <f t="shared" si="7"/>
        <v>612</v>
      </c>
      <c r="J24" s="346">
        <v>288</v>
      </c>
      <c r="K24" s="346">
        <v>324</v>
      </c>
      <c r="L24" s="347">
        <f t="shared" si="8"/>
        <v>0</v>
      </c>
      <c r="M24" s="346">
        <v>0</v>
      </c>
      <c r="N24" s="346">
        <v>0</v>
      </c>
      <c r="O24" s="346">
        <f t="shared" si="9"/>
        <v>214</v>
      </c>
      <c r="P24" s="346">
        <v>131</v>
      </c>
      <c r="Q24" s="346">
        <v>83</v>
      </c>
      <c r="R24" s="346">
        <f t="shared" si="10"/>
        <v>0</v>
      </c>
      <c r="S24" s="346">
        <v>0</v>
      </c>
      <c r="T24" s="346">
        <v>0</v>
      </c>
      <c r="U24" s="346">
        <f t="shared" si="11"/>
        <v>0</v>
      </c>
      <c r="V24" s="346">
        <v>0</v>
      </c>
      <c r="W24" s="346">
        <v>0</v>
      </c>
      <c r="X24" s="233" t="s">
        <v>42</v>
      </c>
      <c r="Y24" s="231">
        <v>10</v>
      </c>
      <c r="Z24" s="346">
        <f t="shared" si="12"/>
        <v>0</v>
      </c>
      <c r="AA24" s="346">
        <v>0</v>
      </c>
      <c r="AB24" s="349">
        <v>0</v>
      </c>
      <c r="AC24" s="346">
        <f t="shared" si="13"/>
        <v>0</v>
      </c>
      <c r="AD24" s="346">
        <v>0</v>
      </c>
      <c r="AE24" s="346">
        <v>0</v>
      </c>
      <c r="AF24" s="346">
        <f t="shared" si="14"/>
        <v>0</v>
      </c>
      <c r="AG24" s="346">
        <v>0</v>
      </c>
      <c r="AH24" s="346">
        <v>0</v>
      </c>
      <c r="AI24" s="346">
        <f t="shared" si="15"/>
        <v>0</v>
      </c>
      <c r="AJ24" s="346">
        <v>0</v>
      </c>
      <c r="AK24" s="346">
        <v>0</v>
      </c>
      <c r="AL24" s="346">
        <f t="shared" si="16"/>
        <v>0</v>
      </c>
      <c r="AM24" s="346">
        <v>0</v>
      </c>
      <c r="AN24" s="346">
        <v>0</v>
      </c>
      <c r="AO24" s="346">
        <f t="shared" si="17"/>
        <v>398</v>
      </c>
      <c r="AP24" s="346">
        <v>157</v>
      </c>
      <c r="AQ24" s="346">
        <v>241</v>
      </c>
      <c r="AR24" s="346">
        <v>612</v>
      </c>
      <c r="AS24" s="346">
        <v>0</v>
      </c>
      <c r="AT24" s="346">
        <v>0</v>
      </c>
      <c r="AU24" s="346">
        <v>0</v>
      </c>
    </row>
    <row r="25" spans="1:47" s="41" customFormat="1" ht="15" customHeight="1">
      <c r="A25" s="233" t="s">
        <v>43</v>
      </c>
      <c r="B25" s="231">
        <v>11</v>
      </c>
      <c r="C25" s="343">
        <f t="shared" si="21"/>
        <v>565</v>
      </c>
      <c r="D25" s="343">
        <f t="shared" si="20"/>
        <v>280</v>
      </c>
      <c r="E25" s="343">
        <f t="shared" si="20"/>
        <v>285</v>
      </c>
      <c r="F25" s="344">
        <f t="shared" si="22"/>
        <v>0</v>
      </c>
      <c r="G25" s="345">
        <v>0</v>
      </c>
      <c r="H25" s="346">
        <v>0</v>
      </c>
      <c r="I25" s="347">
        <f t="shared" si="7"/>
        <v>565</v>
      </c>
      <c r="J25" s="346">
        <v>280</v>
      </c>
      <c r="K25" s="346">
        <v>285</v>
      </c>
      <c r="L25" s="347">
        <f t="shared" si="8"/>
        <v>0</v>
      </c>
      <c r="M25" s="346">
        <v>0</v>
      </c>
      <c r="N25" s="346">
        <v>0</v>
      </c>
      <c r="O25" s="346">
        <f t="shared" si="9"/>
        <v>50</v>
      </c>
      <c r="P25" s="346">
        <v>36</v>
      </c>
      <c r="Q25" s="346">
        <v>14</v>
      </c>
      <c r="R25" s="346">
        <f t="shared" si="10"/>
        <v>0</v>
      </c>
      <c r="S25" s="346">
        <v>0</v>
      </c>
      <c r="T25" s="346">
        <v>0</v>
      </c>
      <c r="U25" s="346">
        <f t="shared" si="11"/>
        <v>0</v>
      </c>
      <c r="V25" s="346">
        <v>0</v>
      </c>
      <c r="W25" s="346">
        <v>0</v>
      </c>
      <c r="X25" s="233" t="s">
        <v>43</v>
      </c>
      <c r="Y25" s="231">
        <v>11</v>
      </c>
      <c r="Z25" s="346">
        <f t="shared" si="12"/>
        <v>0</v>
      </c>
      <c r="AA25" s="346">
        <v>0</v>
      </c>
      <c r="AB25" s="349">
        <v>0</v>
      </c>
      <c r="AC25" s="346">
        <f t="shared" si="13"/>
        <v>0</v>
      </c>
      <c r="AD25" s="346">
        <v>0</v>
      </c>
      <c r="AE25" s="346">
        <v>0</v>
      </c>
      <c r="AF25" s="346">
        <f t="shared" si="14"/>
        <v>117</v>
      </c>
      <c r="AG25" s="346">
        <v>57</v>
      </c>
      <c r="AH25" s="346">
        <v>60</v>
      </c>
      <c r="AI25" s="346">
        <f t="shared" si="15"/>
        <v>30</v>
      </c>
      <c r="AJ25" s="346">
        <v>30</v>
      </c>
      <c r="AK25" s="346">
        <v>0</v>
      </c>
      <c r="AL25" s="346">
        <f t="shared" si="16"/>
        <v>30</v>
      </c>
      <c r="AM25" s="346">
        <v>30</v>
      </c>
      <c r="AN25" s="346">
        <v>0</v>
      </c>
      <c r="AO25" s="346">
        <f t="shared" si="17"/>
        <v>338</v>
      </c>
      <c r="AP25" s="346">
        <v>127</v>
      </c>
      <c r="AQ25" s="346">
        <v>211</v>
      </c>
      <c r="AR25" s="346">
        <v>565</v>
      </c>
      <c r="AS25" s="346">
        <v>0</v>
      </c>
      <c r="AT25" s="346">
        <v>0</v>
      </c>
      <c r="AU25" s="346">
        <v>0</v>
      </c>
    </row>
    <row r="26" spans="1:47" s="41" customFormat="1" ht="15" customHeight="1">
      <c r="A26" s="233" t="s">
        <v>44</v>
      </c>
      <c r="B26" s="231">
        <v>12</v>
      </c>
      <c r="C26" s="343">
        <f t="shared" si="21"/>
        <v>593</v>
      </c>
      <c r="D26" s="343">
        <f t="shared" si="20"/>
        <v>369</v>
      </c>
      <c r="E26" s="343">
        <f t="shared" si="20"/>
        <v>224</v>
      </c>
      <c r="F26" s="344">
        <f t="shared" si="22"/>
        <v>22</v>
      </c>
      <c r="G26" s="345">
        <v>14</v>
      </c>
      <c r="H26" s="346">
        <v>8</v>
      </c>
      <c r="I26" s="347">
        <f t="shared" si="7"/>
        <v>571</v>
      </c>
      <c r="J26" s="346">
        <v>355</v>
      </c>
      <c r="K26" s="346">
        <v>216</v>
      </c>
      <c r="L26" s="347">
        <f t="shared" si="8"/>
        <v>0</v>
      </c>
      <c r="M26" s="346">
        <v>0</v>
      </c>
      <c r="N26" s="346">
        <v>0</v>
      </c>
      <c r="O26" s="346">
        <f t="shared" si="9"/>
        <v>277</v>
      </c>
      <c r="P26" s="346">
        <v>200</v>
      </c>
      <c r="Q26" s="346">
        <v>77</v>
      </c>
      <c r="R26" s="346">
        <f t="shared" si="10"/>
        <v>7</v>
      </c>
      <c r="S26" s="346">
        <v>6</v>
      </c>
      <c r="T26" s="346">
        <v>1</v>
      </c>
      <c r="U26" s="346">
        <f t="shared" si="11"/>
        <v>0</v>
      </c>
      <c r="V26" s="346">
        <v>0</v>
      </c>
      <c r="W26" s="346">
        <v>0</v>
      </c>
      <c r="X26" s="233" t="s">
        <v>44</v>
      </c>
      <c r="Y26" s="231">
        <v>12</v>
      </c>
      <c r="Z26" s="346">
        <f t="shared" si="12"/>
        <v>0</v>
      </c>
      <c r="AA26" s="346">
        <v>0</v>
      </c>
      <c r="AB26" s="349">
        <v>0</v>
      </c>
      <c r="AC26" s="346">
        <f t="shared" si="13"/>
        <v>0</v>
      </c>
      <c r="AD26" s="346">
        <v>0</v>
      </c>
      <c r="AE26" s="346">
        <v>0</v>
      </c>
      <c r="AF26" s="346">
        <f t="shared" si="14"/>
        <v>105</v>
      </c>
      <c r="AG26" s="346">
        <v>56</v>
      </c>
      <c r="AH26" s="346">
        <v>49</v>
      </c>
      <c r="AI26" s="346">
        <f t="shared" si="15"/>
        <v>43</v>
      </c>
      <c r="AJ26" s="346">
        <v>43</v>
      </c>
      <c r="AK26" s="346">
        <v>0</v>
      </c>
      <c r="AL26" s="346">
        <f t="shared" si="16"/>
        <v>0</v>
      </c>
      <c r="AM26" s="346">
        <v>0</v>
      </c>
      <c r="AN26" s="346">
        <v>0</v>
      </c>
      <c r="AO26" s="346">
        <f t="shared" si="17"/>
        <v>161</v>
      </c>
      <c r="AP26" s="346">
        <v>64</v>
      </c>
      <c r="AQ26" s="346">
        <v>97</v>
      </c>
      <c r="AR26" s="346">
        <v>571</v>
      </c>
      <c r="AS26" s="346">
        <v>10</v>
      </c>
      <c r="AT26" s="346">
        <v>12</v>
      </c>
      <c r="AU26" s="346">
        <v>0</v>
      </c>
    </row>
    <row r="27" spans="1:47" s="41" customFormat="1" ht="15" customHeight="1">
      <c r="A27" s="233" t="s">
        <v>45</v>
      </c>
      <c r="B27" s="231">
        <v>13</v>
      </c>
      <c r="C27" s="343">
        <f t="shared" si="21"/>
        <v>621</v>
      </c>
      <c r="D27" s="343">
        <f t="shared" si="20"/>
        <v>336</v>
      </c>
      <c r="E27" s="343">
        <f t="shared" si="20"/>
        <v>285</v>
      </c>
      <c r="F27" s="344">
        <f t="shared" si="22"/>
        <v>0</v>
      </c>
      <c r="G27" s="345">
        <v>0</v>
      </c>
      <c r="H27" s="346">
        <v>0</v>
      </c>
      <c r="I27" s="347">
        <f t="shared" si="7"/>
        <v>621</v>
      </c>
      <c r="J27" s="346">
        <v>336</v>
      </c>
      <c r="K27" s="346">
        <v>285</v>
      </c>
      <c r="L27" s="347">
        <f t="shared" si="8"/>
        <v>0</v>
      </c>
      <c r="M27" s="346">
        <v>0</v>
      </c>
      <c r="N27" s="346">
        <v>0</v>
      </c>
      <c r="O27" s="346">
        <f t="shared" si="9"/>
        <v>178</v>
      </c>
      <c r="P27" s="346">
        <v>119</v>
      </c>
      <c r="Q27" s="346">
        <v>59</v>
      </c>
      <c r="R27" s="346">
        <f t="shared" si="10"/>
        <v>1</v>
      </c>
      <c r="S27" s="346">
        <v>0</v>
      </c>
      <c r="T27" s="346">
        <v>1</v>
      </c>
      <c r="U27" s="346">
        <f t="shared" si="11"/>
        <v>1</v>
      </c>
      <c r="V27" s="346">
        <v>0</v>
      </c>
      <c r="W27" s="346">
        <v>1</v>
      </c>
      <c r="X27" s="233" t="s">
        <v>45</v>
      </c>
      <c r="Y27" s="231">
        <v>13</v>
      </c>
      <c r="Z27" s="346">
        <f t="shared" si="12"/>
        <v>0</v>
      </c>
      <c r="AA27" s="346">
        <v>0</v>
      </c>
      <c r="AB27" s="349">
        <v>0</v>
      </c>
      <c r="AC27" s="346">
        <f t="shared" si="13"/>
        <v>3</v>
      </c>
      <c r="AD27" s="346">
        <v>2</v>
      </c>
      <c r="AE27" s="346">
        <v>1</v>
      </c>
      <c r="AF27" s="346">
        <f t="shared" si="14"/>
        <v>156</v>
      </c>
      <c r="AG27" s="346">
        <v>76</v>
      </c>
      <c r="AH27" s="346">
        <v>80</v>
      </c>
      <c r="AI27" s="346">
        <f t="shared" si="15"/>
        <v>0</v>
      </c>
      <c r="AJ27" s="346">
        <v>0</v>
      </c>
      <c r="AK27" s="346">
        <v>0</v>
      </c>
      <c r="AL27" s="346">
        <f t="shared" si="16"/>
        <v>74</v>
      </c>
      <c r="AM27" s="346">
        <v>74</v>
      </c>
      <c r="AN27" s="346">
        <v>0</v>
      </c>
      <c r="AO27" s="346">
        <f t="shared" si="17"/>
        <v>208</v>
      </c>
      <c r="AP27" s="346">
        <v>65</v>
      </c>
      <c r="AQ27" s="346">
        <v>143</v>
      </c>
      <c r="AR27" s="346">
        <v>621</v>
      </c>
      <c r="AS27" s="346">
        <v>0</v>
      </c>
      <c r="AT27" s="346">
        <v>0</v>
      </c>
      <c r="AU27" s="346">
        <v>0</v>
      </c>
    </row>
    <row r="28" spans="1:47" s="41" customFormat="1" ht="15" customHeight="1">
      <c r="A28" s="233" t="s">
        <v>46</v>
      </c>
      <c r="B28" s="231">
        <v>14</v>
      </c>
      <c r="C28" s="343">
        <f>+F28+I28+L28</f>
        <v>225</v>
      </c>
      <c r="D28" s="343">
        <f t="shared" si="20"/>
        <v>125</v>
      </c>
      <c r="E28" s="343">
        <f t="shared" si="20"/>
        <v>100</v>
      </c>
      <c r="F28" s="344">
        <f>+G28+H28</f>
        <v>0</v>
      </c>
      <c r="G28" s="345">
        <v>0</v>
      </c>
      <c r="H28" s="346">
        <v>0</v>
      </c>
      <c r="I28" s="347">
        <f t="shared" si="7"/>
        <v>225</v>
      </c>
      <c r="J28" s="346">
        <v>125</v>
      </c>
      <c r="K28" s="346">
        <v>100</v>
      </c>
      <c r="L28" s="347">
        <f t="shared" si="8"/>
        <v>0</v>
      </c>
      <c r="M28" s="346">
        <v>0</v>
      </c>
      <c r="N28" s="346">
        <v>0</v>
      </c>
      <c r="O28" s="346">
        <f t="shared" si="9"/>
        <v>141</v>
      </c>
      <c r="P28" s="346">
        <v>92</v>
      </c>
      <c r="Q28" s="346">
        <v>49</v>
      </c>
      <c r="R28" s="346">
        <f t="shared" si="10"/>
        <v>11</v>
      </c>
      <c r="S28" s="346">
        <v>6</v>
      </c>
      <c r="T28" s="346">
        <v>5</v>
      </c>
      <c r="U28" s="346">
        <f t="shared" si="11"/>
        <v>0</v>
      </c>
      <c r="V28" s="346">
        <v>0</v>
      </c>
      <c r="W28" s="346">
        <v>0</v>
      </c>
      <c r="X28" s="233" t="s">
        <v>46</v>
      </c>
      <c r="Y28" s="231">
        <v>14</v>
      </c>
      <c r="Z28" s="346">
        <f t="shared" si="12"/>
        <v>0</v>
      </c>
      <c r="AA28" s="346">
        <v>0</v>
      </c>
      <c r="AB28" s="349">
        <v>0</v>
      </c>
      <c r="AC28" s="346">
        <f t="shared" si="13"/>
        <v>1</v>
      </c>
      <c r="AD28" s="346">
        <v>0</v>
      </c>
      <c r="AE28" s="346">
        <v>1</v>
      </c>
      <c r="AF28" s="346">
        <f t="shared" si="14"/>
        <v>21</v>
      </c>
      <c r="AG28" s="346">
        <v>9</v>
      </c>
      <c r="AH28" s="346">
        <v>12</v>
      </c>
      <c r="AI28" s="346">
        <f t="shared" si="15"/>
        <v>0</v>
      </c>
      <c r="AJ28" s="346">
        <v>0</v>
      </c>
      <c r="AK28" s="346">
        <v>0</v>
      </c>
      <c r="AL28" s="346">
        <f t="shared" si="16"/>
        <v>0</v>
      </c>
      <c r="AM28" s="346">
        <v>0</v>
      </c>
      <c r="AN28" s="346">
        <v>0</v>
      </c>
      <c r="AO28" s="346">
        <f t="shared" si="17"/>
        <v>51</v>
      </c>
      <c r="AP28" s="346">
        <v>18</v>
      </c>
      <c r="AQ28" s="346">
        <v>33</v>
      </c>
      <c r="AR28" s="346">
        <v>225</v>
      </c>
      <c r="AS28" s="346">
        <v>0</v>
      </c>
      <c r="AT28" s="346">
        <v>0</v>
      </c>
      <c r="AU28" s="346">
        <v>0</v>
      </c>
    </row>
    <row r="29" spans="1:47" s="41" customFormat="1" ht="15" customHeight="1">
      <c r="A29" s="339" t="s">
        <v>47</v>
      </c>
      <c r="B29" s="338">
        <v>15</v>
      </c>
      <c r="C29" s="341">
        <f>SUM(C30:C36)</f>
        <v>3509</v>
      </c>
      <c r="D29" s="341">
        <f t="shared" ref="D29:W29" si="23">SUM(D30:D36)</f>
        <v>2320</v>
      </c>
      <c r="E29" s="341">
        <f t="shared" si="23"/>
        <v>1189</v>
      </c>
      <c r="F29" s="341">
        <f t="shared" si="23"/>
        <v>129</v>
      </c>
      <c r="G29" s="341">
        <f t="shared" si="23"/>
        <v>82</v>
      </c>
      <c r="H29" s="341">
        <f t="shared" si="23"/>
        <v>47</v>
      </c>
      <c r="I29" s="341">
        <f t="shared" si="23"/>
        <v>3332</v>
      </c>
      <c r="J29" s="341">
        <f t="shared" si="23"/>
        <v>2201</v>
      </c>
      <c r="K29" s="341">
        <f t="shared" si="23"/>
        <v>1131</v>
      </c>
      <c r="L29" s="341">
        <f t="shared" si="23"/>
        <v>48</v>
      </c>
      <c r="M29" s="341">
        <f t="shared" si="23"/>
        <v>37</v>
      </c>
      <c r="N29" s="341">
        <f t="shared" si="23"/>
        <v>11</v>
      </c>
      <c r="O29" s="341">
        <f t="shared" si="23"/>
        <v>1400</v>
      </c>
      <c r="P29" s="341">
        <f t="shared" si="23"/>
        <v>1059</v>
      </c>
      <c r="Q29" s="341">
        <f t="shared" si="23"/>
        <v>341</v>
      </c>
      <c r="R29" s="341">
        <f t="shared" si="23"/>
        <v>132</v>
      </c>
      <c r="S29" s="341">
        <f t="shared" si="23"/>
        <v>94</v>
      </c>
      <c r="T29" s="341">
        <f t="shared" si="23"/>
        <v>38</v>
      </c>
      <c r="U29" s="341">
        <f t="shared" si="23"/>
        <v>50</v>
      </c>
      <c r="V29" s="341">
        <f t="shared" si="23"/>
        <v>29</v>
      </c>
      <c r="W29" s="341">
        <f t="shared" si="23"/>
        <v>21</v>
      </c>
      <c r="X29" s="339" t="s">
        <v>47</v>
      </c>
      <c r="Y29" s="338">
        <v>15</v>
      </c>
      <c r="Z29" s="341">
        <f t="shared" ref="Z29:AU29" si="24">SUM(Z30:Z36)</f>
        <v>6</v>
      </c>
      <c r="AA29" s="341">
        <f t="shared" si="24"/>
        <v>4</v>
      </c>
      <c r="AB29" s="341">
        <f t="shared" si="24"/>
        <v>2</v>
      </c>
      <c r="AC29" s="341">
        <f t="shared" si="24"/>
        <v>13</v>
      </c>
      <c r="AD29" s="341">
        <f t="shared" si="24"/>
        <v>8</v>
      </c>
      <c r="AE29" s="341">
        <f t="shared" si="24"/>
        <v>5</v>
      </c>
      <c r="AF29" s="341">
        <f t="shared" si="24"/>
        <v>608</v>
      </c>
      <c r="AG29" s="341">
        <f t="shared" si="24"/>
        <v>392</v>
      </c>
      <c r="AH29" s="341">
        <f t="shared" si="24"/>
        <v>216</v>
      </c>
      <c r="AI29" s="341">
        <f t="shared" si="24"/>
        <v>38</v>
      </c>
      <c r="AJ29" s="341">
        <f t="shared" si="24"/>
        <v>38</v>
      </c>
      <c r="AK29" s="341">
        <f t="shared" si="24"/>
        <v>0</v>
      </c>
      <c r="AL29" s="341">
        <f t="shared" si="24"/>
        <v>130</v>
      </c>
      <c r="AM29" s="341">
        <f t="shared" si="24"/>
        <v>130</v>
      </c>
      <c r="AN29" s="341">
        <f t="shared" si="24"/>
        <v>0</v>
      </c>
      <c r="AO29" s="341">
        <f t="shared" si="24"/>
        <v>1132</v>
      </c>
      <c r="AP29" s="341">
        <f t="shared" si="24"/>
        <v>566</v>
      </c>
      <c r="AQ29" s="341">
        <f t="shared" si="24"/>
        <v>566</v>
      </c>
      <c r="AR29" s="341">
        <f t="shared" si="24"/>
        <v>3227</v>
      </c>
      <c r="AS29" s="341">
        <f t="shared" si="24"/>
        <v>72</v>
      </c>
      <c r="AT29" s="341">
        <f t="shared" si="24"/>
        <v>210</v>
      </c>
      <c r="AU29" s="341">
        <f t="shared" si="24"/>
        <v>0</v>
      </c>
    </row>
    <row r="30" spans="1:47" s="41" customFormat="1" ht="15" customHeight="1">
      <c r="A30" s="233" t="s">
        <v>48</v>
      </c>
      <c r="B30" s="231">
        <v>16</v>
      </c>
      <c r="C30" s="343">
        <f>+F30+I30+L30</f>
        <v>293</v>
      </c>
      <c r="D30" s="343">
        <f t="shared" ref="D30:E36" si="25">+G30+J30+M30</f>
        <v>244</v>
      </c>
      <c r="E30" s="343">
        <f t="shared" si="25"/>
        <v>49</v>
      </c>
      <c r="F30" s="344">
        <f>+G30+H30</f>
        <v>47</v>
      </c>
      <c r="G30" s="345">
        <v>30</v>
      </c>
      <c r="H30" s="346">
        <v>17</v>
      </c>
      <c r="I30" s="347">
        <f t="shared" si="7"/>
        <v>246</v>
      </c>
      <c r="J30" s="346">
        <v>214</v>
      </c>
      <c r="K30" s="346">
        <v>32</v>
      </c>
      <c r="L30" s="347">
        <f t="shared" si="8"/>
        <v>0</v>
      </c>
      <c r="M30" s="346">
        <v>0</v>
      </c>
      <c r="N30" s="346">
        <v>0</v>
      </c>
      <c r="O30" s="346">
        <f t="shared" si="9"/>
        <v>99</v>
      </c>
      <c r="P30" s="346">
        <v>86</v>
      </c>
      <c r="Q30" s="346">
        <v>13</v>
      </c>
      <c r="R30" s="346">
        <f t="shared" si="10"/>
        <v>0</v>
      </c>
      <c r="S30" s="346">
        <v>0</v>
      </c>
      <c r="T30" s="346">
        <v>0</v>
      </c>
      <c r="U30" s="346">
        <f t="shared" si="11"/>
        <v>0</v>
      </c>
      <c r="V30" s="346">
        <v>0</v>
      </c>
      <c r="W30" s="346">
        <v>0</v>
      </c>
      <c r="X30" s="233" t="s">
        <v>48</v>
      </c>
      <c r="Y30" s="231">
        <v>16</v>
      </c>
      <c r="Z30" s="346">
        <f t="shared" si="12"/>
        <v>0</v>
      </c>
      <c r="AA30" s="346">
        <v>0</v>
      </c>
      <c r="AB30" s="349">
        <v>0</v>
      </c>
      <c r="AC30" s="346">
        <f t="shared" si="13"/>
        <v>0</v>
      </c>
      <c r="AD30" s="346">
        <v>0</v>
      </c>
      <c r="AE30" s="346">
        <v>0</v>
      </c>
      <c r="AF30" s="346">
        <f t="shared" si="14"/>
        <v>122</v>
      </c>
      <c r="AG30" s="346">
        <v>101</v>
      </c>
      <c r="AH30" s="346">
        <v>21</v>
      </c>
      <c r="AI30" s="346">
        <f t="shared" si="15"/>
        <v>0</v>
      </c>
      <c r="AJ30" s="346">
        <v>0</v>
      </c>
      <c r="AK30" s="346">
        <v>0</v>
      </c>
      <c r="AL30" s="346">
        <f t="shared" si="16"/>
        <v>45</v>
      </c>
      <c r="AM30" s="346">
        <v>45</v>
      </c>
      <c r="AN30" s="346">
        <v>0</v>
      </c>
      <c r="AO30" s="346">
        <f t="shared" si="17"/>
        <v>27</v>
      </c>
      <c r="AP30" s="346">
        <v>12</v>
      </c>
      <c r="AQ30" s="346">
        <v>15</v>
      </c>
      <c r="AR30" s="346">
        <v>293</v>
      </c>
      <c r="AS30" s="346">
        <v>0</v>
      </c>
      <c r="AT30" s="346">
        <v>0</v>
      </c>
      <c r="AU30" s="346">
        <v>0</v>
      </c>
    </row>
    <row r="31" spans="1:47" s="41" customFormat="1" ht="15" customHeight="1">
      <c r="A31" s="233" t="s">
        <v>49</v>
      </c>
      <c r="B31" s="231">
        <v>17</v>
      </c>
      <c r="C31" s="343">
        <f t="shared" ref="C31:C34" si="26">+F31+I31+L31</f>
        <v>859</v>
      </c>
      <c r="D31" s="343">
        <f t="shared" si="25"/>
        <v>656</v>
      </c>
      <c r="E31" s="343">
        <f t="shared" si="25"/>
        <v>203</v>
      </c>
      <c r="F31" s="344">
        <f t="shared" ref="F31:F34" si="27">+G31+H31</f>
        <v>55</v>
      </c>
      <c r="G31" s="345">
        <v>40</v>
      </c>
      <c r="H31" s="346">
        <v>15</v>
      </c>
      <c r="I31" s="347">
        <f t="shared" si="7"/>
        <v>804</v>
      </c>
      <c r="J31" s="346">
        <v>616</v>
      </c>
      <c r="K31" s="346">
        <v>188</v>
      </c>
      <c r="L31" s="347">
        <f t="shared" si="8"/>
        <v>0</v>
      </c>
      <c r="M31" s="346">
        <v>0</v>
      </c>
      <c r="N31" s="346">
        <v>0</v>
      </c>
      <c r="O31" s="346">
        <f t="shared" si="9"/>
        <v>480</v>
      </c>
      <c r="P31" s="346">
        <v>378</v>
      </c>
      <c r="Q31" s="346">
        <v>102</v>
      </c>
      <c r="R31" s="346">
        <f t="shared" si="10"/>
        <v>65</v>
      </c>
      <c r="S31" s="346">
        <v>54</v>
      </c>
      <c r="T31" s="346">
        <v>11</v>
      </c>
      <c r="U31" s="346">
        <f t="shared" si="11"/>
        <v>0</v>
      </c>
      <c r="V31" s="346">
        <v>0</v>
      </c>
      <c r="W31" s="346">
        <v>0</v>
      </c>
      <c r="X31" s="233" t="s">
        <v>49</v>
      </c>
      <c r="Y31" s="231">
        <v>17</v>
      </c>
      <c r="Z31" s="346">
        <f t="shared" si="12"/>
        <v>1</v>
      </c>
      <c r="AA31" s="346">
        <v>1</v>
      </c>
      <c r="AB31" s="349">
        <v>0</v>
      </c>
      <c r="AC31" s="346">
        <f t="shared" si="13"/>
        <v>0</v>
      </c>
      <c r="AD31" s="346">
        <v>0</v>
      </c>
      <c r="AE31" s="346">
        <v>0</v>
      </c>
      <c r="AF31" s="346">
        <f t="shared" si="14"/>
        <v>25</v>
      </c>
      <c r="AG31" s="346">
        <v>20</v>
      </c>
      <c r="AH31" s="346">
        <v>5</v>
      </c>
      <c r="AI31" s="346">
        <f t="shared" si="15"/>
        <v>0</v>
      </c>
      <c r="AJ31" s="346">
        <v>0</v>
      </c>
      <c r="AK31" s="346">
        <v>0</v>
      </c>
      <c r="AL31" s="346">
        <f t="shared" si="16"/>
        <v>78</v>
      </c>
      <c r="AM31" s="346">
        <v>78</v>
      </c>
      <c r="AN31" s="346">
        <v>0</v>
      </c>
      <c r="AO31" s="346">
        <f t="shared" si="17"/>
        <v>210</v>
      </c>
      <c r="AP31" s="346">
        <v>125</v>
      </c>
      <c r="AQ31" s="346">
        <v>85</v>
      </c>
      <c r="AR31" s="346">
        <v>859</v>
      </c>
      <c r="AS31" s="346">
        <v>0</v>
      </c>
      <c r="AT31" s="346">
        <v>0</v>
      </c>
      <c r="AU31" s="346">
        <v>0</v>
      </c>
    </row>
    <row r="32" spans="1:47" s="41" customFormat="1" ht="15" customHeight="1">
      <c r="A32" s="233" t="s">
        <v>50</v>
      </c>
      <c r="B32" s="231">
        <v>18</v>
      </c>
      <c r="C32" s="343">
        <f t="shared" si="26"/>
        <v>337</v>
      </c>
      <c r="D32" s="343">
        <f t="shared" si="25"/>
        <v>198</v>
      </c>
      <c r="E32" s="343">
        <f t="shared" si="25"/>
        <v>139</v>
      </c>
      <c r="F32" s="344">
        <f t="shared" si="27"/>
        <v>0</v>
      </c>
      <c r="G32" s="345">
        <v>0</v>
      </c>
      <c r="H32" s="346">
        <v>0</v>
      </c>
      <c r="I32" s="347">
        <f t="shared" si="7"/>
        <v>337</v>
      </c>
      <c r="J32" s="346">
        <v>198</v>
      </c>
      <c r="K32" s="346">
        <v>139</v>
      </c>
      <c r="L32" s="347">
        <f t="shared" si="8"/>
        <v>0</v>
      </c>
      <c r="M32" s="346">
        <v>0</v>
      </c>
      <c r="N32" s="346">
        <v>0</v>
      </c>
      <c r="O32" s="346">
        <f t="shared" si="9"/>
        <v>191</v>
      </c>
      <c r="P32" s="346">
        <v>133</v>
      </c>
      <c r="Q32" s="346">
        <v>58</v>
      </c>
      <c r="R32" s="346">
        <f t="shared" si="10"/>
        <v>34</v>
      </c>
      <c r="S32" s="346">
        <v>16</v>
      </c>
      <c r="T32" s="346">
        <v>18</v>
      </c>
      <c r="U32" s="346">
        <f t="shared" si="11"/>
        <v>15</v>
      </c>
      <c r="V32" s="346">
        <v>10</v>
      </c>
      <c r="W32" s="346">
        <v>5</v>
      </c>
      <c r="X32" s="233" t="s">
        <v>50</v>
      </c>
      <c r="Y32" s="231">
        <v>18</v>
      </c>
      <c r="Z32" s="346">
        <f t="shared" si="12"/>
        <v>1</v>
      </c>
      <c r="AA32" s="346">
        <v>0</v>
      </c>
      <c r="AB32" s="349">
        <v>1</v>
      </c>
      <c r="AC32" s="346">
        <f t="shared" si="13"/>
        <v>2</v>
      </c>
      <c r="AD32" s="346">
        <v>0</v>
      </c>
      <c r="AE32" s="346">
        <v>2</v>
      </c>
      <c r="AF32" s="346">
        <f t="shared" si="14"/>
        <v>74</v>
      </c>
      <c r="AG32" s="346">
        <v>33</v>
      </c>
      <c r="AH32" s="346">
        <v>41</v>
      </c>
      <c r="AI32" s="346">
        <f t="shared" si="15"/>
        <v>1</v>
      </c>
      <c r="AJ32" s="346">
        <v>1</v>
      </c>
      <c r="AK32" s="346">
        <v>0</v>
      </c>
      <c r="AL32" s="346">
        <f t="shared" si="16"/>
        <v>0</v>
      </c>
      <c r="AM32" s="346">
        <v>0</v>
      </c>
      <c r="AN32" s="346">
        <v>0</v>
      </c>
      <c r="AO32" s="346">
        <f t="shared" si="17"/>
        <v>19</v>
      </c>
      <c r="AP32" s="346">
        <v>5</v>
      </c>
      <c r="AQ32" s="346">
        <v>14</v>
      </c>
      <c r="AR32" s="346">
        <v>337</v>
      </c>
      <c r="AS32" s="346">
        <v>0</v>
      </c>
      <c r="AT32" s="346">
        <v>0</v>
      </c>
      <c r="AU32" s="346">
        <v>0</v>
      </c>
    </row>
    <row r="33" spans="1:47" s="41" customFormat="1" ht="15" customHeight="1">
      <c r="A33" s="233" t="s">
        <v>51</v>
      </c>
      <c r="B33" s="231">
        <v>19</v>
      </c>
      <c r="C33" s="343">
        <f t="shared" si="26"/>
        <v>280</v>
      </c>
      <c r="D33" s="343">
        <f t="shared" si="25"/>
        <v>168</v>
      </c>
      <c r="E33" s="343">
        <f t="shared" si="25"/>
        <v>112</v>
      </c>
      <c r="F33" s="344">
        <f t="shared" si="27"/>
        <v>19</v>
      </c>
      <c r="G33" s="345">
        <v>10</v>
      </c>
      <c r="H33" s="346">
        <v>9</v>
      </c>
      <c r="I33" s="347">
        <f t="shared" si="7"/>
        <v>234</v>
      </c>
      <c r="J33" s="346">
        <v>131</v>
      </c>
      <c r="K33" s="346">
        <v>103</v>
      </c>
      <c r="L33" s="347">
        <f t="shared" si="8"/>
        <v>27</v>
      </c>
      <c r="M33" s="346">
        <v>27</v>
      </c>
      <c r="N33" s="346">
        <v>0</v>
      </c>
      <c r="O33" s="346">
        <f t="shared" si="9"/>
        <v>99</v>
      </c>
      <c r="P33" s="346">
        <v>70</v>
      </c>
      <c r="Q33" s="346">
        <v>29</v>
      </c>
      <c r="R33" s="346">
        <f t="shared" si="10"/>
        <v>0</v>
      </c>
      <c r="S33" s="346">
        <v>0</v>
      </c>
      <c r="T33" s="346">
        <v>0</v>
      </c>
      <c r="U33" s="346">
        <f t="shared" si="11"/>
        <v>0</v>
      </c>
      <c r="V33" s="346">
        <v>0</v>
      </c>
      <c r="W33" s="346">
        <v>0</v>
      </c>
      <c r="X33" s="233" t="s">
        <v>51</v>
      </c>
      <c r="Y33" s="231">
        <v>19</v>
      </c>
      <c r="Z33" s="346">
        <f t="shared" si="12"/>
        <v>0</v>
      </c>
      <c r="AA33" s="346">
        <v>0</v>
      </c>
      <c r="AB33" s="349">
        <v>0</v>
      </c>
      <c r="AC33" s="346">
        <f t="shared" si="13"/>
        <v>0</v>
      </c>
      <c r="AD33" s="346">
        <v>0</v>
      </c>
      <c r="AE33" s="346">
        <v>0</v>
      </c>
      <c r="AF33" s="346">
        <f t="shared" si="14"/>
        <v>103</v>
      </c>
      <c r="AG33" s="346">
        <v>61</v>
      </c>
      <c r="AH33" s="346">
        <v>42</v>
      </c>
      <c r="AI33" s="346">
        <f t="shared" si="15"/>
        <v>0</v>
      </c>
      <c r="AJ33" s="346">
        <v>0</v>
      </c>
      <c r="AK33" s="346">
        <v>0</v>
      </c>
      <c r="AL33" s="346">
        <f t="shared" si="16"/>
        <v>0</v>
      </c>
      <c r="AM33" s="346">
        <v>0</v>
      </c>
      <c r="AN33" s="346">
        <v>0</v>
      </c>
      <c r="AO33" s="346">
        <f t="shared" si="17"/>
        <v>78</v>
      </c>
      <c r="AP33" s="346">
        <v>37</v>
      </c>
      <c r="AQ33" s="346">
        <v>41</v>
      </c>
      <c r="AR33" s="346">
        <v>253</v>
      </c>
      <c r="AS33" s="346">
        <v>0</v>
      </c>
      <c r="AT33" s="346">
        <v>27</v>
      </c>
      <c r="AU33" s="346">
        <v>0</v>
      </c>
    </row>
    <row r="34" spans="1:47" s="41" customFormat="1" ht="15" customHeight="1">
      <c r="A34" s="233" t="s">
        <v>52</v>
      </c>
      <c r="B34" s="231">
        <v>20</v>
      </c>
      <c r="C34" s="343">
        <f t="shared" si="26"/>
        <v>479</v>
      </c>
      <c r="D34" s="343">
        <f t="shared" si="25"/>
        <v>302</v>
      </c>
      <c r="E34" s="343">
        <f t="shared" si="25"/>
        <v>177</v>
      </c>
      <c r="F34" s="344">
        <f t="shared" si="27"/>
        <v>8</v>
      </c>
      <c r="G34" s="345">
        <v>2</v>
      </c>
      <c r="H34" s="346">
        <v>6</v>
      </c>
      <c r="I34" s="347">
        <f t="shared" si="7"/>
        <v>471</v>
      </c>
      <c r="J34" s="346">
        <v>300</v>
      </c>
      <c r="K34" s="346">
        <v>171</v>
      </c>
      <c r="L34" s="347">
        <f t="shared" si="8"/>
        <v>0</v>
      </c>
      <c r="M34" s="346">
        <v>0</v>
      </c>
      <c r="N34" s="346">
        <v>0</v>
      </c>
      <c r="O34" s="346">
        <f t="shared" si="9"/>
        <v>180</v>
      </c>
      <c r="P34" s="346">
        <v>123</v>
      </c>
      <c r="Q34" s="346">
        <v>57</v>
      </c>
      <c r="R34" s="346">
        <f t="shared" si="10"/>
        <v>12</v>
      </c>
      <c r="S34" s="346">
        <v>10</v>
      </c>
      <c r="T34" s="346">
        <v>2</v>
      </c>
      <c r="U34" s="346">
        <f t="shared" si="11"/>
        <v>23</v>
      </c>
      <c r="V34" s="346">
        <v>10</v>
      </c>
      <c r="W34" s="346">
        <v>13</v>
      </c>
      <c r="X34" s="233" t="s">
        <v>52</v>
      </c>
      <c r="Y34" s="231">
        <v>20</v>
      </c>
      <c r="Z34" s="346">
        <f t="shared" si="12"/>
        <v>3</v>
      </c>
      <c r="AA34" s="346">
        <v>2</v>
      </c>
      <c r="AB34" s="349">
        <v>1</v>
      </c>
      <c r="AC34" s="346">
        <f t="shared" si="13"/>
        <v>9</v>
      </c>
      <c r="AD34" s="346">
        <v>6</v>
      </c>
      <c r="AE34" s="346">
        <v>3</v>
      </c>
      <c r="AF34" s="346">
        <f t="shared" si="14"/>
        <v>89</v>
      </c>
      <c r="AG34" s="346">
        <v>57</v>
      </c>
      <c r="AH34" s="346">
        <v>32</v>
      </c>
      <c r="AI34" s="346">
        <f t="shared" si="15"/>
        <v>4</v>
      </c>
      <c r="AJ34" s="346">
        <v>4</v>
      </c>
      <c r="AK34" s="346">
        <v>0</v>
      </c>
      <c r="AL34" s="346">
        <f t="shared" si="16"/>
        <v>0</v>
      </c>
      <c r="AM34" s="346">
        <v>0</v>
      </c>
      <c r="AN34" s="346">
        <v>0</v>
      </c>
      <c r="AO34" s="346">
        <f t="shared" si="17"/>
        <v>159</v>
      </c>
      <c r="AP34" s="346">
        <v>90</v>
      </c>
      <c r="AQ34" s="346">
        <v>69</v>
      </c>
      <c r="AR34" s="346">
        <v>224</v>
      </c>
      <c r="AS34" s="346">
        <v>72</v>
      </c>
      <c r="AT34" s="346">
        <v>183</v>
      </c>
      <c r="AU34" s="346">
        <v>0</v>
      </c>
    </row>
    <row r="35" spans="1:47" s="41" customFormat="1" ht="15" customHeight="1">
      <c r="A35" s="233" t="s">
        <v>53</v>
      </c>
      <c r="B35" s="231">
        <v>21</v>
      </c>
      <c r="C35" s="343">
        <f>+F35+I35+L35</f>
        <v>406</v>
      </c>
      <c r="D35" s="343">
        <f t="shared" si="25"/>
        <v>242</v>
      </c>
      <c r="E35" s="343">
        <f t="shared" si="25"/>
        <v>164</v>
      </c>
      <c r="F35" s="344">
        <f>+G35+H35</f>
        <v>0</v>
      </c>
      <c r="G35" s="345">
        <v>0</v>
      </c>
      <c r="H35" s="346">
        <v>0</v>
      </c>
      <c r="I35" s="347">
        <f t="shared" si="7"/>
        <v>406</v>
      </c>
      <c r="J35" s="346">
        <v>242</v>
      </c>
      <c r="K35" s="346">
        <v>164</v>
      </c>
      <c r="L35" s="347">
        <f t="shared" si="8"/>
        <v>0</v>
      </c>
      <c r="M35" s="346">
        <v>0</v>
      </c>
      <c r="N35" s="346">
        <v>0</v>
      </c>
      <c r="O35" s="346">
        <f t="shared" si="9"/>
        <v>105</v>
      </c>
      <c r="P35" s="346">
        <v>82</v>
      </c>
      <c r="Q35" s="346">
        <v>23</v>
      </c>
      <c r="R35" s="346">
        <f t="shared" si="10"/>
        <v>11</v>
      </c>
      <c r="S35" s="346">
        <v>6</v>
      </c>
      <c r="T35" s="346">
        <v>5</v>
      </c>
      <c r="U35" s="346">
        <f t="shared" si="11"/>
        <v>6</v>
      </c>
      <c r="V35" s="346">
        <v>3</v>
      </c>
      <c r="W35" s="346">
        <v>3</v>
      </c>
      <c r="X35" s="233" t="s">
        <v>53</v>
      </c>
      <c r="Y35" s="231">
        <v>21</v>
      </c>
      <c r="Z35" s="346">
        <f t="shared" si="12"/>
        <v>1</v>
      </c>
      <c r="AA35" s="346">
        <v>1</v>
      </c>
      <c r="AB35" s="349">
        <v>0</v>
      </c>
      <c r="AC35" s="346">
        <f t="shared" si="13"/>
        <v>2</v>
      </c>
      <c r="AD35" s="346">
        <v>2</v>
      </c>
      <c r="AE35" s="346">
        <v>0</v>
      </c>
      <c r="AF35" s="346">
        <f t="shared" si="14"/>
        <v>83</v>
      </c>
      <c r="AG35" s="346">
        <v>50</v>
      </c>
      <c r="AH35" s="346">
        <v>33</v>
      </c>
      <c r="AI35" s="346">
        <f t="shared" si="15"/>
        <v>33</v>
      </c>
      <c r="AJ35" s="346">
        <v>33</v>
      </c>
      <c r="AK35" s="346">
        <v>0</v>
      </c>
      <c r="AL35" s="346">
        <f t="shared" si="16"/>
        <v>1</v>
      </c>
      <c r="AM35" s="346">
        <v>1</v>
      </c>
      <c r="AN35" s="346">
        <v>0</v>
      </c>
      <c r="AO35" s="346">
        <f t="shared" si="17"/>
        <v>164</v>
      </c>
      <c r="AP35" s="346">
        <v>64</v>
      </c>
      <c r="AQ35" s="346">
        <v>100</v>
      </c>
      <c r="AR35" s="346">
        <v>406</v>
      </c>
      <c r="AS35" s="346">
        <v>0</v>
      </c>
      <c r="AT35" s="346">
        <v>0</v>
      </c>
      <c r="AU35" s="346">
        <v>0</v>
      </c>
    </row>
    <row r="36" spans="1:47" s="41" customFormat="1" ht="15" customHeight="1">
      <c r="A36" s="233" t="s">
        <v>54</v>
      </c>
      <c r="B36" s="231">
        <v>22</v>
      </c>
      <c r="C36" s="343">
        <f>+F36+I36+L36</f>
        <v>855</v>
      </c>
      <c r="D36" s="343">
        <f t="shared" si="25"/>
        <v>510</v>
      </c>
      <c r="E36" s="343">
        <f t="shared" si="25"/>
        <v>345</v>
      </c>
      <c r="F36" s="344">
        <f>+G36+H36</f>
        <v>0</v>
      </c>
      <c r="G36" s="345">
        <v>0</v>
      </c>
      <c r="H36" s="346">
        <v>0</v>
      </c>
      <c r="I36" s="347">
        <f t="shared" si="7"/>
        <v>834</v>
      </c>
      <c r="J36" s="346">
        <v>500</v>
      </c>
      <c r="K36" s="346">
        <v>334</v>
      </c>
      <c r="L36" s="347">
        <f t="shared" si="8"/>
        <v>21</v>
      </c>
      <c r="M36" s="346">
        <v>10</v>
      </c>
      <c r="N36" s="346">
        <v>11</v>
      </c>
      <c r="O36" s="346">
        <f t="shared" si="9"/>
        <v>246</v>
      </c>
      <c r="P36" s="346">
        <v>187</v>
      </c>
      <c r="Q36" s="346">
        <v>59</v>
      </c>
      <c r="R36" s="346">
        <f t="shared" si="10"/>
        <v>10</v>
      </c>
      <c r="S36" s="346">
        <v>8</v>
      </c>
      <c r="T36" s="346">
        <v>2</v>
      </c>
      <c r="U36" s="346">
        <f t="shared" si="11"/>
        <v>6</v>
      </c>
      <c r="V36" s="346">
        <v>6</v>
      </c>
      <c r="W36" s="346">
        <v>0</v>
      </c>
      <c r="X36" s="233" t="s">
        <v>54</v>
      </c>
      <c r="Y36" s="231">
        <v>22</v>
      </c>
      <c r="Z36" s="346">
        <f t="shared" si="12"/>
        <v>0</v>
      </c>
      <c r="AA36" s="346">
        <v>0</v>
      </c>
      <c r="AB36" s="349">
        <v>0</v>
      </c>
      <c r="AC36" s="346">
        <f t="shared" si="13"/>
        <v>0</v>
      </c>
      <c r="AD36" s="346">
        <v>0</v>
      </c>
      <c r="AE36" s="346">
        <v>0</v>
      </c>
      <c r="AF36" s="346">
        <f t="shared" si="14"/>
        <v>112</v>
      </c>
      <c r="AG36" s="346">
        <v>70</v>
      </c>
      <c r="AH36" s="346">
        <v>42</v>
      </c>
      <c r="AI36" s="346">
        <f t="shared" si="15"/>
        <v>0</v>
      </c>
      <c r="AJ36" s="346">
        <v>0</v>
      </c>
      <c r="AK36" s="346">
        <v>0</v>
      </c>
      <c r="AL36" s="346">
        <f t="shared" si="16"/>
        <v>6</v>
      </c>
      <c r="AM36" s="346">
        <v>6</v>
      </c>
      <c r="AN36" s="346">
        <v>0</v>
      </c>
      <c r="AO36" s="346">
        <f t="shared" si="17"/>
        <v>475</v>
      </c>
      <c r="AP36" s="346">
        <v>233</v>
      </c>
      <c r="AQ36" s="346">
        <v>242</v>
      </c>
      <c r="AR36" s="346">
        <v>855</v>
      </c>
      <c r="AS36" s="346">
        <v>0</v>
      </c>
      <c r="AT36" s="346">
        <v>0</v>
      </c>
      <c r="AU36" s="346">
        <v>0</v>
      </c>
    </row>
    <row r="37" spans="1:47" s="41" customFormat="1" ht="15" customHeight="1">
      <c r="A37" s="339" t="s">
        <v>55</v>
      </c>
      <c r="B37" s="338">
        <v>23</v>
      </c>
      <c r="C37" s="341">
        <f>SUM(C38:C40)</f>
        <v>1158</v>
      </c>
      <c r="D37" s="341">
        <f t="shared" ref="D37:W37" si="28">SUM(D38:D40)</f>
        <v>709</v>
      </c>
      <c r="E37" s="341">
        <f t="shared" si="28"/>
        <v>449</v>
      </c>
      <c r="F37" s="341">
        <f t="shared" si="28"/>
        <v>27</v>
      </c>
      <c r="G37" s="341">
        <f t="shared" si="28"/>
        <v>14</v>
      </c>
      <c r="H37" s="341">
        <f t="shared" si="28"/>
        <v>13</v>
      </c>
      <c r="I37" s="341">
        <f t="shared" si="28"/>
        <v>1131</v>
      </c>
      <c r="J37" s="341">
        <f t="shared" si="28"/>
        <v>695</v>
      </c>
      <c r="K37" s="341">
        <f t="shared" si="28"/>
        <v>436</v>
      </c>
      <c r="L37" s="341">
        <f t="shared" si="28"/>
        <v>0</v>
      </c>
      <c r="M37" s="341">
        <f t="shared" si="28"/>
        <v>0</v>
      </c>
      <c r="N37" s="341">
        <f t="shared" si="28"/>
        <v>0</v>
      </c>
      <c r="O37" s="341">
        <f t="shared" si="28"/>
        <v>526</v>
      </c>
      <c r="P37" s="341">
        <f t="shared" si="28"/>
        <v>392</v>
      </c>
      <c r="Q37" s="341">
        <f t="shared" si="28"/>
        <v>134</v>
      </c>
      <c r="R37" s="341">
        <f t="shared" si="28"/>
        <v>89</v>
      </c>
      <c r="S37" s="341">
        <f t="shared" si="28"/>
        <v>58</v>
      </c>
      <c r="T37" s="341">
        <f t="shared" si="28"/>
        <v>31</v>
      </c>
      <c r="U37" s="341">
        <f t="shared" si="28"/>
        <v>23</v>
      </c>
      <c r="V37" s="341">
        <f t="shared" si="28"/>
        <v>10</v>
      </c>
      <c r="W37" s="341">
        <f t="shared" si="28"/>
        <v>13</v>
      </c>
      <c r="X37" s="339" t="s">
        <v>55</v>
      </c>
      <c r="Y37" s="338">
        <v>23</v>
      </c>
      <c r="Z37" s="341">
        <f t="shared" ref="Z37:AU37" si="29">SUM(Z38:Z40)</f>
        <v>3</v>
      </c>
      <c r="AA37" s="341">
        <f t="shared" si="29"/>
        <v>3</v>
      </c>
      <c r="AB37" s="341">
        <f t="shared" si="29"/>
        <v>0</v>
      </c>
      <c r="AC37" s="341">
        <f t="shared" si="29"/>
        <v>35</v>
      </c>
      <c r="AD37" s="341">
        <f t="shared" si="29"/>
        <v>12</v>
      </c>
      <c r="AE37" s="341">
        <f t="shared" si="29"/>
        <v>23</v>
      </c>
      <c r="AF37" s="341">
        <f t="shared" si="29"/>
        <v>89</v>
      </c>
      <c r="AG37" s="341">
        <f t="shared" si="29"/>
        <v>60</v>
      </c>
      <c r="AH37" s="341">
        <f t="shared" si="29"/>
        <v>29</v>
      </c>
      <c r="AI37" s="341">
        <f t="shared" si="29"/>
        <v>0</v>
      </c>
      <c r="AJ37" s="341">
        <f t="shared" si="29"/>
        <v>0</v>
      </c>
      <c r="AK37" s="341">
        <f t="shared" si="29"/>
        <v>0</v>
      </c>
      <c r="AL37" s="341">
        <f t="shared" si="29"/>
        <v>0</v>
      </c>
      <c r="AM37" s="341">
        <f t="shared" si="29"/>
        <v>0</v>
      </c>
      <c r="AN37" s="341">
        <f t="shared" si="29"/>
        <v>0</v>
      </c>
      <c r="AO37" s="341">
        <f t="shared" si="29"/>
        <v>393</v>
      </c>
      <c r="AP37" s="341">
        <f t="shared" si="29"/>
        <v>174</v>
      </c>
      <c r="AQ37" s="341">
        <f t="shared" si="29"/>
        <v>219</v>
      </c>
      <c r="AR37" s="341">
        <f t="shared" si="29"/>
        <v>1131</v>
      </c>
      <c r="AS37" s="341">
        <f t="shared" si="29"/>
        <v>0</v>
      </c>
      <c r="AT37" s="341">
        <f t="shared" si="29"/>
        <v>27</v>
      </c>
      <c r="AU37" s="341">
        <f t="shared" si="29"/>
        <v>0</v>
      </c>
    </row>
    <row r="38" spans="1:47" s="41" customFormat="1" ht="15" customHeight="1">
      <c r="A38" s="233" t="s">
        <v>56</v>
      </c>
      <c r="B38" s="231">
        <v>24</v>
      </c>
      <c r="C38" s="343">
        <f>+F38+I38+L38</f>
        <v>488</v>
      </c>
      <c r="D38" s="343">
        <f t="shared" ref="D38:E40" si="30">+G38+J38+M38</f>
        <v>301</v>
      </c>
      <c r="E38" s="343">
        <f t="shared" si="30"/>
        <v>187</v>
      </c>
      <c r="F38" s="344">
        <f>+G38+H38</f>
        <v>27</v>
      </c>
      <c r="G38" s="345">
        <v>14</v>
      </c>
      <c r="H38" s="346">
        <v>13</v>
      </c>
      <c r="I38" s="347">
        <f t="shared" si="7"/>
        <v>461</v>
      </c>
      <c r="J38" s="346">
        <v>287</v>
      </c>
      <c r="K38" s="346">
        <v>174</v>
      </c>
      <c r="L38" s="347">
        <f t="shared" si="8"/>
        <v>0</v>
      </c>
      <c r="M38" s="346">
        <v>0</v>
      </c>
      <c r="N38" s="346">
        <v>0</v>
      </c>
      <c r="O38" s="346">
        <f t="shared" si="9"/>
        <v>243</v>
      </c>
      <c r="P38" s="346">
        <v>182</v>
      </c>
      <c r="Q38" s="346">
        <v>61</v>
      </c>
      <c r="R38" s="346">
        <f t="shared" si="10"/>
        <v>40</v>
      </c>
      <c r="S38" s="346">
        <v>30</v>
      </c>
      <c r="T38" s="346">
        <v>10</v>
      </c>
      <c r="U38" s="346">
        <f t="shared" si="11"/>
        <v>8</v>
      </c>
      <c r="V38" s="346">
        <v>4</v>
      </c>
      <c r="W38" s="346">
        <v>4</v>
      </c>
      <c r="X38" s="233" t="s">
        <v>56</v>
      </c>
      <c r="Y38" s="231">
        <v>24</v>
      </c>
      <c r="Z38" s="346">
        <f t="shared" si="12"/>
        <v>3</v>
      </c>
      <c r="AA38" s="346">
        <v>3</v>
      </c>
      <c r="AB38" s="349">
        <v>0</v>
      </c>
      <c r="AC38" s="346">
        <f t="shared" si="13"/>
        <v>7</v>
      </c>
      <c r="AD38" s="346">
        <v>5</v>
      </c>
      <c r="AE38" s="346">
        <v>2</v>
      </c>
      <c r="AF38" s="346">
        <f t="shared" si="14"/>
        <v>26</v>
      </c>
      <c r="AG38" s="346">
        <v>18</v>
      </c>
      <c r="AH38" s="346">
        <v>8</v>
      </c>
      <c r="AI38" s="346">
        <f t="shared" si="15"/>
        <v>0</v>
      </c>
      <c r="AJ38" s="346">
        <v>0</v>
      </c>
      <c r="AK38" s="346">
        <v>0</v>
      </c>
      <c r="AL38" s="346">
        <f t="shared" si="16"/>
        <v>0</v>
      </c>
      <c r="AM38" s="346">
        <v>0</v>
      </c>
      <c r="AN38" s="346">
        <v>0</v>
      </c>
      <c r="AO38" s="346">
        <f t="shared" si="17"/>
        <v>161</v>
      </c>
      <c r="AP38" s="346">
        <v>59</v>
      </c>
      <c r="AQ38" s="346">
        <v>102</v>
      </c>
      <c r="AR38" s="346">
        <v>461</v>
      </c>
      <c r="AS38" s="346">
        <v>0</v>
      </c>
      <c r="AT38" s="346">
        <v>27</v>
      </c>
      <c r="AU38" s="346">
        <v>0</v>
      </c>
    </row>
    <row r="39" spans="1:47" s="41" customFormat="1" ht="15" customHeight="1">
      <c r="A39" s="233" t="s">
        <v>57</v>
      </c>
      <c r="B39" s="231">
        <v>25</v>
      </c>
      <c r="C39" s="343">
        <f t="shared" ref="C39:C40" si="31">+F39+I39+L39</f>
        <v>195</v>
      </c>
      <c r="D39" s="343">
        <f t="shared" si="30"/>
        <v>98</v>
      </c>
      <c r="E39" s="343">
        <f t="shared" si="30"/>
        <v>97</v>
      </c>
      <c r="F39" s="344">
        <f t="shared" ref="F39:F40" si="32">+G39+H39</f>
        <v>0</v>
      </c>
      <c r="G39" s="345">
        <v>0</v>
      </c>
      <c r="H39" s="346">
        <v>0</v>
      </c>
      <c r="I39" s="347">
        <f t="shared" si="7"/>
        <v>195</v>
      </c>
      <c r="J39" s="346">
        <v>98</v>
      </c>
      <c r="K39" s="346">
        <v>97</v>
      </c>
      <c r="L39" s="347">
        <f t="shared" si="8"/>
        <v>0</v>
      </c>
      <c r="M39" s="346">
        <v>0</v>
      </c>
      <c r="N39" s="346">
        <v>0</v>
      </c>
      <c r="O39" s="346">
        <f t="shared" si="9"/>
        <v>90</v>
      </c>
      <c r="P39" s="346">
        <v>53</v>
      </c>
      <c r="Q39" s="346">
        <v>37</v>
      </c>
      <c r="R39" s="346">
        <f t="shared" si="10"/>
        <v>0</v>
      </c>
      <c r="S39" s="346">
        <v>0</v>
      </c>
      <c r="T39" s="346">
        <v>0</v>
      </c>
      <c r="U39" s="346">
        <f t="shared" si="11"/>
        <v>0</v>
      </c>
      <c r="V39" s="346">
        <v>0</v>
      </c>
      <c r="W39" s="346">
        <v>0</v>
      </c>
      <c r="X39" s="233" t="s">
        <v>57</v>
      </c>
      <c r="Y39" s="231">
        <v>25</v>
      </c>
      <c r="Z39" s="346">
        <f t="shared" si="12"/>
        <v>0</v>
      </c>
      <c r="AA39" s="346">
        <v>0</v>
      </c>
      <c r="AB39" s="349">
        <v>0</v>
      </c>
      <c r="AC39" s="346">
        <f t="shared" si="13"/>
        <v>0</v>
      </c>
      <c r="AD39" s="346">
        <v>0</v>
      </c>
      <c r="AE39" s="346">
        <v>0</v>
      </c>
      <c r="AF39" s="346">
        <f t="shared" si="14"/>
        <v>0</v>
      </c>
      <c r="AG39" s="346">
        <v>0</v>
      </c>
      <c r="AH39" s="346">
        <v>0</v>
      </c>
      <c r="AI39" s="346">
        <f t="shared" si="15"/>
        <v>0</v>
      </c>
      <c r="AJ39" s="346">
        <v>0</v>
      </c>
      <c r="AK39" s="346">
        <v>0</v>
      </c>
      <c r="AL39" s="346">
        <f t="shared" si="16"/>
        <v>0</v>
      </c>
      <c r="AM39" s="346">
        <v>0</v>
      </c>
      <c r="AN39" s="346">
        <v>0</v>
      </c>
      <c r="AO39" s="346">
        <f t="shared" si="17"/>
        <v>105</v>
      </c>
      <c r="AP39" s="346">
        <v>45</v>
      </c>
      <c r="AQ39" s="346">
        <v>60</v>
      </c>
      <c r="AR39" s="346">
        <v>195</v>
      </c>
      <c r="AS39" s="346">
        <v>0</v>
      </c>
      <c r="AT39" s="346">
        <v>0</v>
      </c>
      <c r="AU39" s="346">
        <v>0</v>
      </c>
    </row>
    <row r="40" spans="1:47" s="41" customFormat="1" ht="15" customHeight="1">
      <c r="A40" s="233" t="s">
        <v>58</v>
      </c>
      <c r="B40" s="231">
        <v>26</v>
      </c>
      <c r="C40" s="343">
        <f t="shared" si="31"/>
        <v>475</v>
      </c>
      <c r="D40" s="343">
        <f t="shared" si="30"/>
        <v>310</v>
      </c>
      <c r="E40" s="343">
        <f t="shared" si="30"/>
        <v>165</v>
      </c>
      <c r="F40" s="344">
        <f t="shared" si="32"/>
        <v>0</v>
      </c>
      <c r="G40" s="345">
        <v>0</v>
      </c>
      <c r="H40" s="346">
        <v>0</v>
      </c>
      <c r="I40" s="347">
        <f t="shared" si="7"/>
        <v>475</v>
      </c>
      <c r="J40" s="346">
        <v>310</v>
      </c>
      <c r="K40" s="346">
        <v>165</v>
      </c>
      <c r="L40" s="347">
        <f t="shared" si="8"/>
        <v>0</v>
      </c>
      <c r="M40" s="346">
        <v>0</v>
      </c>
      <c r="N40" s="346">
        <v>0</v>
      </c>
      <c r="O40" s="346">
        <f t="shared" si="9"/>
        <v>193</v>
      </c>
      <c r="P40" s="346">
        <v>157</v>
      </c>
      <c r="Q40" s="346">
        <v>36</v>
      </c>
      <c r="R40" s="346">
        <f t="shared" si="10"/>
        <v>49</v>
      </c>
      <c r="S40" s="346">
        <v>28</v>
      </c>
      <c r="T40" s="346">
        <v>21</v>
      </c>
      <c r="U40" s="346">
        <f t="shared" si="11"/>
        <v>15</v>
      </c>
      <c r="V40" s="346">
        <v>6</v>
      </c>
      <c r="W40" s="346">
        <v>9</v>
      </c>
      <c r="X40" s="233" t="s">
        <v>58</v>
      </c>
      <c r="Y40" s="231">
        <v>26</v>
      </c>
      <c r="Z40" s="346">
        <f t="shared" si="12"/>
        <v>0</v>
      </c>
      <c r="AA40" s="346">
        <v>0</v>
      </c>
      <c r="AB40" s="349">
        <v>0</v>
      </c>
      <c r="AC40" s="346">
        <f t="shared" si="13"/>
        <v>28</v>
      </c>
      <c r="AD40" s="346">
        <v>7</v>
      </c>
      <c r="AE40" s="346">
        <v>21</v>
      </c>
      <c r="AF40" s="346">
        <f t="shared" si="14"/>
        <v>63</v>
      </c>
      <c r="AG40" s="346">
        <v>42</v>
      </c>
      <c r="AH40" s="346">
        <v>21</v>
      </c>
      <c r="AI40" s="346">
        <f t="shared" si="15"/>
        <v>0</v>
      </c>
      <c r="AJ40" s="346">
        <v>0</v>
      </c>
      <c r="AK40" s="346">
        <v>0</v>
      </c>
      <c r="AL40" s="346">
        <f t="shared" si="16"/>
        <v>0</v>
      </c>
      <c r="AM40" s="346">
        <v>0</v>
      </c>
      <c r="AN40" s="346">
        <v>0</v>
      </c>
      <c r="AO40" s="346">
        <f t="shared" si="17"/>
        <v>127</v>
      </c>
      <c r="AP40" s="346">
        <v>70</v>
      </c>
      <c r="AQ40" s="346">
        <v>57</v>
      </c>
      <c r="AR40" s="346">
        <v>475</v>
      </c>
      <c r="AS40" s="346">
        <v>0</v>
      </c>
      <c r="AT40" s="346">
        <v>0</v>
      </c>
      <c r="AU40" s="346">
        <v>0</v>
      </c>
    </row>
    <row r="41" spans="1:47" s="41" customFormat="1" ht="15" customHeight="1">
      <c r="A41" s="340" t="s">
        <v>59</v>
      </c>
      <c r="B41" s="338">
        <v>27</v>
      </c>
      <c r="C41" s="341">
        <f>SUM(C42:C50)</f>
        <v>9006</v>
      </c>
      <c r="D41" s="341">
        <f t="shared" ref="D41:W41" si="33">SUM(D42:D50)</f>
        <v>5476</v>
      </c>
      <c r="E41" s="341">
        <f t="shared" si="33"/>
        <v>3530</v>
      </c>
      <c r="F41" s="341">
        <f t="shared" si="33"/>
        <v>1055</v>
      </c>
      <c r="G41" s="341">
        <f t="shared" si="33"/>
        <v>696</v>
      </c>
      <c r="H41" s="341">
        <f t="shared" si="33"/>
        <v>359</v>
      </c>
      <c r="I41" s="341">
        <f t="shared" si="33"/>
        <v>7828</v>
      </c>
      <c r="J41" s="341">
        <f t="shared" si="33"/>
        <v>4683</v>
      </c>
      <c r="K41" s="341">
        <f t="shared" si="33"/>
        <v>3145</v>
      </c>
      <c r="L41" s="341">
        <f t="shared" si="33"/>
        <v>123</v>
      </c>
      <c r="M41" s="341">
        <f t="shared" si="33"/>
        <v>97</v>
      </c>
      <c r="N41" s="341">
        <f t="shared" si="33"/>
        <v>26</v>
      </c>
      <c r="O41" s="341">
        <f t="shared" si="33"/>
        <v>4269</v>
      </c>
      <c r="P41" s="341">
        <f t="shared" si="33"/>
        <v>2840</v>
      </c>
      <c r="Q41" s="341">
        <f t="shared" si="33"/>
        <v>1429</v>
      </c>
      <c r="R41" s="341">
        <f t="shared" si="33"/>
        <v>893</v>
      </c>
      <c r="S41" s="341">
        <f t="shared" si="33"/>
        <v>601</v>
      </c>
      <c r="T41" s="341">
        <f t="shared" si="33"/>
        <v>292</v>
      </c>
      <c r="U41" s="341">
        <f t="shared" si="33"/>
        <v>455</v>
      </c>
      <c r="V41" s="341">
        <f t="shared" si="33"/>
        <v>301</v>
      </c>
      <c r="W41" s="341">
        <f t="shared" si="33"/>
        <v>154</v>
      </c>
      <c r="X41" s="340" t="s">
        <v>59</v>
      </c>
      <c r="Y41" s="338">
        <v>27</v>
      </c>
      <c r="Z41" s="341">
        <f t="shared" ref="Z41:AU41" si="34">SUM(Z42:Z50)</f>
        <v>5</v>
      </c>
      <c r="AA41" s="341">
        <f t="shared" si="34"/>
        <v>2</v>
      </c>
      <c r="AB41" s="341">
        <f t="shared" si="34"/>
        <v>3</v>
      </c>
      <c r="AC41" s="341">
        <f t="shared" si="34"/>
        <v>80</v>
      </c>
      <c r="AD41" s="341">
        <f t="shared" si="34"/>
        <v>37</v>
      </c>
      <c r="AE41" s="341">
        <f t="shared" si="34"/>
        <v>43</v>
      </c>
      <c r="AF41" s="341">
        <f t="shared" si="34"/>
        <v>394</v>
      </c>
      <c r="AG41" s="341">
        <f t="shared" si="34"/>
        <v>176</v>
      </c>
      <c r="AH41" s="341">
        <f t="shared" si="34"/>
        <v>218</v>
      </c>
      <c r="AI41" s="341">
        <f t="shared" si="34"/>
        <v>105</v>
      </c>
      <c r="AJ41" s="341">
        <f t="shared" si="34"/>
        <v>77</v>
      </c>
      <c r="AK41" s="341">
        <f t="shared" si="34"/>
        <v>28</v>
      </c>
      <c r="AL41" s="341">
        <f t="shared" si="34"/>
        <v>408</v>
      </c>
      <c r="AM41" s="341">
        <f t="shared" si="34"/>
        <v>371</v>
      </c>
      <c r="AN41" s="341">
        <f t="shared" si="34"/>
        <v>37</v>
      </c>
      <c r="AO41" s="341">
        <f t="shared" si="34"/>
        <v>2397</v>
      </c>
      <c r="AP41" s="341">
        <f t="shared" si="34"/>
        <v>1071</v>
      </c>
      <c r="AQ41" s="341">
        <f t="shared" si="34"/>
        <v>1326</v>
      </c>
      <c r="AR41" s="341">
        <f t="shared" si="34"/>
        <v>4451</v>
      </c>
      <c r="AS41" s="341">
        <f t="shared" si="34"/>
        <v>46</v>
      </c>
      <c r="AT41" s="341">
        <f t="shared" si="34"/>
        <v>4484</v>
      </c>
      <c r="AU41" s="341">
        <f t="shared" si="34"/>
        <v>25</v>
      </c>
    </row>
    <row r="42" spans="1:47" s="41" customFormat="1" ht="15" customHeight="1">
      <c r="A42" s="234" t="s">
        <v>60</v>
      </c>
      <c r="B42" s="231">
        <v>28</v>
      </c>
      <c r="C42" s="343">
        <f>+F42+I42+L42</f>
        <v>162</v>
      </c>
      <c r="D42" s="343">
        <f t="shared" ref="D42:E51" si="35">+G42+J42+M42</f>
        <v>86</v>
      </c>
      <c r="E42" s="343">
        <f t="shared" si="35"/>
        <v>76</v>
      </c>
      <c r="F42" s="344">
        <f>+G42+H42</f>
        <v>0</v>
      </c>
      <c r="G42" s="345">
        <v>0</v>
      </c>
      <c r="H42" s="346">
        <v>0</v>
      </c>
      <c r="I42" s="347">
        <f t="shared" si="7"/>
        <v>162</v>
      </c>
      <c r="J42" s="346">
        <v>86</v>
      </c>
      <c r="K42" s="346">
        <v>76</v>
      </c>
      <c r="L42" s="347">
        <f t="shared" si="8"/>
        <v>0</v>
      </c>
      <c r="M42" s="346">
        <v>0</v>
      </c>
      <c r="N42" s="346">
        <v>0</v>
      </c>
      <c r="O42" s="346">
        <f t="shared" si="9"/>
        <v>42</v>
      </c>
      <c r="P42" s="346">
        <v>34</v>
      </c>
      <c r="Q42" s="346">
        <v>8</v>
      </c>
      <c r="R42" s="346">
        <f t="shared" si="10"/>
        <v>5</v>
      </c>
      <c r="S42" s="346">
        <v>3</v>
      </c>
      <c r="T42" s="346">
        <v>2</v>
      </c>
      <c r="U42" s="346">
        <f t="shared" si="11"/>
        <v>2</v>
      </c>
      <c r="V42" s="346">
        <v>2</v>
      </c>
      <c r="W42" s="346">
        <v>0</v>
      </c>
      <c r="X42" s="234" t="s">
        <v>60</v>
      </c>
      <c r="Y42" s="231">
        <v>28</v>
      </c>
      <c r="Z42" s="346">
        <f t="shared" si="12"/>
        <v>0</v>
      </c>
      <c r="AA42" s="346">
        <v>0</v>
      </c>
      <c r="AB42" s="349">
        <v>0</v>
      </c>
      <c r="AC42" s="346">
        <f t="shared" si="13"/>
        <v>0</v>
      </c>
      <c r="AD42" s="346">
        <v>0</v>
      </c>
      <c r="AE42" s="346">
        <v>0</v>
      </c>
      <c r="AF42" s="346">
        <f t="shared" si="14"/>
        <v>0</v>
      </c>
      <c r="AG42" s="346">
        <v>0</v>
      </c>
      <c r="AH42" s="346">
        <v>0</v>
      </c>
      <c r="AI42" s="346">
        <f t="shared" si="15"/>
        <v>0</v>
      </c>
      <c r="AJ42" s="346">
        <v>0</v>
      </c>
      <c r="AK42" s="346">
        <v>0</v>
      </c>
      <c r="AL42" s="346">
        <f t="shared" si="16"/>
        <v>0</v>
      </c>
      <c r="AM42" s="346">
        <v>0</v>
      </c>
      <c r="AN42" s="346">
        <v>0</v>
      </c>
      <c r="AO42" s="346">
        <f t="shared" si="17"/>
        <v>113</v>
      </c>
      <c r="AP42" s="346">
        <v>47</v>
      </c>
      <c r="AQ42" s="346">
        <v>66</v>
      </c>
      <c r="AR42" s="346">
        <v>0</v>
      </c>
      <c r="AS42" s="346">
        <v>0</v>
      </c>
      <c r="AT42" s="346">
        <v>162</v>
      </c>
      <c r="AU42" s="346">
        <v>0</v>
      </c>
    </row>
    <row r="43" spans="1:47" s="41" customFormat="1" ht="15" customHeight="1">
      <c r="A43" s="234" t="s">
        <v>61</v>
      </c>
      <c r="B43" s="231">
        <v>29</v>
      </c>
      <c r="C43" s="343">
        <f t="shared" ref="C43:C46" si="36">+F43+I43+L43</f>
        <v>0</v>
      </c>
      <c r="D43" s="343">
        <f t="shared" si="35"/>
        <v>0</v>
      </c>
      <c r="E43" s="343">
        <f t="shared" si="35"/>
        <v>0</v>
      </c>
      <c r="F43" s="344">
        <f t="shared" ref="F43:F46" si="37">+G43+H43</f>
        <v>0</v>
      </c>
      <c r="G43" s="345">
        <v>0</v>
      </c>
      <c r="H43" s="345">
        <v>0</v>
      </c>
      <c r="I43" s="347">
        <f t="shared" si="7"/>
        <v>0</v>
      </c>
      <c r="J43" s="345">
        <v>0</v>
      </c>
      <c r="K43" s="345">
        <v>0</v>
      </c>
      <c r="L43" s="347">
        <f t="shared" si="8"/>
        <v>0</v>
      </c>
      <c r="M43" s="345">
        <v>0</v>
      </c>
      <c r="N43" s="345">
        <v>0</v>
      </c>
      <c r="O43" s="346">
        <f t="shared" si="9"/>
        <v>0</v>
      </c>
      <c r="P43" s="346"/>
      <c r="Q43" s="346"/>
      <c r="R43" s="346">
        <f t="shared" si="10"/>
        <v>0</v>
      </c>
      <c r="S43" s="346"/>
      <c r="T43" s="346"/>
      <c r="U43" s="346">
        <f t="shared" si="11"/>
        <v>0</v>
      </c>
      <c r="V43" s="346">
        <v>0</v>
      </c>
      <c r="W43" s="346">
        <v>0</v>
      </c>
      <c r="X43" s="234" t="s">
        <v>61</v>
      </c>
      <c r="Y43" s="231">
        <v>29</v>
      </c>
      <c r="Z43" s="346">
        <f t="shared" si="12"/>
        <v>0</v>
      </c>
      <c r="AA43" s="346"/>
      <c r="AB43" s="349"/>
      <c r="AC43" s="346">
        <f t="shared" si="13"/>
        <v>0</v>
      </c>
      <c r="AD43" s="346"/>
      <c r="AE43" s="346"/>
      <c r="AF43" s="346">
        <f t="shared" si="14"/>
        <v>0</v>
      </c>
      <c r="AG43" s="346"/>
      <c r="AH43" s="346"/>
      <c r="AI43" s="346">
        <f t="shared" si="15"/>
        <v>0</v>
      </c>
      <c r="AJ43" s="346"/>
      <c r="AK43" s="346"/>
      <c r="AL43" s="346">
        <f t="shared" si="16"/>
        <v>0</v>
      </c>
      <c r="AM43" s="346"/>
      <c r="AN43" s="346"/>
      <c r="AO43" s="346">
        <f t="shared" si="17"/>
        <v>0</v>
      </c>
      <c r="AP43" s="346"/>
      <c r="AQ43" s="346"/>
      <c r="AR43" s="346"/>
      <c r="AS43" s="346"/>
      <c r="AT43" s="346"/>
      <c r="AU43" s="346"/>
    </row>
    <row r="44" spans="1:47" s="41" customFormat="1" ht="15" customHeight="1">
      <c r="A44" s="234" t="s">
        <v>62</v>
      </c>
      <c r="B44" s="231">
        <v>30</v>
      </c>
      <c r="C44" s="343">
        <f t="shared" si="36"/>
        <v>2580</v>
      </c>
      <c r="D44" s="343">
        <f t="shared" si="35"/>
        <v>1924</v>
      </c>
      <c r="E44" s="343">
        <f t="shared" si="35"/>
        <v>656</v>
      </c>
      <c r="F44" s="344">
        <f t="shared" si="37"/>
        <v>596</v>
      </c>
      <c r="G44" s="345">
        <v>434</v>
      </c>
      <c r="H44" s="346">
        <v>162</v>
      </c>
      <c r="I44" s="347">
        <f t="shared" si="7"/>
        <v>1984</v>
      </c>
      <c r="J44" s="346">
        <v>1490</v>
      </c>
      <c r="K44" s="346">
        <v>494</v>
      </c>
      <c r="L44" s="347">
        <f t="shared" si="8"/>
        <v>0</v>
      </c>
      <c r="M44" s="346">
        <v>0</v>
      </c>
      <c r="N44" s="346">
        <v>0</v>
      </c>
      <c r="O44" s="346">
        <f t="shared" si="9"/>
        <v>1234</v>
      </c>
      <c r="P44" s="346">
        <v>1032</v>
      </c>
      <c r="Q44" s="346">
        <v>202</v>
      </c>
      <c r="R44" s="346">
        <f t="shared" si="10"/>
        <v>486</v>
      </c>
      <c r="S44" s="346">
        <v>335</v>
      </c>
      <c r="T44" s="346">
        <v>151</v>
      </c>
      <c r="U44" s="346">
        <f t="shared" si="11"/>
        <v>348</v>
      </c>
      <c r="V44" s="346">
        <v>232</v>
      </c>
      <c r="W44" s="346">
        <v>116</v>
      </c>
      <c r="X44" s="234" t="s">
        <v>62</v>
      </c>
      <c r="Y44" s="231">
        <v>30</v>
      </c>
      <c r="Z44" s="346">
        <f t="shared" si="12"/>
        <v>2</v>
      </c>
      <c r="AA44" s="346">
        <v>0</v>
      </c>
      <c r="AB44" s="349">
        <v>2</v>
      </c>
      <c r="AC44" s="346">
        <f t="shared" si="13"/>
        <v>21</v>
      </c>
      <c r="AD44" s="346">
        <v>9</v>
      </c>
      <c r="AE44" s="346">
        <v>12</v>
      </c>
      <c r="AF44" s="346">
        <f t="shared" si="14"/>
        <v>58</v>
      </c>
      <c r="AG44" s="346">
        <v>52</v>
      </c>
      <c r="AH44" s="346">
        <v>6</v>
      </c>
      <c r="AI44" s="346">
        <f t="shared" si="15"/>
        <v>0</v>
      </c>
      <c r="AJ44" s="346">
        <v>0</v>
      </c>
      <c r="AK44" s="346">
        <v>0</v>
      </c>
      <c r="AL44" s="346">
        <f t="shared" si="16"/>
        <v>0</v>
      </c>
      <c r="AM44" s="346">
        <v>0</v>
      </c>
      <c r="AN44" s="346">
        <v>0</v>
      </c>
      <c r="AO44" s="346">
        <f t="shared" si="17"/>
        <v>431</v>
      </c>
      <c r="AP44" s="346">
        <v>264</v>
      </c>
      <c r="AQ44" s="346">
        <v>167</v>
      </c>
      <c r="AR44" s="346">
        <v>1498</v>
      </c>
      <c r="AS44" s="346">
        <v>0</v>
      </c>
      <c r="AT44" s="346">
        <v>1072</v>
      </c>
      <c r="AU44" s="346">
        <v>10</v>
      </c>
    </row>
    <row r="45" spans="1:47" s="41" customFormat="1" ht="15" customHeight="1">
      <c r="A45" s="234" t="s">
        <v>63</v>
      </c>
      <c r="B45" s="231">
        <v>31</v>
      </c>
      <c r="C45" s="343">
        <f t="shared" si="36"/>
        <v>1801</v>
      </c>
      <c r="D45" s="343">
        <f t="shared" si="35"/>
        <v>1100</v>
      </c>
      <c r="E45" s="343">
        <f t="shared" si="35"/>
        <v>701</v>
      </c>
      <c r="F45" s="344">
        <f t="shared" si="37"/>
        <v>133</v>
      </c>
      <c r="G45" s="345">
        <v>74</v>
      </c>
      <c r="H45" s="346">
        <v>59</v>
      </c>
      <c r="I45" s="347">
        <f t="shared" si="7"/>
        <v>1570</v>
      </c>
      <c r="J45" s="346">
        <v>939</v>
      </c>
      <c r="K45" s="346">
        <v>631</v>
      </c>
      <c r="L45" s="347">
        <f t="shared" si="8"/>
        <v>98</v>
      </c>
      <c r="M45" s="346">
        <v>87</v>
      </c>
      <c r="N45" s="346">
        <v>11</v>
      </c>
      <c r="O45" s="346">
        <f t="shared" si="9"/>
        <v>505</v>
      </c>
      <c r="P45" s="346">
        <v>278</v>
      </c>
      <c r="Q45" s="346">
        <v>227</v>
      </c>
      <c r="R45" s="346">
        <f t="shared" si="10"/>
        <v>135</v>
      </c>
      <c r="S45" s="346">
        <v>114</v>
      </c>
      <c r="T45" s="346">
        <v>21</v>
      </c>
      <c r="U45" s="346">
        <f t="shared" si="11"/>
        <v>54</v>
      </c>
      <c r="V45" s="346">
        <v>38</v>
      </c>
      <c r="W45" s="346">
        <v>16</v>
      </c>
      <c r="X45" s="234" t="s">
        <v>63</v>
      </c>
      <c r="Y45" s="231">
        <v>31</v>
      </c>
      <c r="Z45" s="346">
        <f t="shared" si="12"/>
        <v>0</v>
      </c>
      <c r="AA45" s="346">
        <v>0</v>
      </c>
      <c r="AB45" s="349">
        <v>0</v>
      </c>
      <c r="AC45" s="346">
        <f t="shared" si="13"/>
        <v>34</v>
      </c>
      <c r="AD45" s="346">
        <v>18</v>
      </c>
      <c r="AE45" s="346">
        <v>16</v>
      </c>
      <c r="AF45" s="346">
        <f t="shared" si="14"/>
        <v>12</v>
      </c>
      <c r="AG45" s="346">
        <v>11</v>
      </c>
      <c r="AH45" s="346">
        <v>1</v>
      </c>
      <c r="AI45" s="346">
        <f t="shared" si="15"/>
        <v>100</v>
      </c>
      <c r="AJ45" s="346">
        <v>72</v>
      </c>
      <c r="AK45" s="346">
        <v>28</v>
      </c>
      <c r="AL45" s="346">
        <f t="shared" si="16"/>
        <v>408</v>
      </c>
      <c r="AM45" s="346">
        <v>371</v>
      </c>
      <c r="AN45" s="346">
        <v>37</v>
      </c>
      <c r="AO45" s="346">
        <f t="shared" si="17"/>
        <v>553</v>
      </c>
      <c r="AP45" s="346">
        <v>198</v>
      </c>
      <c r="AQ45" s="346">
        <v>355</v>
      </c>
      <c r="AR45" s="346">
        <v>636</v>
      </c>
      <c r="AS45" s="346">
        <v>20</v>
      </c>
      <c r="AT45" s="346">
        <v>1145</v>
      </c>
      <c r="AU45" s="346">
        <v>0</v>
      </c>
    </row>
    <row r="46" spans="1:47" s="41" customFormat="1" ht="15" customHeight="1">
      <c r="A46" s="234" t="s">
        <v>64</v>
      </c>
      <c r="B46" s="231">
        <v>32</v>
      </c>
      <c r="C46" s="343">
        <f t="shared" si="36"/>
        <v>312</v>
      </c>
      <c r="D46" s="343">
        <f t="shared" si="35"/>
        <v>247</v>
      </c>
      <c r="E46" s="343">
        <f t="shared" si="35"/>
        <v>65</v>
      </c>
      <c r="F46" s="344">
        <f t="shared" si="37"/>
        <v>0</v>
      </c>
      <c r="G46" s="345">
        <v>0</v>
      </c>
      <c r="H46" s="346">
        <v>0</v>
      </c>
      <c r="I46" s="347">
        <f t="shared" si="7"/>
        <v>312</v>
      </c>
      <c r="J46" s="346">
        <v>247</v>
      </c>
      <c r="K46" s="346">
        <v>65</v>
      </c>
      <c r="L46" s="347">
        <f t="shared" si="8"/>
        <v>0</v>
      </c>
      <c r="M46" s="346">
        <v>0</v>
      </c>
      <c r="N46" s="346">
        <v>0</v>
      </c>
      <c r="O46" s="346">
        <f t="shared" si="9"/>
        <v>267</v>
      </c>
      <c r="P46" s="346">
        <v>209</v>
      </c>
      <c r="Q46" s="346">
        <v>58</v>
      </c>
      <c r="R46" s="346">
        <f t="shared" si="10"/>
        <v>12</v>
      </c>
      <c r="S46" s="346">
        <v>9</v>
      </c>
      <c r="T46" s="346">
        <v>3</v>
      </c>
      <c r="U46" s="346">
        <f t="shared" si="11"/>
        <v>10</v>
      </c>
      <c r="V46" s="346">
        <v>10</v>
      </c>
      <c r="W46" s="346">
        <v>0</v>
      </c>
      <c r="X46" s="234" t="s">
        <v>64</v>
      </c>
      <c r="Y46" s="231">
        <v>32</v>
      </c>
      <c r="Z46" s="346">
        <f t="shared" si="12"/>
        <v>0</v>
      </c>
      <c r="AA46" s="346">
        <v>0</v>
      </c>
      <c r="AB46" s="349">
        <v>0</v>
      </c>
      <c r="AC46" s="346">
        <f t="shared" si="13"/>
        <v>2</v>
      </c>
      <c r="AD46" s="346">
        <v>1</v>
      </c>
      <c r="AE46" s="346">
        <v>1</v>
      </c>
      <c r="AF46" s="346">
        <f t="shared" si="14"/>
        <v>1</v>
      </c>
      <c r="AG46" s="346">
        <v>1</v>
      </c>
      <c r="AH46" s="346">
        <v>0</v>
      </c>
      <c r="AI46" s="346">
        <f t="shared" si="15"/>
        <v>0</v>
      </c>
      <c r="AJ46" s="346">
        <v>0</v>
      </c>
      <c r="AK46" s="346">
        <v>0</v>
      </c>
      <c r="AL46" s="346">
        <f t="shared" si="16"/>
        <v>0</v>
      </c>
      <c r="AM46" s="346">
        <v>0</v>
      </c>
      <c r="AN46" s="346">
        <v>0</v>
      </c>
      <c r="AO46" s="346">
        <f t="shared" si="17"/>
        <v>20</v>
      </c>
      <c r="AP46" s="346">
        <v>17</v>
      </c>
      <c r="AQ46" s="346">
        <v>3</v>
      </c>
      <c r="AR46" s="346">
        <v>312</v>
      </c>
      <c r="AS46" s="346">
        <v>0</v>
      </c>
      <c r="AT46" s="346">
        <v>0</v>
      </c>
      <c r="AU46" s="346">
        <v>0</v>
      </c>
    </row>
    <row r="47" spans="1:47" s="41" customFormat="1" ht="15" customHeight="1">
      <c r="A47" s="234" t="s">
        <v>65</v>
      </c>
      <c r="B47" s="231">
        <v>33</v>
      </c>
      <c r="C47" s="343">
        <f>+F47+I47+L47</f>
        <v>609</v>
      </c>
      <c r="D47" s="343">
        <f t="shared" si="35"/>
        <v>253</v>
      </c>
      <c r="E47" s="343">
        <f t="shared" si="35"/>
        <v>356</v>
      </c>
      <c r="F47" s="344">
        <f>+G47+H47</f>
        <v>0</v>
      </c>
      <c r="G47" s="345">
        <v>0</v>
      </c>
      <c r="H47" s="346">
        <v>0</v>
      </c>
      <c r="I47" s="347">
        <f t="shared" si="7"/>
        <v>609</v>
      </c>
      <c r="J47" s="346">
        <v>253</v>
      </c>
      <c r="K47" s="346">
        <v>356</v>
      </c>
      <c r="L47" s="347">
        <f t="shared" si="8"/>
        <v>0</v>
      </c>
      <c r="M47" s="346">
        <v>0</v>
      </c>
      <c r="N47" s="346">
        <v>0</v>
      </c>
      <c r="O47" s="346">
        <f>+P47+Q47</f>
        <v>374</v>
      </c>
      <c r="P47" s="346">
        <v>131</v>
      </c>
      <c r="Q47" s="346">
        <v>243</v>
      </c>
      <c r="R47" s="346">
        <f t="shared" si="10"/>
        <v>15</v>
      </c>
      <c r="S47" s="346">
        <v>5</v>
      </c>
      <c r="T47" s="346">
        <v>10</v>
      </c>
      <c r="U47" s="346">
        <f t="shared" si="11"/>
        <v>0</v>
      </c>
      <c r="V47" s="346">
        <v>0</v>
      </c>
      <c r="W47" s="346">
        <v>0</v>
      </c>
      <c r="X47" s="234" t="s">
        <v>65</v>
      </c>
      <c r="Y47" s="231">
        <v>33</v>
      </c>
      <c r="Z47" s="346">
        <f t="shared" si="12"/>
        <v>0</v>
      </c>
      <c r="AA47" s="346">
        <v>0</v>
      </c>
      <c r="AB47" s="349">
        <v>0</v>
      </c>
      <c r="AC47" s="346">
        <f t="shared" si="13"/>
        <v>0</v>
      </c>
      <c r="AD47" s="346">
        <v>0</v>
      </c>
      <c r="AE47" s="346">
        <v>0</v>
      </c>
      <c r="AF47" s="346">
        <f t="shared" si="14"/>
        <v>0</v>
      </c>
      <c r="AG47" s="346">
        <v>0</v>
      </c>
      <c r="AH47" s="346">
        <v>0</v>
      </c>
      <c r="AI47" s="346">
        <f t="shared" si="15"/>
        <v>0</v>
      </c>
      <c r="AJ47" s="346">
        <v>0</v>
      </c>
      <c r="AK47" s="346">
        <v>0</v>
      </c>
      <c r="AL47" s="346">
        <f t="shared" si="16"/>
        <v>0</v>
      </c>
      <c r="AM47" s="346">
        <v>0</v>
      </c>
      <c r="AN47" s="346">
        <v>0</v>
      </c>
      <c r="AO47" s="346">
        <f t="shared" si="17"/>
        <v>220</v>
      </c>
      <c r="AP47" s="346">
        <v>117</v>
      </c>
      <c r="AQ47" s="346">
        <v>103</v>
      </c>
      <c r="AR47" s="346">
        <v>0</v>
      </c>
      <c r="AS47" s="346">
        <v>0</v>
      </c>
      <c r="AT47" s="346">
        <v>609</v>
      </c>
      <c r="AU47" s="346">
        <v>0</v>
      </c>
    </row>
    <row r="48" spans="1:47" s="41" customFormat="1" ht="15" customHeight="1">
      <c r="A48" s="234" t="s">
        <v>66</v>
      </c>
      <c r="B48" s="231">
        <v>34</v>
      </c>
      <c r="C48" s="343">
        <f>+F48+I48+L48</f>
        <v>1340</v>
      </c>
      <c r="D48" s="343">
        <f t="shared" si="35"/>
        <v>556</v>
      </c>
      <c r="E48" s="343">
        <f t="shared" si="35"/>
        <v>784</v>
      </c>
      <c r="F48" s="344">
        <f>+G48+H48</f>
        <v>163</v>
      </c>
      <c r="G48" s="345">
        <v>87</v>
      </c>
      <c r="H48" s="346">
        <v>76</v>
      </c>
      <c r="I48" s="347">
        <f t="shared" si="7"/>
        <v>1159</v>
      </c>
      <c r="J48" s="346">
        <v>465</v>
      </c>
      <c r="K48" s="346">
        <v>694</v>
      </c>
      <c r="L48" s="347">
        <f t="shared" si="8"/>
        <v>18</v>
      </c>
      <c r="M48" s="346">
        <v>4</v>
      </c>
      <c r="N48" s="346">
        <v>14</v>
      </c>
      <c r="O48" s="346">
        <f t="shared" si="9"/>
        <v>596</v>
      </c>
      <c r="P48" s="346">
        <v>297</v>
      </c>
      <c r="Q48" s="346">
        <v>299</v>
      </c>
      <c r="R48" s="346">
        <f t="shared" si="10"/>
        <v>91</v>
      </c>
      <c r="S48" s="346">
        <v>23</v>
      </c>
      <c r="T48" s="346">
        <v>68</v>
      </c>
      <c r="U48" s="346">
        <f t="shared" si="11"/>
        <v>14</v>
      </c>
      <c r="V48" s="346">
        <v>2</v>
      </c>
      <c r="W48" s="346">
        <v>12</v>
      </c>
      <c r="X48" s="234" t="s">
        <v>66</v>
      </c>
      <c r="Y48" s="231">
        <v>34</v>
      </c>
      <c r="Z48" s="346">
        <f t="shared" si="12"/>
        <v>1</v>
      </c>
      <c r="AA48" s="346">
        <v>0</v>
      </c>
      <c r="AB48" s="349">
        <v>1</v>
      </c>
      <c r="AC48" s="346">
        <f t="shared" si="13"/>
        <v>17</v>
      </c>
      <c r="AD48" s="346">
        <v>4</v>
      </c>
      <c r="AE48" s="346">
        <v>13</v>
      </c>
      <c r="AF48" s="346">
        <f t="shared" si="14"/>
        <v>107</v>
      </c>
      <c r="AG48" s="346">
        <v>29</v>
      </c>
      <c r="AH48" s="346">
        <v>78</v>
      </c>
      <c r="AI48" s="346">
        <f t="shared" si="15"/>
        <v>0</v>
      </c>
      <c r="AJ48" s="346">
        <v>0</v>
      </c>
      <c r="AK48" s="346">
        <v>0</v>
      </c>
      <c r="AL48" s="346">
        <f t="shared" si="16"/>
        <v>0</v>
      </c>
      <c r="AM48" s="346">
        <v>0</v>
      </c>
      <c r="AN48" s="346">
        <v>0</v>
      </c>
      <c r="AO48" s="346">
        <f t="shared" si="17"/>
        <v>514</v>
      </c>
      <c r="AP48" s="346">
        <v>201</v>
      </c>
      <c r="AQ48" s="346">
        <v>313</v>
      </c>
      <c r="AR48" s="346">
        <v>837</v>
      </c>
      <c r="AS48" s="346">
        <v>18</v>
      </c>
      <c r="AT48" s="346">
        <v>471</v>
      </c>
      <c r="AU48" s="346">
        <v>14</v>
      </c>
    </row>
    <row r="49" spans="1:47" s="41" customFormat="1" ht="15" customHeight="1">
      <c r="A49" s="234" t="s">
        <v>67</v>
      </c>
      <c r="B49" s="231">
        <v>35</v>
      </c>
      <c r="C49" s="343">
        <f>+F49+I49+L49</f>
        <v>522</v>
      </c>
      <c r="D49" s="343">
        <f t="shared" si="35"/>
        <v>193</v>
      </c>
      <c r="E49" s="343">
        <f t="shared" si="35"/>
        <v>329</v>
      </c>
      <c r="F49" s="344">
        <f>+G49+H49</f>
        <v>0</v>
      </c>
      <c r="G49" s="345">
        <v>0</v>
      </c>
      <c r="H49" s="346">
        <v>0</v>
      </c>
      <c r="I49" s="347">
        <f t="shared" si="7"/>
        <v>522</v>
      </c>
      <c r="J49" s="346">
        <v>193</v>
      </c>
      <c r="K49" s="346">
        <v>329</v>
      </c>
      <c r="L49" s="347">
        <f t="shared" si="8"/>
        <v>0</v>
      </c>
      <c r="M49" s="346">
        <v>0</v>
      </c>
      <c r="N49" s="346">
        <v>0</v>
      </c>
      <c r="O49" s="346">
        <f t="shared" si="9"/>
        <v>102</v>
      </c>
      <c r="P49" s="346">
        <v>70</v>
      </c>
      <c r="Q49" s="346">
        <v>32</v>
      </c>
      <c r="R49" s="346">
        <f t="shared" si="10"/>
        <v>7</v>
      </c>
      <c r="S49" s="346">
        <v>3</v>
      </c>
      <c r="T49" s="346">
        <v>4</v>
      </c>
      <c r="U49" s="346">
        <f t="shared" si="11"/>
        <v>1</v>
      </c>
      <c r="V49" s="346">
        <v>0</v>
      </c>
      <c r="W49" s="346">
        <v>1</v>
      </c>
      <c r="X49" s="234" t="s">
        <v>67</v>
      </c>
      <c r="Y49" s="231">
        <v>35</v>
      </c>
      <c r="Z49" s="346">
        <f t="shared" si="12"/>
        <v>0</v>
      </c>
      <c r="AA49" s="346">
        <v>0</v>
      </c>
      <c r="AB49" s="349">
        <v>0</v>
      </c>
      <c r="AC49" s="346">
        <f t="shared" si="13"/>
        <v>0</v>
      </c>
      <c r="AD49" s="346">
        <v>0</v>
      </c>
      <c r="AE49" s="346">
        <v>0</v>
      </c>
      <c r="AF49" s="346">
        <f t="shared" si="14"/>
        <v>112</v>
      </c>
      <c r="AG49" s="346">
        <v>23</v>
      </c>
      <c r="AH49" s="346">
        <v>89</v>
      </c>
      <c r="AI49" s="346">
        <f t="shared" si="15"/>
        <v>2</v>
      </c>
      <c r="AJ49" s="346">
        <v>2</v>
      </c>
      <c r="AK49" s="346">
        <v>0</v>
      </c>
      <c r="AL49" s="346">
        <f t="shared" si="16"/>
        <v>0</v>
      </c>
      <c r="AM49" s="346">
        <v>0</v>
      </c>
      <c r="AN49" s="346">
        <v>0</v>
      </c>
      <c r="AO49" s="346">
        <f t="shared" si="17"/>
        <v>298</v>
      </c>
      <c r="AP49" s="346">
        <v>95</v>
      </c>
      <c r="AQ49" s="346">
        <v>203</v>
      </c>
      <c r="AR49" s="346">
        <v>247</v>
      </c>
      <c r="AS49" s="346">
        <v>0</v>
      </c>
      <c r="AT49" s="346">
        <v>274</v>
      </c>
      <c r="AU49" s="346">
        <v>1</v>
      </c>
    </row>
    <row r="50" spans="1:47" s="41" customFormat="1" ht="15" customHeight="1">
      <c r="A50" s="234" t="s">
        <v>68</v>
      </c>
      <c r="B50" s="231">
        <v>36</v>
      </c>
      <c r="C50" s="343">
        <f t="shared" ref="C50" si="38">+F50+I50+L50</f>
        <v>1680</v>
      </c>
      <c r="D50" s="343">
        <f t="shared" si="35"/>
        <v>1117</v>
      </c>
      <c r="E50" s="343">
        <f t="shared" si="35"/>
        <v>563</v>
      </c>
      <c r="F50" s="344">
        <f t="shared" ref="F50" si="39">+G50+H50</f>
        <v>163</v>
      </c>
      <c r="G50" s="345">
        <v>101</v>
      </c>
      <c r="H50" s="346">
        <v>62</v>
      </c>
      <c r="I50" s="347">
        <f t="shared" si="7"/>
        <v>1510</v>
      </c>
      <c r="J50" s="346">
        <v>1010</v>
      </c>
      <c r="K50" s="346">
        <v>500</v>
      </c>
      <c r="L50" s="347">
        <f t="shared" si="8"/>
        <v>7</v>
      </c>
      <c r="M50" s="346">
        <v>6</v>
      </c>
      <c r="N50" s="346">
        <v>1</v>
      </c>
      <c r="O50" s="346">
        <f t="shared" si="9"/>
        <v>1149</v>
      </c>
      <c r="P50" s="346">
        <v>789</v>
      </c>
      <c r="Q50" s="346">
        <v>360</v>
      </c>
      <c r="R50" s="346">
        <f t="shared" si="10"/>
        <v>142</v>
      </c>
      <c r="S50" s="346">
        <v>109</v>
      </c>
      <c r="T50" s="346">
        <v>33</v>
      </c>
      <c r="U50" s="346">
        <f t="shared" si="11"/>
        <v>26</v>
      </c>
      <c r="V50" s="346">
        <v>17</v>
      </c>
      <c r="W50" s="346">
        <v>9</v>
      </c>
      <c r="X50" s="234" t="s">
        <v>68</v>
      </c>
      <c r="Y50" s="231">
        <v>36</v>
      </c>
      <c r="Z50" s="346">
        <f t="shared" si="12"/>
        <v>2</v>
      </c>
      <c r="AA50" s="346">
        <v>2</v>
      </c>
      <c r="AB50" s="349">
        <v>0</v>
      </c>
      <c r="AC50" s="346">
        <f t="shared" si="13"/>
        <v>6</v>
      </c>
      <c r="AD50" s="346">
        <v>5</v>
      </c>
      <c r="AE50" s="346">
        <v>1</v>
      </c>
      <c r="AF50" s="346">
        <f t="shared" si="14"/>
        <v>104</v>
      </c>
      <c r="AG50" s="346">
        <v>60</v>
      </c>
      <c r="AH50" s="346">
        <v>44</v>
      </c>
      <c r="AI50" s="346">
        <f t="shared" si="15"/>
        <v>3</v>
      </c>
      <c r="AJ50" s="346">
        <v>3</v>
      </c>
      <c r="AK50" s="346">
        <v>0</v>
      </c>
      <c r="AL50" s="346">
        <f t="shared" si="16"/>
        <v>0</v>
      </c>
      <c r="AM50" s="346">
        <v>0</v>
      </c>
      <c r="AN50" s="346">
        <v>0</v>
      </c>
      <c r="AO50" s="346">
        <f t="shared" si="17"/>
        <v>248</v>
      </c>
      <c r="AP50" s="346">
        <v>132</v>
      </c>
      <c r="AQ50" s="346">
        <v>116</v>
      </c>
      <c r="AR50" s="346">
        <v>921</v>
      </c>
      <c r="AS50" s="346">
        <v>8</v>
      </c>
      <c r="AT50" s="346">
        <v>751</v>
      </c>
      <c r="AU50" s="346">
        <v>0</v>
      </c>
    </row>
    <row r="51" spans="1:47" s="41" customFormat="1" ht="15" customHeight="1">
      <c r="A51" s="447" t="s">
        <v>18</v>
      </c>
      <c r="B51" s="463">
        <v>37</v>
      </c>
      <c r="C51" s="471">
        <f>+F51+I51+L51</f>
        <v>13391</v>
      </c>
      <c r="D51" s="471">
        <f t="shared" si="35"/>
        <v>8480</v>
      </c>
      <c r="E51" s="471">
        <f t="shared" si="35"/>
        <v>4911</v>
      </c>
      <c r="F51" s="472">
        <f>+G51+H51</f>
        <v>1080</v>
      </c>
      <c r="G51" s="472">
        <f>282+396</f>
        <v>678</v>
      </c>
      <c r="H51" s="473">
        <f>154+248</f>
        <v>402</v>
      </c>
      <c r="I51" s="473">
        <f>+J51+K51</f>
        <v>12082</v>
      </c>
      <c r="J51" s="473">
        <f>3602+4039</f>
        <v>7641</v>
      </c>
      <c r="K51" s="473">
        <f>2885+1556</f>
        <v>4441</v>
      </c>
      <c r="L51" s="473">
        <f>+M51+N51</f>
        <v>229</v>
      </c>
      <c r="M51" s="473">
        <v>161</v>
      </c>
      <c r="N51" s="473">
        <v>68</v>
      </c>
      <c r="O51" s="473">
        <f>+P51+Q51</f>
        <v>5647</v>
      </c>
      <c r="P51" s="473">
        <v>4075</v>
      </c>
      <c r="Q51" s="473">
        <v>1572</v>
      </c>
      <c r="R51" s="473">
        <f>+S51+T51</f>
        <v>1012</v>
      </c>
      <c r="S51" s="473">
        <v>697</v>
      </c>
      <c r="T51" s="473">
        <v>315</v>
      </c>
      <c r="U51" s="473">
        <f>+W51+V51</f>
        <v>438</v>
      </c>
      <c r="V51" s="473">
        <f>269+15</f>
        <v>284</v>
      </c>
      <c r="W51" s="473">
        <f>133+21</f>
        <v>154</v>
      </c>
      <c r="X51" s="447" t="s">
        <v>18</v>
      </c>
      <c r="Y51" s="463">
        <v>37</v>
      </c>
      <c r="Z51" s="473">
        <f>+AA51+AB51</f>
        <v>11</v>
      </c>
      <c r="AA51" s="473">
        <v>8</v>
      </c>
      <c r="AB51" s="474">
        <v>3</v>
      </c>
      <c r="AC51" s="473">
        <f>+AD51+AE51</f>
        <v>73</v>
      </c>
      <c r="AD51" s="473">
        <v>27</v>
      </c>
      <c r="AE51" s="473">
        <v>46</v>
      </c>
      <c r="AF51" s="473">
        <f>+AG51+AH51</f>
        <v>1323</v>
      </c>
      <c r="AG51" s="473">
        <v>815</v>
      </c>
      <c r="AH51" s="473">
        <v>508</v>
      </c>
      <c r="AI51" s="473">
        <f>+AJ51+AK51</f>
        <v>113</v>
      </c>
      <c r="AJ51" s="473">
        <v>113</v>
      </c>
      <c r="AK51" s="473">
        <v>0</v>
      </c>
      <c r="AL51" s="473">
        <f>+AM51+AN51</f>
        <v>669</v>
      </c>
      <c r="AM51" s="473">
        <v>632</v>
      </c>
      <c r="AN51" s="473">
        <v>37</v>
      </c>
      <c r="AO51" s="473">
        <f>+AP51+AQ51</f>
        <v>4105</v>
      </c>
      <c r="AP51" s="473">
        <v>1829</v>
      </c>
      <c r="AQ51" s="473">
        <v>2276</v>
      </c>
      <c r="AR51" s="473">
        <v>12256</v>
      </c>
      <c r="AS51" s="473">
        <v>27</v>
      </c>
      <c r="AT51" s="473">
        <v>1108</v>
      </c>
      <c r="AU51" s="473">
        <v>0</v>
      </c>
    </row>
    <row r="52" spans="1:47" s="41" customFormat="1" ht="15" customHeight="1">
      <c r="A52" s="447" t="s">
        <v>19</v>
      </c>
      <c r="B52" s="463">
        <v>38</v>
      </c>
      <c r="C52" s="471">
        <f>+F52+I52+L52</f>
        <v>5865</v>
      </c>
      <c r="D52" s="471">
        <f t="shared" ref="D52" si="40">+G52+J52+M52</f>
        <v>2997</v>
      </c>
      <c r="E52" s="471">
        <f t="shared" ref="E52" si="41">+H52+K52+N52</f>
        <v>2868</v>
      </c>
      <c r="F52" s="472">
        <f>+G52+H52</f>
        <v>333</v>
      </c>
      <c r="G52" s="472">
        <f>108+115</f>
        <v>223</v>
      </c>
      <c r="H52" s="473">
        <f>70+40</f>
        <v>110</v>
      </c>
      <c r="I52" s="473">
        <f>+J52+K52</f>
        <v>5507</v>
      </c>
      <c r="J52" s="473">
        <f>1523+1241</f>
        <v>2764</v>
      </c>
      <c r="K52" s="473">
        <f>1907+836</f>
        <v>2743</v>
      </c>
      <c r="L52" s="473">
        <f>+M52+N52</f>
        <v>25</v>
      </c>
      <c r="M52" s="473">
        <v>10</v>
      </c>
      <c r="N52" s="473">
        <v>15</v>
      </c>
      <c r="O52" s="473">
        <f>+P52+Q52</f>
        <v>2180</v>
      </c>
      <c r="P52" s="473">
        <v>1306</v>
      </c>
      <c r="Q52" s="473">
        <v>874</v>
      </c>
      <c r="R52" s="473">
        <f>+S52+T52</f>
        <v>344</v>
      </c>
      <c r="S52" s="473">
        <v>195</v>
      </c>
      <c r="T52" s="473">
        <v>149</v>
      </c>
      <c r="U52" s="473">
        <f>+W52+V52</f>
        <v>161</v>
      </c>
      <c r="V52" s="473">
        <f>65+28</f>
        <v>93</v>
      </c>
      <c r="W52" s="473">
        <f>28+40</f>
        <v>68</v>
      </c>
      <c r="X52" s="447" t="s">
        <v>19</v>
      </c>
      <c r="Y52" s="463">
        <v>38</v>
      </c>
      <c r="Z52" s="473">
        <f>+AA52+AB52</f>
        <v>7</v>
      </c>
      <c r="AA52" s="473">
        <v>4</v>
      </c>
      <c r="AB52" s="474">
        <v>3</v>
      </c>
      <c r="AC52" s="473">
        <f>+AD52+AE52</f>
        <v>121</v>
      </c>
      <c r="AD52" s="473">
        <v>60</v>
      </c>
      <c r="AE52" s="473">
        <v>61</v>
      </c>
      <c r="AF52" s="473">
        <f>+AG52+AH52</f>
        <v>377</v>
      </c>
      <c r="AG52" s="473">
        <v>152</v>
      </c>
      <c r="AH52" s="473">
        <v>225</v>
      </c>
      <c r="AI52" s="473">
        <f>+AJ52+AK52</f>
        <v>103</v>
      </c>
      <c r="AJ52" s="473">
        <v>75</v>
      </c>
      <c r="AK52" s="473">
        <v>28</v>
      </c>
      <c r="AL52" s="473">
        <f>+AM52+AN52</f>
        <v>0</v>
      </c>
      <c r="AM52" s="473">
        <v>0</v>
      </c>
      <c r="AN52" s="473">
        <v>0</v>
      </c>
      <c r="AO52" s="473">
        <f>+AP52+AQ52</f>
        <v>2572</v>
      </c>
      <c r="AP52" s="473">
        <v>1112</v>
      </c>
      <c r="AQ52" s="473">
        <v>1460</v>
      </c>
      <c r="AR52" s="473">
        <v>2083</v>
      </c>
      <c r="AS52" s="473">
        <v>101</v>
      </c>
      <c r="AT52" s="473">
        <v>3656</v>
      </c>
      <c r="AU52" s="473">
        <v>25</v>
      </c>
    </row>
  </sheetData>
  <mergeCells count="25">
    <mergeCell ref="AF12:AF13"/>
    <mergeCell ref="AI12:AI13"/>
    <mergeCell ref="AL12:AL13"/>
    <mergeCell ref="AO12:AO13"/>
    <mergeCell ref="O12:O13"/>
    <mergeCell ref="R12:R13"/>
    <mergeCell ref="U12:U13"/>
    <mergeCell ref="Z12:Z13"/>
    <mergeCell ref="AC12:AC13"/>
    <mergeCell ref="V1:W1"/>
    <mergeCell ref="AS1:AU1"/>
    <mergeCell ref="B4:T4"/>
    <mergeCell ref="B8:G8"/>
    <mergeCell ref="A11:A13"/>
    <mergeCell ref="B11:B13"/>
    <mergeCell ref="C11:C13"/>
    <mergeCell ref="D11:E11"/>
    <mergeCell ref="X11:X13"/>
    <mergeCell ref="Y11:Y13"/>
    <mergeCell ref="AR11:AU12"/>
    <mergeCell ref="D12:D13"/>
    <mergeCell ref="E12:E13"/>
    <mergeCell ref="F12:F13"/>
    <mergeCell ref="I12:I13"/>
    <mergeCell ref="L12:L13"/>
  </mergeCells>
  <pageMargins left="0.7" right="0.7" top="0.75" bottom="0.75" header="0.3" footer="0.3"/>
  <pageSetup scale="39" orientation="portrait" verticalDpi="0" r:id="rId1"/>
  <colBreaks count="2" manualBreakCount="2">
    <brk id="23" max="1048575" man="1"/>
    <brk id="47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N45"/>
  <sheetViews>
    <sheetView view="pageBreakPreview" zoomScale="85" zoomScaleNormal="55" zoomScaleSheetLayoutView="85" zoomScalePageLayoutView="55" workbookViewId="0">
      <selection activeCell="D7" sqref="D7"/>
    </sheetView>
  </sheetViews>
  <sheetFormatPr defaultColWidth="7.42578125" defaultRowHeight="12.75"/>
  <cols>
    <col min="1" max="1" width="7.5703125" style="17" customWidth="1"/>
    <col min="2" max="2" width="5.140625" style="17" customWidth="1"/>
    <col min="3" max="3" width="8.7109375" style="17" customWidth="1"/>
    <col min="4" max="5" width="8.42578125" style="17" customWidth="1"/>
    <col min="6" max="6" width="10.5703125" style="17" customWidth="1"/>
    <col min="7" max="7" width="8.140625" style="17" customWidth="1"/>
    <col min="8" max="8" width="8.42578125" style="17" customWidth="1"/>
    <col min="9" max="9" width="11.28515625" style="17" customWidth="1"/>
    <col min="10" max="10" width="8.28515625" style="17" customWidth="1"/>
    <col min="11" max="11" width="8.7109375" style="17" customWidth="1"/>
    <col min="12" max="12" width="11.28515625" style="17" customWidth="1"/>
    <col min="13" max="13" width="8.28515625" style="17" customWidth="1"/>
    <col min="14" max="14" width="8.42578125" style="17" customWidth="1"/>
    <col min="15" max="15" width="12.5703125" style="17" customWidth="1"/>
    <col min="16" max="16" width="7.85546875" style="17" customWidth="1"/>
    <col min="17" max="17" width="8.28515625" style="17" customWidth="1"/>
    <col min="18" max="18" width="8.5703125" style="17" customWidth="1"/>
    <col min="19" max="19" width="8" style="17" customWidth="1"/>
    <col min="20" max="20" width="8.42578125" style="17" customWidth="1"/>
    <col min="21" max="21" width="8" style="17" customWidth="1"/>
    <col min="22" max="22" width="7.85546875" style="17" customWidth="1"/>
    <col min="23" max="23" width="8.28515625" style="17" customWidth="1"/>
    <col min="24" max="24" width="7.5703125" style="17" customWidth="1"/>
    <col min="25" max="25" width="5.140625" style="17" customWidth="1"/>
    <col min="26" max="26" width="10.28515625" style="17" customWidth="1"/>
    <col min="27" max="27" width="8" style="17" customWidth="1"/>
    <col min="28" max="28" width="8.85546875" style="17" customWidth="1"/>
    <col min="29" max="29" width="11.85546875" style="17" bestFit="1" customWidth="1"/>
    <col min="30" max="31" width="8.85546875" style="17" customWidth="1"/>
    <col min="32" max="32" width="9.7109375" style="17" bestFit="1" customWidth="1"/>
    <col min="33" max="37" width="8.42578125" style="17" customWidth="1"/>
    <col min="38" max="38" width="9.5703125" style="17" customWidth="1"/>
    <col min="39" max="40" width="8.42578125" style="17" customWidth="1"/>
    <col min="41" max="41" width="7.7109375" style="17" customWidth="1"/>
    <col min="42" max="43" width="8.42578125" style="17" customWidth="1"/>
    <col min="44" max="44" width="6.85546875" style="17" customWidth="1"/>
    <col min="45" max="46" width="8.42578125" style="17" customWidth="1"/>
    <col min="47" max="47" width="11" style="17" customWidth="1"/>
    <col min="48" max="48" width="8.140625" style="17" customWidth="1"/>
    <col min="49" max="49" width="9.7109375" style="17" customWidth="1"/>
    <col min="50" max="51" width="9" style="17" customWidth="1"/>
    <col min="52" max="212" width="4.28515625" style="17" customWidth="1"/>
    <col min="213" max="213" width="5.85546875" style="17" customWidth="1"/>
    <col min="214" max="214" width="11.7109375" style="17" customWidth="1"/>
    <col min="215" max="221" width="6.42578125" style="17" customWidth="1"/>
    <col min="222" max="222" width="7.140625" style="17" customWidth="1"/>
    <col min="223" max="223" width="6.42578125" style="17" customWidth="1"/>
    <col min="224" max="224" width="5.7109375" style="17" customWidth="1"/>
    <col min="225" max="225" width="6.42578125" style="17" customWidth="1"/>
    <col min="226" max="226" width="5.85546875" style="17" customWidth="1"/>
    <col min="227" max="227" width="7" style="17" customWidth="1"/>
    <col min="228" max="228" width="6.7109375" style="17" customWidth="1"/>
    <col min="229" max="229" width="6.42578125" style="17" customWidth="1"/>
    <col min="230" max="232" width="8.140625" style="17" customWidth="1"/>
    <col min="233" max="239" width="10.42578125" style="17" customWidth="1"/>
    <col min="240" max="240" width="7" style="17" customWidth="1"/>
    <col min="241" max="241" width="6.85546875" style="17" customWidth="1"/>
    <col min="242" max="242" width="6.42578125" style="17" customWidth="1"/>
    <col min="243" max="243" width="6.85546875" style="17" customWidth="1"/>
    <col min="244" max="244" width="6.7109375" style="17" customWidth="1"/>
    <col min="245" max="245" width="6.42578125" style="17" customWidth="1"/>
    <col min="246" max="246" width="5.140625" style="17" customWidth="1"/>
    <col min="247" max="247" width="5.7109375" style="17" customWidth="1"/>
    <col min="248" max="248" width="5.42578125" style="17" customWidth="1"/>
    <col min="249" max="249" width="6.28515625" style="17" customWidth="1"/>
    <col min="250" max="250" width="5.140625" style="17" customWidth="1"/>
    <col min="251" max="253" width="7.42578125" style="17" customWidth="1"/>
    <col min="254" max="16384" width="7.42578125" style="21"/>
  </cols>
  <sheetData>
    <row r="1" spans="1:274" ht="15.7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Q1" s="54"/>
      <c r="V1" s="630" t="s">
        <v>637</v>
      </c>
      <c r="W1" s="630"/>
      <c r="AT1" s="630" t="s">
        <v>638</v>
      </c>
      <c r="AU1" s="630"/>
      <c r="AV1" s="630"/>
      <c r="AW1" s="630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45"/>
      <c r="JH1" s="45"/>
      <c r="JI1" s="45"/>
      <c r="JJ1" s="45"/>
      <c r="JK1" s="45"/>
      <c r="JL1" s="45"/>
      <c r="JM1" s="45"/>
      <c r="JN1" s="45"/>
    </row>
    <row r="2" spans="1:274" ht="14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45"/>
      <c r="JH2" s="45"/>
      <c r="JI2" s="45"/>
      <c r="JJ2" s="45"/>
      <c r="JK2" s="45"/>
      <c r="JL2" s="45"/>
      <c r="JM2" s="45"/>
      <c r="JN2" s="45"/>
    </row>
    <row r="3" spans="1:274" ht="14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45"/>
      <c r="JH3" s="45"/>
      <c r="JI3" s="45"/>
      <c r="JJ3" s="45"/>
      <c r="JK3" s="45"/>
      <c r="JL3" s="45"/>
      <c r="JM3" s="45"/>
      <c r="JN3" s="45"/>
    </row>
    <row r="4" spans="1:274" ht="39" customHeight="1">
      <c r="A4" s="21"/>
      <c r="B4" s="129"/>
      <c r="E4" s="633" t="s">
        <v>639</v>
      </c>
      <c r="F4" s="633"/>
      <c r="G4" s="633"/>
      <c r="H4" s="633"/>
      <c r="I4" s="633"/>
      <c r="J4" s="633"/>
      <c r="K4" s="633"/>
      <c r="L4" s="633"/>
      <c r="M4" s="633"/>
      <c r="N4" s="633"/>
      <c r="O4" s="633"/>
      <c r="P4" s="633"/>
      <c r="Q4" s="633"/>
      <c r="R4" s="633"/>
      <c r="S4" s="633"/>
      <c r="T4" s="150"/>
      <c r="U4" s="129"/>
      <c r="V4" s="129"/>
      <c r="W4" s="129"/>
      <c r="X4" s="129"/>
      <c r="Y4" s="129"/>
      <c r="Z4" s="129"/>
      <c r="AA4" s="129"/>
      <c r="AB4" s="129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235"/>
      <c r="AY4" s="235"/>
      <c r="AZ4" s="235"/>
      <c r="BA4" s="235"/>
      <c r="BB4" s="235"/>
      <c r="BC4" s="235"/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235"/>
      <c r="BQ4" s="235"/>
      <c r="BR4" s="235"/>
      <c r="BS4" s="235"/>
      <c r="BT4" s="235"/>
      <c r="BU4" s="235"/>
      <c r="BV4" s="235"/>
      <c r="BW4" s="235"/>
      <c r="BX4" s="235"/>
      <c r="BY4" s="235"/>
      <c r="BZ4" s="235"/>
      <c r="CA4" s="235"/>
      <c r="CB4" s="235"/>
      <c r="CC4" s="235"/>
      <c r="CD4" s="235"/>
      <c r="CE4" s="235"/>
      <c r="CF4" s="235"/>
      <c r="CG4" s="235"/>
      <c r="CH4" s="235"/>
      <c r="CI4" s="235"/>
      <c r="CJ4" s="235"/>
      <c r="CK4" s="235"/>
      <c r="CL4" s="235"/>
      <c r="CM4" s="235"/>
      <c r="CN4" s="235"/>
      <c r="CO4" s="235"/>
      <c r="CP4" s="235"/>
      <c r="CQ4" s="235"/>
      <c r="CR4" s="235"/>
      <c r="CS4" s="235"/>
      <c r="CT4" s="235"/>
      <c r="CU4" s="235"/>
      <c r="CV4" s="235"/>
      <c r="CW4" s="235"/>
      <c r="CX4" s="235"/>
      <c r="CY4" s="235"/>
      <c r="CZ4" s="235"/>
      <c r="DA4" s="235"/>
      <c r="DB4" s="235"/>
      <c r="DC4" s="235"/>
      <c r="DD4" s="235"/>
      <c r="DE4" s="235"/>
      <c r="DF4" s="235"/>
      <c r="DG4" s="235"/>
      <c r="DH4" s="235"/>
      <c r="DI4" s="235"/>
      <c r="DJ4" s="235"/>
      <c r="DK4" s="235"/>
      <c r="DL4" s="235"/>
      <c r="DM4" s="235"/>
      <c r="DN4" s="235"/>
      <c r="DO4" s="235"/>
      <c r="DP4" s="235"/>
      <c r="DQ4" s="235"/>
      <c r="DR4" s="235"/>
      <c r="DS4" s="235"/>
      <c r="DT4" s="235"/>
      <c r="DU4" s="235"/>
      <c r="DV4" s="235"/>
      <c r="DW4" s="235"/>
      <c r="DX4" s="235"/>
      <c r="DY4" s="235"/>
      <c r="DZ4" s="235"/>
      <c r="EA4" s="235"/>
      <c r="EB4" s="235"/>
      <c r="EC4" s="235"/>
      <c r="ED4" s="235"/>
      <c r="EE4" s="235"/>
      <c r="EF4" s="235"/>
      <c r="EG4" s="235"/>
      <c r="EH4" s="235"/>
      <c r="EI4" s="235"/>
      <c r="EJ4" s="235"/>
      <c r="EK4" s="235"/>
      <c r="EL4" s="235"/>
      <c r="EM4" s="235"/>
      <c r="EN4" s="235"/>
      <c r="EO4" s="235"/>
      <c r="EP4" s="235"/>
      <c r="EQ4" s="235"/>
      <c r="ER4" s="235"/>
      <c r="ES4" s="235"/>
      <c r="ET4" s="235"/>
      <c r="EU4" s="235"/>
      <c r="EV4" s="235"/>
      <c r="EW4" s="235"/>
      <c r="EX4" s="235"/>
      <c r="EY4" s="235"/>
      <c r="EZ4" s="235"/>
      <c r="FA4" s="235"/>
      <c r="FB4" s="235"/>
      <c r="FC4" s="235"/>
      <c r="FD4" s="235"/>
      <c r="FE4" s="235"/>
      <c r="FF4" s="235"/>
      <c r="FG4" s="235"/>
      <c r="FH4" s="235"/>
      <c r="FI4" s="235"/>
      <c r="FJ4" s="235"/>
      <c r="FK4" s="235"/>
      <c r="FL4" s="235"/>
      <c r="FM4" s="235"/>
      <c r="FN4" s="235"/>
      <c r="FO4" s="235"/>
      <c r="FP4" s="235"/>
      <c r="FQ4" s="235"/>
      <c r="FR4" s="235"/>
      <c r="FS4" s="235"/>
      <c r="FT4" s="235"/>
      <c r="FU4" s="235"/>
      <c r="FV4" s="235"/>
      <c r="FW4" s="235"/>
      <c r="FX4" s="235"/>
      <c r="FY4" s="235"/>
      <c r="FZ4" s="235"/>
      <c r="GA4" s="235"/>
      <c r="GB4" s="235"/>
      <c r="GC4" s="235"/>
      <c r="GD4" s="235"/>
      <c r="GE4" s="235"/>
      <c r="GF4" s="235"/>
      <c r="GG4" s="235"/>
      <c r="GH4" s="235"/>
      <c r="GI4" s="235"/>
      <c r="GJ4" s="235"/>
      <c r="GK4" s="235"/>
      <c r="GL4" s="235"/>
      <c r="GM4" s="235"/>
      <c r="GN4" s="235"/>
      <c r="GO4" s="235"/>
      <c r="GP4" s="235"/>
      <c r="GQ4" s="235"/>
      <c r="GR4" s="235"/>
      <c r="GS4" s="235"/>
      <c r="GT4" s="235"/>
      <c r="GU4" s="235"/>
      <c r="GV4" s="235"/>
      <c r="GW4" s="235"/>
      <c r="GX4" s="235"/>
      <c r="GY4" s="235"/>
      <c r="GZ4" s="235"/>
      <c r="HA4" s="235"/>
      <c r="HB4" s="235"/>
      <c r="HC4" s="235"/>
      <c r="HD4" s="235"/>
      <c r="HE4" s="235"/>
      <c r="HF4" s="235"/>
      <c r="HG4" s="235"/>
      <c r="HH4" s="235"/>
      <c r="HI4" s="235"/>
      <c r="HJ4" s="235"/>
      <c r="HK4" s="235"/>
      <c r="HL4" s="235"/>
      <c r="HM4" s="235"/>
      <c r="HN4" s="235"/>
      <c r="HO4" s="235"/>
      <c r="HP4" s="235"/>
      <c r="HQ4" s="235"/>
      <c r="HR4" s="235"/>
      <c r="HS4" s="235"/>
      <c r="HT4" s="235"/>
      <c r="HU4" s="235"/>
      <c r="HV4" s="235"/>
      <c r="HW4" s="235"/>
      <c r="HX4" s="235"/>
      <c r="HY4" s="235"/>
      <c r="HZ4" s="235"/>
      <c r="IA4" s="235"/>
      <c r="IB4" s="235"/>
      <c r="IC4" s="235"/>
      <c r="ID4" s="235"/>
      <c r="IE4" s="235"/>
      <c r="IF4" s="235"/>
      <c r="IG4" s="235"/>
      <c r="IH4" s="235"/>
      <c r="II4" s="235"/>
      <c r="IJ4" s="235"/>
      <c r="IK4" s="235"/>
      <c r="IL4" s="235"/>
      <c r="IM4" s="235"/>
      <c r="IN4" s="235"/>
      <c r="IO4" s="235"/>
      <c r="IP4" s="235"/>
      <c r="IQ4" s="235"/>
      <c r="IR4" s="235"/>
      <c r="IS4" s="235"/>
    </row>
    <row r="5" spans="1:274" ht="26.25" customHeight="1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</row>
    <row r="6" spans="1:274" ht="26.25" customHeight="1">
      <c r="A6" s="46"/>
      <c r="B6" s="46"/>
      <c r="C6" s="46"/>
      <c r="D6" s="46"/>
      <c r="E6" s="46"/>
      <c r="F6" s="46"/>
      <c r="G6" s="46"/>
      <c r="H6" s="46"/>
      <c r="K6" s="46"/>
      <c r="L6" s="46"/>
      <c r="M6" s="46"/>
      <c r="N6" s="46"/>
    </row>
    <row r="7" spans="1:274" ht="26.25" customHeight="1">
      <c r="A7" s="31"/>
      <c r="B7" s="31"/>
      <c r="C7" s="31"/>
      <c r="D7" s="485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</row>
    <row r="8" spans="1:274" ht="26.25" customHeight="1">
      <c r="A8" s="52"/>
      <c r="B8" s="545"/>
      <c r="C8" s="545"/>
      <c r="D8" s="545"/>
      <c r="E8" s="545"/>
      <c r="F8" s="545"/>
      <c r="G8" s="178"/>
      <c r="H8" s="52"/>
      <c r="I8" s="52"/>
      <c r="J8" s="52"/>
      <c r="K8" s="52"/>
      <c r="L8" s="52"/>
      <c r="M8" s="52"/>
      <c r="N8" s="52"/>
      <c r="O8" s="52"/>
      <c r="P8" s="52"/>
      <c r="Q8" s="21"/>
      <c r="R8" s="21"/>
      <c r="S8" s="21"/>
      <c r="T8" s="2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</row>
    <row r="9" spans="1:274">
      <c r="A9" s="31"/>
      <c r="B9" s="31"/>
      <c r="C9" s="31"/>
      <c r="D9" s="31"/>
      <c r="E9" s="631"/>
      <c r="F9" s="631"/>
      <c r="G9" s="631"/>
      <c r="H9" s="631"/>
      <c r="I9" s="631"/>
      <c r="J9" s="631"/>
      <c r="K9" s="631"/>
      <c r="L9" s="100"/>
      <c r="M9" s="100"/>
      <c r="N9" s="100"/>
      <c r="O9" s="631"/>
      <c r="P9" s="631"/>
      <c r="Q9" s="631"/>
      <c r="R9" s="100"/>
      <c r="S9" s="100"/>
      <c r="T9" s="100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</row>
    <row r="10" spans="1:274">
      <c r="A10" s="26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60" t="s">
        <v>3</v>
      </c>
      <c r="X10" s="60"/>
      <c r="Y10" s="60"/>
      <c r="Z10" s="60"/>
      <c r="AA10" s="60"/>
      <c r="AB10" s="60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9"/>
      <c r="AU10" s="9"/>
      <c r="AV10" s="9"/>
      <c r="AW10" s="208" t="s">
        <v>3</v>
      </c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</row>
    <row r="11" spans="1:274" ht="15" customHeight="1">
      <c r="A11" s="531" t="s">
        <v>601</v>
      </c>
      <c r="B11" s="531" t="s">
        <v>5</v>
      </c>
      <c r="C11" s="539" t="s">
        <v>627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9"/>
      <c r="U11" s="138"/>
      <c r="V11" s="138"/>
      <c r="W11" s="237"/>
      <c r="X11" s="531" t="s">
        <v>601</v>
      </c>
      <c r="Y11" s="531" t="s">
        <v>5</v>
      </c>
      <c r="Z11" s="138"/>
      <c r="AA11" s="138"/>
      <c r="AB11" s="138"/>
      <c r="AC11" s="160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09"/>
      <c r="AU11" s="109"/>
      <c r="AV11" s="109"/>
      <c r="AW11" s="161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</row>
    <row r="12" spans="1:274" s="149" customFormat="1" ht="18.75" customHeight="1">
      <c r="A12" s="531"/>
      <c r="B12" s="531"/>
      <c r="C12" s="541"/>
      <c r="D12" s="632" t="s">
        <v>117</v>
      </c>
      <c r="E12" s="632" t="s">
        <v>119</v>
      </c>
      <c r="F12" s="539" t="s">
        <v>16</v>
      </c>
      <c r="G12" s="534"/>
      <c r="H12" s="535"/>
      <c r="I12" s="539" t="s">
        <v>15</v>
      </c>
      <c r="J12" s="534"/>
      <c r="K12" s="535"/>
      <c r="L12" s="539" t="s">
        <v>17</v>
      </c>
      <c r="M12" s="534"/>
      <c r="N12" s="535"/>
      <c r="O12" s="539" t="s">
        <v>640</v>
      </c>
      <c r="P12" s="534"/>
      <c r="Q12" s="534"/>
      <c r="R12" s="539" t="s">
        <v>606</v>
      </c>
      <c r="S12" s="534"/>
      <c r="T12" s="535"/>
      <c r="U12" s="539" t="s">
        <v>607</v>
      </c>
      <c r="V12" s="534"/>
      <c r="W12" s="535"/>
      <c r="X12" s="531"/>
      <c r="Y12" s="531"/>
      <c r="Z12" s="539" t="s">
        <v>608</v>
      </c>
      <c r="AA12" s="534"/>
      <c r="AB12" s="534"/>
      <c r="AC12" s="539" t="s">
        <v>609</v>
      </c>
      <c r="AD12" s="534"/>
      <c r="AE12" s="535"/>
      <c r="AF12" s="539" t="s">
        <v>610</v>
      </c>
      <c r="AG12" s="534"/>
      <c r="AH12" s="534"/>
      <c r="AI12" s="193"/>
      <c r="AJ12" s="176"/>
      <c r="AK12" s="176"/>
      <c r="AL12" s="176"/>
      <c r="AM12" s="176"/>
      <c r="AN12" s="176"/>
      <c r="AO12" s="539" t="s">
        <v>611</v>
      </c>
      <c r="AP12" s="534"/>
      <c r="AQ12" s="535"/>
      <c r="AR12" s="539" t="s">
        <v>14</v>
      </c>
      <c r="AS12" s="534"/>
      <c r="AT12" s="535"/>
      <c r="AU12" s="539" t="s">
        <v>612</v>
      </c>
      <c r="AV12" s="534"/>
      <c r="AW12" s="535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  <c r="HP12" s="178"/>
      <c r="HQ12" s="178"/>
      <c r="HR12" s="178"/>
      <c r="HS12" s="178"/>
      <c r="HT12" s="178"/>
      <c r="HU12" s="178"/>
      <c r="HV12" s="178"/>
      <c r="HW12" s="178"/>
      <c r="HX12" s="178"/>
      <c r="HY12" s="178"/>
      <c r="HZ12" s="178"/>
      <c r="IA12" s="178"/>
      <c r="IB12" s="178"/>
      <c r="IC12" s="178"/>
      <c r="ID12" s="178"/>
      <c r="IE12" s="178"/>
      <c r="IF12" s="178"/>
      <c r="IG12" s="178"/>
      <c r="IH12" s="178"/>
      <c r="II12" s="178"/>
      <c r="IJ12" s="178"/>
      <c r="IK12" s="178"/>
      <c r="IL12" s="178"/>
      <c r="IM12" s="178"/>
      <c r="IN12" s="178"/>
      <c r="IO12" s="178"/>
      <c r="IP12" s="178"/>
      <c r="IQ12" s="178"/>
      <c r="IR12" s="178"/>
      <c r="IS12" s="178"/>
    </row>
    <row r="13" spans="1:274" s="149" customFormat="1" ht="18.75" customHeight="1">
      <c r="A13" s="531"/>
      <c r="B13" s="531"/>
      <c r="C13" s="541"/>
      <c r="D13" s="632"/>
      <c r="E13" s="632"/>
      <c r="F13" s="541"/>
      <c r="G13" s="628" t="s">
        <v>117</v>
      </c>
      <c r="H13" s="628" t="s">
        <v>119</v>
      </c>
      <c r="I13" s="541"/>
      <c r="J13" s="628" t="s">
        <v>117</v>
      </c>
      <c r="K13" s="628" t="s">
        <v>119</v>
      </c>
      <c r="L13" s="541"/>
      <c r="M13" s="628" t="s">
        <v>117</v>
      </c>
      <c r="N13" s="628" t="s">
        <v>119</v>
      </c>
      <c r="O13" s="541"/>
      <c r="P13" s="628" t="s">
        <v>117</v>
      </c>
      <c r="Q13" s="634" t="s">
        <v>119</v>
      </c>
      <c r="R13" s="541"/>
      <c r="S13" s="628" t="s">
        <v>117</v>
      </c>
      <c r="T13" s="628" t="s">
        <v>119</v>
      </c>
      <c r="U13" s="541"/>
      <c r="V13" s="628" t="s">
        <v>117</v>
      </c>
      <c r="W13" s="628" t="s">
        <v>119</v>
      </c>
      <c r="X13" s="531"/>
      <c r="Y13" s="531"/>
      <c r="Z13" s="541"/>
      <c r="AA13" s="628" t="s">
        <v>117</v>
      </c>
      <c r="AB13" s="626" t="s">
        <v>119</v>
      </c>
      <c r="AC13" s="541"/>
      <c r="AD13" s="628" t="s">
        <v>117</v>
      </c>
      <c r="AE13" s="628" t="s">
        <v>119</v>
      </c>
      <c r="AF13" s="541"/>
      <c r="AG13" s="628" t="s">
        <v>117</v>
      </c>
      <c r="AH13" s="628" t="s">
        <v>119</v>
      </c>
      <c r="AI13" s="626" t="s">
        <v>613</v>
      </c>
      <c r="AJ13" s="128"/>
      <c r="AK13" s="127"/>
      <c r="AL13" s="626" t="s">
        <v>614</v>
      </c>
      <c r="AM13" s="128"/>
      <c r="AN13" s="127"/>
      <c r="AO13" s="541"/>
      <c r="AP13" s="628" t="s">
        <v>117</v>
      </c>
      <c r="AQ13" s="628" t="s">
        <v>119</v>
      </c>
      <c r="AR13" s="541"/>
      <c r="AS13" s="628" t="s">
        <v>117</v>
      </c>
      <c r="AT13" s="628" t="s">
        <v>119</v>
      </c>
      <c r="AU13" s="541"/>
      <c r="AV13" s="628" t="s">
        <v>117</v>
      </c>
      <c r="AW13" s="628" t="s">
        <v>119</v>
      </c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  <c r="GV13" s="178"/>
      <c r="GW13" s="178"/>
      <c r="GX13" s="178"/>
      <c r="GY13" s="178"/>
      <c r="GZ13" s="178"/>
      <c r="HA13" s="178"/>
      <c r="HB13" s="178"/>
      <c r="HC13" s="178"/>
      <c r="HD13" s="178"/>
      <c r="HE13" s="178"/>
      <c r="HF13" s="178"/>
      <c r="HG13" s="178"/>
      <c r="HH13" s="178"/>
      <c r="HI13" s="178"/>
      <c r="HJ13" s="178"/>
      <c r="HK13" s="178"/>
      <c r="HL13" s="178"/>
      <c r="HM13" s="178"/>
      <c r="HN13" s="178"/>
      <c r="HO13" s="178"/>
      <c r="HP13" s="178"/>
      <c r="HQ13" s="178"/>
      <c r="HR13" s="178"/>
      <c r="HS13" s="178"/>
      <c r="HT13" s="178"/>
      <c r="HU13" s="178"/>
      <c r="HV13" s="178"/>
      <c r="HW13" s="178"/>
      <c r="HX13" s="178"/>
      <c r="HY13" s="178"/>
      <c r="HZ13" s="178"/>
      <c r="IA13" s="178"/>
      <c r="IB13" s="178"/>
      <c r="IC13" s="178"/>
      <c r="ID13" s="178"/>
      <c r="IE13" s="178"/>
      <c r="IF13" s="178"/>
      <c r="IG13" s="178"/>
      <c r="IH13" s="178"/>
      <c r="II13" s="178"/>
      <c r="IJ13" s="178"/>
      <c r="IK13" s="178"/>
      <c r="IL13" s="178"/>
      <c r="IM13" s="178"/>
      <c r="IN13" s="178"/>
      <c r="IO13" s="178"/>
      <c r="IP13" s="178"/>
      <c r="IQ13" s="178"/>
      <c r="IR13" s="178"/>
      <c r="IS13" s="178"/>
    </row>
    <row r="14" spans="1:274" s="149" customFormat="1" ht="18.75" customHeight="1">
      <c r="A14" s="531"/>
      <c r="B14" s="531"/>
      <c r="C14" s="542"/>
      <c r="D14" s="632"/>
      <c r="E14" s="632"/>
      <c r="F14" s="542"/>
      <c r="G14" s="627"/>
      <c r="H14" s="627"/>
      <c r="I14" s="542"/>
      <c r="J14" s="627"/>
      <c r="K14" s="627"/>
      <c r="L14" s="542"/>
      <c r="M14" s="627"/>
      <c r="N14" s="627"/>
      <c r="O14" s="542"/>
      <c r="P14" s="627"/>
      <c r="Q14" s="634"/>
      <c r="R14" s="542"/>
      <c r="S14" s="627"/>
      <c r="T14" s="627"/>
      <c r="U14" s="542"/>
      <c r="V14" s="627"/>
      <c r="W14" s="627"/>
      <c r="X14" s="531"/>
      <c r="Y14" s="531"/>
      <c r="Z14" s="542"/>
      <c r="AA14" s="627"/>
      <c r="AB14" s="629"/>
      <c r="AC14" s="542"/>
      <c r="AD14" s="627"/>
      <c r="AE14" s="627"/>
      <c r="AF14" s="542"/>
      <c r="AG14" s="627"/>
      <c r="AH14" s="627"/>
      <c r="AI14" s="627"/>
      <c r="AJ14" s="192" t="s">
        <v>117</v>
      </c>
      <c r="AK14" s="192" t="s">
        <v>119</v>
      </c>
      <c r="AL14" s="627"/>
      <c r="AM14" s="192" t="s">
        <v>117</v>
      </c>
      <c r="AN14" s="192" t="s">
        <v>119</v>
      </c>
      <c r="AO14" s="542"/>
      <c r="AP14" s="627"/>
      <c r="AQ14" s="627"/>
      <c r="AR14" s="542"/>
      <c r="AS14" s="627"/>
      <c r="AT14" s="627"/>
      <c r="AU14" s="542"/>
      <c r="AV14" s="627"/>
      <c r="AW14" s="627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  <c r="GV14" s="178"/>
      <c r="GW14" s="178"/>
      <c r="GX14" s="178"/>
      <c r="GY14" s="178"/>
      <c r="GZ14" s="178"/>
      <c r="HA14" s="178"/>
      <c r="HB14" s="178"/>
      <c r="HC14" s="178"/>
      <c r="HD14" s="178"/>
      <c r="HE14" s="178"/>
      <c r="HF14" s="178"/>
      <c r="HG14" s="178"/>
      <c r="HH14" s="178"/>
      <c r="HI14" s="178"/>
      <c r="HJ14" s="178"/>
      <c r="HK14" s="178"/>
      <c r="HL14" s="178"/>
      <c r="HM14" s="178"/>
      <c r="HN14" s="178"/>
      <c r="HO14" s="178"/>
      <c r="HP14" s="178"/>
      <c r="HQ14" s="178"/>
      <c r="HR14" s="178"/>
      <c r="HS14" s="178"/>
      <c r="HT14" s="178"/>
      <c r="HU14" s="178"/>
      <c r="HV14" s="178"/>
      <c r="HW14" s="178"/>
      <c r="HX14" s="178"/>
      <c r="HY14" s="178"/>
      <c r="HZ14" s="178"/>
      <c r="IA14" s="178"/>
      <c r="IB14" s="178"/>
      <c r="IC14" s="178"/>
      <c r="ID14" s="178"/>
      <c r="IE14" s="178"/>
      <c r="IF14" s="178"/>
      <c r="IG14" s="178"/>
      <c r="IH14" s="178"/>
      <c r="II14" s="178"/>
      <c r="IJ14" s="178"/>
      <c r="IK14" s="178"/>
      <c r="IL14" s="178"/>
      <c r="IM14" s="178"/>
      <c r="IN14" s="178"/>
      <c r="IO14" s="178"/>
      <c r="IP14" s="178"/>
      <c r="IQ14" s="178"/>
      <c r="IR14" s="178"/>
      <c r="IS14" s="178"/>
    </row>
    <row r="15" spans="1:274" s="236" customFormat="1" ht="15.75" customHeight="1">
      <c r="A15" s="130" t="s">
        <v>31</v>
      </c>
      <c r="B15" s="130" t="s">
        <v>32</v>
      </c>
      <c r="C15" s="87">
        <v>1</v>
      </c>
      <c r="D15" s="87">
        <v>2</v>
      </c>
      <c r="E15" s="87">
        <v>3</v>
      </c>
      <c r="F15" s="87">
        <v>4</v>
      </c>
      <c r="G15" s="87">
        <v>5</v>
      </c>
      <c r="H15" s="87">
        <v>6</v>
      </c>
      <c r="I15" s="87">
        <v>7</v>
      </c>
      <c r="J15" s="87">
        <v>8</v>
      </c>
      <c r="K15" s="87">
        <v>9</v>
      </c>
      <c r="L15" s="87">
        <v>10</v>
      </c>
      <c r="M15" s="87">
        <v>11</v>
      </c>
      <c r="N15" s="87">
        <v>12</v>
      </c>
      <c r="O15" s="87">
        <v>13</v>
      </c>
      <c r="P15" s="87">
        <v>14</v>
      </c>
      <c r="Q15" s="87">
        <v>15</v>
      </c>
      <c r="R15" s="87">
        <v>16</v>
      </c>
      <c r="S15" s="87">
        <v>17</v>
      </c>
      <c r="T15" s="87">
        <v>18</v>
      </c>
      <c r="U15" s="87">
        <v>19</v>
      </c>
      <c r="V15" s="87">
        <v>20</v>
      </c>
      <c r="W15" s="87">
        <v>21</v>
      </c>
      <c r="X15" s="130" t="s">
        <v>31</v>
      </c>
      <c r="Y15" s="130" t="s">
        <v>32</v>
      </c>
      <c r="Z15" s="87">
        <v>22</v>
      </c>
      <c r="AA15" s="87">
        <v>23</v>
      </c>
      <c r="AB15" s="87">
        <v>24</v>
      </c>
      <c r="AC15" s="87">
        <v>25</v>
      </c>
      <c r="AD15" s="87">
        <v>26</v>
      </c>
      <c r="AE15" s="87">
        <v>27</v>
      </c>
      <c r="AF15" s="87">
        <v>28</v>
      </c>
      <c r="AG15" s="87">
        <v>29</v>
      </c>
      <c r="AH15" s="87">
        <v>30</v>
      </c>
      <c r="AI15" s="87">
        <v>31</v>
      </c>
      <c r="AJ15" s="87">
        <v>32</v>
      </c>
      <c r="AK15" s="87">
        <v>33</v>
      </c>
      <c r="AL15" s="87">
        <v>34</v>
      </c>
      <c r="AM15" s="87">
        <v>35</v>
      </c>
      <c r="AN15" s="87">
        <v>36</v>
      </c>
      <c r="AO15" s="87">
        <v>37</v>
      </c>
      <c r="AP15" s="87">
        <v>38</v>
      </c>
      <c r="AQ15" s="87">
        <v>39</v>
      </c>
      <c r="AR15" s="87">
        <v>40</v>
      </c>
      <c r="AS15" s="87">
        <v>41</v>
      </c>
      <c r="AT15" s="87">
        <v>42</v>
      </c>
      <c r="AU15" s="87">
        <v>43</v>
      </c>
      <c r="AV15" s="87">
        <v>44</v>
      </c>
      <c r="AW15" s="87">
        <v>45</v>
      </c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  <c r="BZ15" s="220"/>
      <c r="CA15" s="220"/>
      <c r="CB15" s="220"/>
      <c r="CC15" s="220"/>
      <c r="CD15" s="220"/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0"/>
      <c r="CT15" s="220"/>
      <c r="CU15" s="220"/>
      <c r="CV15" s="220"/>
      <c r="CW15" s="220"/>
      <c r="CX15" s="220"/>
      <c r="CY15" s="220"/>
      <c r="CZ15" s="220"/>
      <c r="DA15" s="220"/>
      <c r="DB15" s="220"/>
      <c r="DC15" s="220"/>
      <c r="DD15" s="220"/>
      <c r="DE15" s="220"/>
      <c r="DF15" s="220"/>
      <c r="DG15" s="220"/>
      <c r="DH15" s="220"/>
      <c r="DI15" s="220"/>
      <c r="DJ15" s="220"/>
      <c r="DK15" s="220"/>
      <c r="DL15" s="220"/>
      <c r="DM15" s="220"/>
      <c r="DN15" s="220"/>
      <c r="DO15" s="220"/>
      <c r="DP15" s="220"/>
      <c r="DQ15" s="220"/>
      <c r="DR15" s="220"/>
      <c r="DS15" s="220"/>
      <c r="DT15" s="220"/>
      <c r="DU15" s="220"/>
      <c r="DV15" s="220"/>
      <c r="DW15" s="220"/>
      <c r="DX15" s="220"/>
      <c r="DY15" s="220"/>
      <c r="DZ15" s="220"/>
      <c r="EA15" s="220"/>
      <c r="EB15" s="220"/>
      <c r="EC15" s="220"/>
      <c r="ED15" s="220"/>
      <c r="EE15" s="220"/>
      <c r="EF15" s="220"/>
      <c r="EG15" s="220"/>
      <c r="EH15" s="220"/>
      <c r="EI15" s="220"/>
      <c r="EJ15" s="220"/>
      <c r="EK15" s="220"/>
      <c r="EL15" s="220"/>
      <c r="EM15" s="220"/>
      <c r="EN15" s="220"/>
      <c r="EO15" s="220"/>
      <c r="EP15" s="220"/>
      <c r="EQ15" s="220"/>
      <c r="ER15" s="220"/>
      <c r="ES15" s="220"/>
      <c r="ET15" s="220"/>
      <c r="EU15" s="220"/>
      <c r="EV15" s="220"/>
      <c r="EW15" s="220"/>
      <c r="EX15" s="220"/>
      <c r="EY15" s="220"/>
      <c r="EZ15" s="220"/>
      <c r="FA15" s="220"/>
      <c r="FB15" s="220"/>
      <c r="FC15" s="220"/>
      <c r="FD15" s="220"/>
      <c r="FE15" s="220"/>
      <c r="FF15" s="220"/>
      <c r="FG15" s="220"/>
      <c r="FH15" s="220"/>
      <c r="FI15" s="220"/>
      <c r="FJ15" s="220"/>
      <c r="FK15" s="220"/>
      <c r="FL15" s="220"/>
      <c r="FM15" s="220"/>
      <c r="FN15" s="220"/>
      <c r="FO15" s="220"/>
      <c r="FP15" s="220"/>
      <c r="FQ15" s="220"/>
      <c r="FR15" s="220"/>
      <c r="FS15" s="220"/>
      <c r="FT15" s="220"/>
      <c r="FU15" s="220"/>
      <c r="FV15" s="220"/>
      <c r="FW15" s="220"/>
      <c r="FX15" s="220"/>
      <c r="FY15" s="220"/>
      <c r="FZ15" s="220"/>
      <c r="GA15" s="220"/>
      <c r="GB15" s="220"/>
      <c r="GC15" s="220"/>
      <c r="GD15" s="220"/>
      <c r="GE15" s="220"/>
      <c r="GF15" s="220"/>
      <c r="GG15" s="220"/>
      <c r="GH15" s="220"/>
      <c r="GI15" s="220"/>
      <c r="GJ15" s="220"/>
      <c r="GK15" s="220"/>
      <c r="GL15" s="220"/>
      <c r="GM15" s="220"/>
      <c r="GN15" s="220"/>
      <c r="GO15" s="220"/>
      <c r="GP15" s="220"/>
      <c r="GQ15" s="220"/>
      <c r="GR15" s="220"/>
      <c r="GS15" s="220"/>
      <c r="GT15" s="220"/>
      <c r="GU15" s="220"/>
      <c r="GV15" s="220"/>
      <c r="GW15" s="220"/>
      <c r="GX15" s="220"/>
      <c r="GY15" s="220"/>
      <c r="GZ15" s="220"/>
      <c r="HA15" s="220"/>
      <c r="HB15" s="220"/>
      <c r="HC15" s="220"/>
      <c r="HD15" s="220"/>
      <c r="HE15" s="220"/>
      <c r="HF15" s="220"/>
      <c r="HG15" s="220"/>
      <c r="HH15" s="220"/>
      <c r="HI15" s="220"/>
      <c r="HJ15" s="220"/>
      <c r="HK15" s="220"/>
      <c r="HL15" s="220"/>
      <c r="HM15" s="220"/>
      <c r="HN15" s="220"/>
      <c r="HO15" s="220"/>
      <c r="HP15" s="220"/>
      <c r="HQ15" s="220"/>
      <c r="HR15" s="220"/>
      <c r="HS15" s="220"/>
      <c r="HT15" s="220"/>
      <c r="HU15" s="220"/>
      <c r="HV15" s="220"/>
      <c r="HW15" s="220"/>
      <c r="HX15" s="220"/>
      <c r="HY15" s="220"/>
      <c r="HZ15" s="220"/>
      <c r="IA15" s="220"/>
      <c r="IB15" s="220"/>
      <c r="IC15" s="220"/>
      <c r="ID15" s="220"/>
      <c r="IE15" s="220"/>
      <c r="IF15" s="220"/>
      <c r="IG15" s="220"/>
      <c r="IH15" s="220"/>
      <c r="II15" s="220"/>
      <c r="IJ15" s="220"/>
      <c r="IK15" s="220"/>
      <c r="IL15" s="220"/>
      <c r="IM15" s="220"/>
      <c r="IN15" s="220"/>
      <c r="IO15" s="220"/>
      <c r="IP15" s="220"/>
      <c r="IQ15" s="220"/>
      <c r="IR15" s="220"/>
      <c r="IS15" s="220"/>
    </row>
    <row r="16" spans="1:274" s="357" customFormat="1" ht="15.75" customHeight="1">
      <c r="A16" s="354" t="s">
        <v>615</v>
      </c>
      <c r="B16" s="356">
        <v>1</v>
      </c>
      <c r="C16" s="278">
        <f>SUM(C17:C45)</f>
        <v>19256</v>
      </c>
      <c r="D16" s="278">
        <f t="shared" ref="D16:W16" si="0">SUM(D17:D45)</f>
        <v>11477</v>
      </c>
      <c r="E16" s="278">
        <f t="shared" si="0"/>
        <v>7779</v>
      </c>
      <c r="F16" s="278">
        <f t="shared" si="0"/>
        <v>1413</v>
      </c>
      <c r="G16" s="278">
        <f t="shared" si="0"/>
        <v>901</v>
      </c>
      <c r="H16" s="278">
        <f t="shared" si="0"/>
        <v>512</v>
      </c>
      <c r="I16" s="278">
        <f t="shared" si="0"/>
        <v>17589</v>
      </c>
      <c r="J16" s="278">
        <f t="shared" si="0"/>
        <v>10405</v>
      </c>
      <c r="K16" s="278">
        <f t="shared" si="0"/>
        <v>7184</v>
      </c>
      <c r="L16" s="278">
        <f t="shared" si="0"/>
        <v>254</v>
      </c>
      <c r="M16" s="278">
        <f t="shared" si="0"/>
        <v>171</v>
      </c>
      <c r="N16" s="278">
        <f t="shared" si="0"/>
        <v>83</v>
      </c>
      <c r="O16" s="278">
        <f t="shared" si="0"/>
        <v>328</v>
      </c>
      <c r="P16" s="278">
        <f t="shared" si="0"/>
        <v>189</v>
      </c>
      <c r="Q16" s="278">
        <f t="shared" si="0"/>
        <v>139</v>
      </c>
      <c r="R16" s="278">
        <f t="shared" si="0"/>
        <v>97</v>
      </c>
      <c r="S16" s="278">
        <f t="shared" si="0"/>
        <v>69</v>
      </c>
      <c r="T16" s="278">
        <f t="shared" si="0"/>
        <v>28</v>
      </c>
      <c r="U16" s="278">
        <f t="shared" si="0"/>
        <v>28</v>
      </c>
      <c r="V16" s="278">
        <f t="shared" si="0"/>
        <v>13</v>
      </c>
      <c r="W16" s="278">
        <f t="shared" si="0"/>
        <v>15</v>
      </c>
      <c r="X16" s="354" t="s">
        <v>615</v>
      </c>
      <c r="Y16" s="356">
        <v>1</v>
      </c>
      <c r="Z16" s="278">
        <f t="shared" ref="Z16" si="1">SUM(Z17:Z45)</f>
        <v>27</v>
      </c>
      <c r="AA16" s="278">
        <f t="shared" ref="AA16" si="2">SUM(AA17:AA45)</f>
        <v>14</v>
      </c>
      <c r="AB16" s="278">
        <f t="shared" ref="AB16" si="3">SUM(AB17:AB45)</f>
        <v>13</v>
      </c>
      <c r="AC16" s="278">
        <f t="shared" ref="AC16" si="4">SUM(AC17:AC45)</f>
        <v>72</v>
      </c>
      <c r="AD16" s="278">
        <f t="shared" ref="AD16" si="5">SUM(AD17:AD45)</f>
        <v>40</v>
      </c>
      <c r="AE16" s="278">
        <f t="shared" ref="AE16" si="6">SUM(AE17:AE45)</f>
        <v>32</v>
      </c>
      <c r="AF16" s="278">
        <f t="shared" ref="AF16" si="7">SUM(AF17:AF45)</f>
        <v>59</v>
      </c>
      <c r="AG16" s="278">
        <f t="shared" ref="AG16" si="8">SUM(AG17:AG45)</f>
        <v>32</v>
      </c>
      <c r="AH16" s="278">
        <f t="shared" ref="AH16" si="9">SUM(AH17:AH45)</f>
        <v>27</v>
      </c>
      <c r="AI16" s="278">
        <f t="shared" ref="AI16" si="10">SUM(AI17:AI45)</f>
        <v>11</v>
      </c>
      <c r="AJ16" s="278">
        <f t="shared" ref="AJ16" si="11">SUM(AJ17:AJ45)</f>
        <v>9</v>
      </c>
      <c r="AK16" s="278">
        <f t="shared" ref="AK16" si="12">SUM(AK17:AK45)</f>
        <v>2</v>
      </c>
      <c r="AL16" s="278">
        <f t="shared" ref="AL16" si="13">SUM(AL17:AL45)</f>
        <v>48</v>
      </c>
      <c r="AM16" s="278">
        <f t="shared" ref="AM16" si="14">SUM(AM17:AM45)</f>
        <v>23</v>
      </c>
      <c r="AN16" s="278">
        <f t="shared" ref="AN16" si="15">SUM(AN17:AN45)</f>
        <v>25</v>
      </c>
      <c r="AO16" s="278">
        <f t="shared" ref="AO16" si="16">SUM(AO17:AO45)</f>
        <v>2</v>
      </c>
      <c r="AP16" s="278">
        <f t="shared" ref="AP16" si="17">SUM(AP17:AP45)</f>
        <v>0</v>
      </c>
      <c r="AQ16" s="278">
        <f t="shared" ref="AQ16" si="18">SUM(AQ17:AQ45)</f>
        <v>2</v>
      </c>
      <c r="AR16" s="278">
        <f t="shared" ref="AR16" si="19">SUM(AR17:AR45)</f>
        <v>27</v>
      </c>
      <c r="AS16" s="278">
        <f t="shared" ref="AS16" si="20">SUM(AS17:AS45)</f>
        <v>12</v>
      </c>
      <c r="AT16" s="278">
        <f t="shared" ref="AT16" si="21">SUM(AT17:AT45)</f>
        <v>15</v>
      </c>
      <c r="AU16" s="278">
        <f t="shared" ref="AU16" si="22">SUM(AU17:AU45)</f>
        <v>16</v>
      </c>
      <c r="AV16" s="278">
        <f t="shared" ref="AV16" si="23">SUM(AV17:AV45)</f>
        <v>9</v>
      </c>
      <c r="AW16" s="278">
        <f t="shared" ref="AW16" si="24">SUM(AW17:AW45)</f>
        <v>7</v>
      </c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</row>
    <row r="17" spans="1:253" ht="15.75" customHeight="1">
      <c r="A17" s="199" t="s">
        <v>616</v>
      </c>
      <c r="B17" s="87">
        <v>2</v>
      </c>
      <c r="C17" s="279">
        <f>+F17+I17+L17</f>
        <v>5</v>
      </c>
      <c r="D17" s="279">
        <f t="shared" ref="D17:E17" si="25">+G17+J17+M17</f>
        <v>2</v>
      </c>
      <c r="E17" s="279">
        <f t="shared" si="25"/>
        <v>3</v>
      </c>
      <c r="F17" s="276">
        <f>+G17+H17</f>
        <v>0</v>
      </c>
      <c r="G17" s="266">
        <v>0</v>
      </c>
      <c r="H17" s="258">
        <v>0</v>
      </c>
      <c r="I17" s="277">
        <f>+J17+K17</f>
        <v>5</v>
      </c>
      <c r="J17" s="258">
        <v>2</v>
      </c>
      <c r="K17" s="258">
        <v>3</v>
      </c>
      <c r="L17" s="277">
        <f>+M17+N17</f>
        <v>0</v>
      </c>
      <c r="M17" s="258">
        <v>0</v>
      </c>
      <c r="N17" s="258">
        <v>0</v>
      </c>
      <c r="O17" s="352">
        <f>+R17+U17+Z17+AC17+AF17+AO17+AR17+AU17</f>
        <v>1</v>
      </c>
      <c r="P17" s="287">
        <f t="shared" ref="P17:Q17" si="26">+S17+V17+AA17+AD17+AG17+AP17+AS17+AV17</f>
        <v>1</v>
      </c>
      <c r="Q17" s="287">
        <f t="shared" si="26"/>
        <v>0</v>
      </c>
      <c r="R17" s="287">
        <f>+S17+T17</f>
        <v>0</v>
      </c>
      <c r="S17" s="287">
        <v>0</v>
      </c>
      <c r="T17" s="287">
        <v>0</v>
      </c>
      <c r="U17" s="287">
        <f>+V17+W17</f>
        <v>1</v>
      </c>
      <c r="V17" s="287">
        <v>1</v>
      </c>
      <c r="W17" s="287">
        <v>0</v>
      </c>
      <c r="X17" s="199" t="s">
        <v>616</v>
      </c>
      <c r="Y17" s="87">
        <v>2</v>
      </c>
      <c r="Z17" s="287">
        <f>+AA17+AB17</f>
        <v>0</v>
      </c>
      <c r="AA17" s="287">
        <v>0</v>
      </c>
      <c r="AB17" s="355">
        <v>0</v>
      </c>
      <c r="AC17" s="287">
        <f>+AD17+AE17</f>
        <v>0</v>
      </c>
      <c r="AD17" s="287">
        <v>0</v>
      </c>
      <c r="AE17" s="287">
        <v>0</v>
      </c>
      <c r="AF17" s="352">
        <f>+AI17+AL17</f>
        <v>0</v>
      </c>
      <c r="AG17" s="352">
        <f t="shared" ref="AG17:AH17" si="27">+AJ17+AM17</f>
        <v>0</v>
      </c>
      <c r="AH17" s="352">
        <f t="shared" si="27"/>
        <v>0</v>
      </c>
      <c r="AI17" s="287">
        <f>+AJ17+AK17</f>
        <v>0</v>
      </c>
      <c r="AJ17" s="287">
        <v>0</v>
      </c>
      <c r="AK17" s="287">
        <v>0</v>
      </c>
      <c r="AL17" s="287">
        <f>+AM17+AN17</f>
        <v>0</v>
      </c>
      <c r="AM17" s="287">
        <v>0</v>
      </c>
      <c r="AN17" s="287">
        <v>0</v>
      </c>
      <c r="AO17" s="287">
        <f>+AP17+AQ17</f>
        <v>0</v>
      </c>
      <c r="AP17" s="287">
        <v>0</v>
      </c>
      <c r="AQ17" s="287">
        <v>0</v>
      </c>
      <c r="AR17" s="287">
        <f>+AS17+AT17</f>
        <v>0</v>
      </c>
      <c r="AS17" s="287">
        <v>0</v>
      </c>
      <c r="AT17" s="287">
        <v>0</v>
      </c>
      <c r="AU17" s="287">
        <f>+AV17+AW17</f>
        <v>0</v>
      </c>
      <c r="AV17" s="287">
        <v>0</v>
      </c>
      <c r="AW17" s="287">
        <v>0</v>
      </c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</row>
    <row r="18" spans="1:253" ht="15.75" customHeight="1">
      <c r="A18" s="199">
        <v>14</v>
      </c>
      <c r="B18" s="87">
        <v>3</v>
      </c>
      <c r="C18" s="279">
        <f t="shared" ref="C18:C44" si="28">+F18+I18+L18</f>
        <v>666</v>
      </c>
      <c r="D18" s="279">
        <f t="shared" ref="D18:D44" si="29">+G18+J18+M18</f>
        <v>404</v>
      </c>
      <c r="E18" s="279">
        <f t="shared" ref="E18:E44" si="30">+H18+K18+N18</f>
        <v>262</v>
      </c>
      <c r="F18" s="276">
        <f t="shared" ref="F18:F45" si="31">+G18+H18</f>
        <v>6</v>
      </c>
      <c r="G18" s="266">
        <v>3</v>
      </c>
      <c r="H18" s="258">
        <v>3</v>
      </c>
      <c r="I18" s="277">
        <f t="shared" ref="I18:I45" si="32">+J18+K18</f>
        <v>660</v>
      </c>
      <c r="J18" s="258">
        <v>401</v>
      </c>
      <c r="K18" s="258">
        <v>259</v>
      </c>
      <c r="L18" s="277">
        <f t="shared" ref="L18:L45" si="33">+M18+N18</f>
        <v>0</v>
      </c>
      <c r="M18" s="258">
        <v>0</v>
      </c>
      <c r="N18" s="258">
        <v>0</v>
      </c>
      <c r="O18" s="352">
        <f>+R18+U18+Z18+AC18+AF18+AO18+AR18+AU18</f>
        <v>5</v>
      </c>
      <c r="P18" s="287">
        <f t="shared" ref="P18:P20" si="34">+S18+V18+AA18+AD18+AG18+AP18+AS18+AV18</f>
        <v>2</v>
      </c>
      <c r="Q18" s="287">
        <f t="shared" ref="Q18:Q20" si="35">+T18+W18+AB18+AE18+AH18+AQ18+AT18+AW18</f>
        <v>3</v>
      </c>
      <c r="R18" s="287">
        <f t="shared" ref="R18:R45" si="36">+S18+T18</f>
        <v>3</v>
      </c>
      <c r="S18" s="287">
        <v>2</v>
      </c>
      <c r="T18" s="287">
        <v>1</v>
      </c>
      <c r="U18" s="287">
        <f t="shared" ref="U18:U45" si="37">+V18+W18</f>
        <v>0</v>
      </c>
      <c r="V18" s="287">
        <v>0</v>
      </c>
      <c r="W18" s="287">
        <v>0</v>
      </c>
      <c r="X18" s="199">
        <v>14</v>
      </c>
      <c r="Y18" s="87">
        <v>3</v>
      </c>
      <c r="Z18" s="287">
        <f t="shared" ref="Z18:Z45" si="38">+AA18+AB18</f>
        <v>1</v>
      </c>
      <c r="AA18" s="287">
        <v>0</v>
      </c>
      <c r="AB18" s="355">
        <v>1</v>
      </c>
      <c r="AC18" s="287">
        <f t="shared" ref="AC18:AC45" si="39">+AD18+AE18</f>
        <v>0</v>
      </c>
      <c r="AD18" s="287">
        <v>0</v>
      </c>
      <c r="AE18" s="287">
        <v>0</v>
      </c>
      <c r="AF18" s="352">
        <f t="shared" ref="AF18:AF45" si="40">+AI18+AL18</f>
        <v>1</v>
      </c>
      <c r="AG18" s="352">
        <f t="shared" ref="AG18:AG45" si="41">+AJ18+AM18</f>
        <v>0</v>
      </c>
      <c r="AH18" s="352">
        <f t="shared" ref="AH18:AH45" si="42">+AK18+AN18</f>
        <v>1</v>
      </c>
      <c r="AI18" s="287">
        <f t="shared" ref="AI18:AI45" si="43">+AJ18+AK18</f>
        <v>0</v>
      </c>
      <c r="AJ18" s="287">
        <v>0</v>
      </c>
      <c r="AK18" s="287">
        <v>0</v>
      </c>
      <c r="AL18" s="287">
        <f t="shared" ref="AL18:AL45" si="44">+AM18+AN18</f>
        <v>1</v>
      </c>
      <c r="AM18" s="287">
        <v>0</v>
      </c>
      <c r="AN18" s="287">
        <v>1</v>
      </c>
      <c r="AO18" s="287">
        <f t="shared" ref="AO18:AO45" si="45">+AP18+AQ18</f>
        <v>0</v>
      </c>
      <c r="AP18" s="287">
        <v>0</v>
      </c>
      <c r="AQ18" s="287">
        <v>0</v>
      </c>
      <c r="AR18" s="287">
        <f t="shared" ref="AR18:AR45" si="46">+AS18+AT18</f>
        <v>0</v>
      </c>
      <c r="AS18" s="287">
        <v>0</v>
      </c>
      <c r="AT18" s="287">
        <v>0</v>
      </c>
      <c r="AU18" s="287">
        <f t="shared" ref="AU18:AU45" si="47">+AV18+AW18</f>
        <v>0</v>
      </c>
      <c r="AV18" s="287">
        <v>0</v>
      </c>
      <c r="AW18" s="287">
        <v>0</v>
      </c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</row>
    <row r="19" spans="1:253" ht="15.75" customHeight="1">
      <c r="A19" s="199">
        <v>15</v>
      </c>
      <c r="B19" s="87">
        <v>4</v>
      </c>
      <c r="C19" s="279">
        <f t="shared" si="28"/>
        <v>5655</v>
      </c>
      <c r="D19" s="279">
        <f t="shared" si="29"/>
        <v>3971</v>
      </c>
      <c r="E19" s="279">
        <f t="shared" si="30"/>
        <v>1684</v>
      </c>
      <c r="F19" s="276">
        <f t="shared" si="31"/>
        <v>121</v>
      </c>
      <c r="G19" s="266">
        <v>58</v>
      </c>
      <c r="H19" s="258">
        <v>63</v>
      </c>
      <c r="I19" s="277">
        <f t="shared" si="32"/>
        <v>5534</v>
      </c>
      <c r="J19" s="258">
        <v>3913</v>
      </c>
      <c r="K19" s="258">
        <v>1621</v>
      </c>
      <c r="L19" s="277">
        <f t="shared" si="33"/>
        <v>0</v>
      </c>
      <c r="M19" s="258">
        <v>0</v>
      </c>
      <c r="N19" s="258">
        <v>0</v>
      </c>
      <c r="O19" s="352">
        <f>+R19+U19+Z19+AC19+AF19+AO19+AR19+AU19</f>
        <v>45</v>
      </c>
      <c r="P19" s="287">
        <f t="shared" si="34"/>
        <v>24</v>
      </c>
      <c r="Q19" s="287">
        <f t="shared" si="35"/>
        <v>21</v>
      </c>
      <c r="R19" s="287">
        <f t="shared" si="36"/>
        <v>13</v>
      </c>
      <c r="S19" s="287">
        <v>7</v>
      </c>
      <c r="T19" s="287">
        <v>6</v>
      </c>
      <c r="U19" s="287">
        <f t="shared" si="37"/>
        <v>7</v>
      </c>
      <c r="V19" s="287">
        <v>3</v>
      </c>
      <c r="W19" s="287">
        <v>4</v>
      </c>
      <c r="X19" s="199">
        <v>15</v>
      </c>
      <c r="Y19" s="87">
        <v>4</v>
      </c>
      <c r="Z19" s="287">
        <f t="shared" si="38"/>
        <v>4</v>
      </c>
      <c r="AA19" s="287">
        <v>3</v>
      </c>
      <c r="AB19" s="355">
        <v>1</v>
      </c>
      <c r="AC19" s="287">
        <f t="shared" si="39"/>
        <v>8</v>
      </c>
      <c r="AD19" s="287">
        <v>6</v>
      </c>
      <c r="AE19" s="287">
        <v>2</v>
      </c>
      <c r="AF19" s="352">
        <f t="shared" si="40"/>
        <v>8</v>
      </c>
      <c r="AG19" s="352">
        <f t="shared" si="41"/>
        <v>3</v>
      </c>
      <c r="AH19" s="352">
        <f t="shared" si="42"/>
        <v>5</v>
      </c>
      <c r="AI19" s="287">
        <f t="shared" si="43"/>
        <v>1</v>
      </c>
      <c r="AJ19" s="287">
        <v>0</v>
      </c>
      <c r="AK19" s="287">
        <v>1</v>
      </c>
      <c r="AL19" s="287">
        <f t="shared" si="44"/>
        <v>7</v>
      </c>
      <c r="AM19" s="287">
        <v>3</v>
      </c>
      <c r="AN19" s="287">
        <v>4</v>
      </c>
      <c r="AO19" s="287">
        <f t="shared" si="45"/>
        <v>1</v>
      </c>
      <c r="AP19" s="287">
        <v>0</v>
      </c>
      <c r="AQ19" s="287">
        <v>1</v>
      </c>
      <c r="AR19" s="287">
        <f t="shared" si="46"/>
        <v>3</v>
      </c>
      <c r="AS19" s="287">
        <v>1</v>
      </c>
      <c r="AT19" s="287">
        <v>2</v>
      </c>
      <c r="AU19" s="287">
        <f t="shared" si="47"/>
        <v>1</v>
      </c>
      <c r="AV19" s="287">
        <v>1</v>
      </c>
      <c r="AW19" s="287">
        <v>0</v>
      </c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</row>
    <row r="20" spans="1:253" ht="15.75" customHeight="1">
      <c r="A20" s="199">
        <v>16</v>
      </c>
      <c r="B20" s="87">
        <v>5</v>
      </c>
      <c r="C20" s="279">
        <f t="shared" si="28"/>
        <v>1217</v>
      </c>
      <c r="D20" s="279">
        <f t="shared" si="29"/>
        <v>817</v>
      </c>
      <c r="E20" s="279">
        <f t="shared" si="30"/>
        <v>400</v>
      </c>
      <c r="F20" s="276">
        <f t="shared" si="31"/>
        <v>14</v>
      </c>
      <c r="G20" s="266">
        <v>9</v>
      </c>
      <c r="H20" s="258">
        <v>5</v>
      </c>
      <c r="I20" s="277">
        <f t="shared" si="32"/>
        <v>1203</v>
      </c>
      <c r="J20" s="258">
        <v>808</v>
      </c>
      <c r="K20" s="258">
        <v>395</v>
      </c>
      <c r="L20" s="277">
        <f t="shared" si="33"/>
        <v>0</v>
      </c>
      <c r="M20" s="258">
        <v>0</v>
      </c>
      <c r="N20" s="258">
        <v>0</v>
      </c>
      <c r="O20" s="352">
        <f t="shared" ref="O20:O45" si="48">+R20+U20+Z20+AC20+AF20+AO20+AR20+AU20</f>
        <v>37</v>
      </c>
      <c r="P20" s="287">
        <f t="shared" si="34"/>
        <v>28</v>
      </c>
      <c r="Q20" s="287">
        <f t="shared" si="35"/>
        <v>9</v>
      </c>
      <c r="R20" s="287">
        <f t="shared" si="36"/>
        <v>5</v>
      </c>
      <c r="S20" s="287">
        <v>4</v>
      </c>
      <c r="T20" s="287">
        <v>1</v>
      </c>
      <c r="U20" s="287">
        <f t="shared" si="37"/>
        <v>3</v>
      </c>
      <c r="V20" s="287">
        <v>3</v>
      </c>
      <c r="W20" s="287">
        <v>0</v>
      </c>
      <c r="X20" s="199">
        <v>16</v>
      </c>
      <c r="Y20" s="87">
        <v>5</v>
      </c>
      <c r="Z20" s="287">
        <f t="shared" si="38"/>
        <v>4</v>
      </c>
      <c r="AA20" s="287">
        <v>3</v>
      </c>
      <c r="AB20" s="355">
        <v>1</v>
      </c>
      <c r="AC20" s="287">
        <f t="shared" si="39"/>
        <v>7</v>
      </c>
      <c r="AD20" s="287">
        <v>4</v>
      </c>
      <c r="AE20" s="287">
        <v>3</v>
      </c>
      <c r="AF20" s="352">
        <f t="shared" si="40"/>
        <v>11</v>
      </c>
      <c r="AG20" s="352">
        <f t="shared" si="41"/>
        <v>9</v>
      </c>
      <c r="AH20" s="352">
        <f t="shared" si="42"/>
        <v>2</v>
      </c>
      <c r="AI20" s="287">
        <f t="shared" si="43"/>
        <v>3</v>
      </c>
      <c r="AJ20" s="287">
        <v>3</v>
      </c>
      <c r="AK20" s="287">
        <v>0</v>
      </c>
      <c r="AL20" s="287">
        <f t="shared" si="44"/>
        <v>8</v>
      </c>
      <c r="AM20" s="287">
        <v>6</v>
      </c>
      <c r="AN20" s="287">
        <v>2</v>
      </c>
      <c r="AO20" s="287">
        <f t="shared" si="45"/>
        <v>0</v>
      </c>
      <c r="AP20" s="287">
        <v>0</v>
      </c>
      <c r="AQ20" s="287">
        <v>0</v>
      </c>
      <c r="AR20" s="287">
        <f t="shared" si="46"/>
        <v>4</v>
      </c>
      <c r="AS20" s="287">
        <v>3</v>
      </c>
      <c r="AT20" s="287">
        <v>1</v>
      </c>
      <c r="AU20" s="287">
        <f t="shared" si="47"/>
        <v>3</v>
      </c>
      <c r="AV20" s="287">
        <v>2</v>
      </c>
      <c r="AW20" s="287">
        <v>1</v>
      </c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</row>
    <row r="21" spans="1:253" ht="15.75" customHeight="1">
      <c r="A21" s="199">
        <v>17</v>
      </c>
      <c r="B21" s="87">
        <v>6</v>
      </c>
      <c r="C21" s="279">
        <f t="shared" si="28"/>
        <v>435</v>
      </c>
      <c r="D21" s="279">
        <f t="shared" si="29"/>
        <v>279</v>
      </c>
      <c r="E21" s="279">
        <f t="shared" si="30"/>
        <v>156</v>
      </c>
      <c r="F21" s="276">
        <f t="shared" si="31"/>
        <v>44</v>
      </c>
      <c r="G21" s="266">
        <v>31</v>
      </c>
      <c r="H21" s="258">
        <v>13</v>
      </c>
      <c r="I21" s="277">
        <f t="shared" si="32"/>
        <v>390</v>
      </c>
      <c r="J21" s="258">
        <v>247</v>
      </c>
      <c r="K21" s="258">
        <v>143</v>
      </c>
      <c r="L21" s="277">
        <f t="shared" si="33"/>
        <v>1</v>
      </c>
      <c r="M21" s="258">
        <v>1</v>
      </c>
      <c r="N21" s="258">
        <v>0</v>
      </c>
      <c r="O21" s="352">
        <f t="shared" si="48"/>
        <v>20</v>
      </c>
      <c r="P21" s="287">
        <f t="shared" ref="P21:P45" si="49">+S21+V21+AA21+AD21+AG21+AP21+AS21+AV21</f>
        <v>13</v>
      </c>
      <c r="Q21" s="287">
        <f t="shared" ref="Q21:Q45" si="50">+T21+W21+AB21+AE21+AH21+AQ21+AT21+AW21</f>
        <v>7</v>
      </c>
      <c r="R21" s="287">
        <f t="shared" si="36"/>
        <v>5</v>
      </c>
      <c r="S21" s="287">
        <v>4</v>
      </c>
      <c r="T21" s="287">
        <v>1</v>
      </c>
      <c r="U21" s="287">
        <f t="shared" si="37"/>
        <v>1</v>
      </c>
      <c r="V21" s="287">
        <v>1</v>
      </c>
      <c r="W21" s="287">
        <v>0</v>
      </c>
      <c r="X21" s="199">
        <v>17</v>
      </c>
      <c r="Y21" s="87">
        <v>6</v>
      </c>
      <c r="Z21" s="287">
        <f t="shared" si="38"/>
        <v>2</v>
      </c>
      <c r="AA21" s="287">
        <v>1</v>
      </c>
      <c r="AB21" s="355">
        <v>1</v>
      </c>
      <c r="AC21" s="287">
        <f t="shared" si="39"/>
        <v>3</v>
      </c>
      <c r="AD21" s="287">
        <v>2</v>
      </c>
      <c r="AE21" s="287">
        <v>1</v>
      </c>
      <c r="AF21" s="352">
        <f t="shared" si="40"/>
        <v>5</v>
      </c>
      <c r="AG21" s="352">
        <f t="shared" si="41"/>
        <v>3</v>
      </c>
      <c r="AH21" s="352">
        <f t="shared" si="42"/>
        <v>2</v>
      </c>
      <c r="AI21" s="287">
        <f t="shared" si="43"/>
        <v>1</v>
      </c>
      <c r="AJ21" s="287">
        <v>1</v>
      </c>
      <c r="AK21" s="287">
        <v>0</v>
      </c>
      <c r="AL21" s="287">
        <f t="shared" si="44"/>
        <v>4</v>
      </c>
      <c r="AM21" s="287">
        <v>2</v>
      </c>
      <c r="AN21" s="287">
        <v>2</v>
      </c>
      <c r="AO21" s="287">
        <f t="shared" si="45"/>
        <v>0</v>
      </c>
      <c r="AP21" s="287">
        <v>0</v>
      </c>
      <c r="AQ21" s="287">
        <v>0</v>
      </c>
      <c r="AR21" s="287">
        <f t="shared" si="46"/>
        <v>4</v>
      </c>
      <c r="AS21" s="287">
        <v>2</v>
      </c>
      <c r="AT21" s="287">
        <v>2</v>
      </c>
      <c r="AU21" s="287">
        <f t="shared" si="47"/>
        <v>0</v>
      </c>
      <c r="AV21" s="287">
        <v>0</v>
      </c>
      <c r="AW21" s="287">
        <v>0</v>
      </c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</row>
    <row r="22" spans="1:253" ht="15.75" customHeight="1">
      <c r="A22" s="199">
        <v>18</v>
      </c>
      <c r="B22" s="87">
        <v>7</v>
      </c>
      <c r="C22" s="279">
        <f t="shared" si="28"/>
        <v>1198</v>
      </c>
      <c r="D22" s="279">
        <f t="shared" si="29"/>
        <v>822</v>
      </c>
      <c r="E22" s="279">
        <f t="shared" si="30"/>
        <v>376</v>
      </c>
      <c r="F22" s="276">
        <f t="shared" si="31"/>
        <v>332</v>
      </c>
      <c r="G22" s="266">
        <v>254</v>
      </c>
      <c r="H22" s="258">
        <v>78</v>
      </c>
      <c r="I22" s="277">
        <f t="shared" si="32"/>
        <v>862</v>
      </c>
      <c r="J22" s="258">
        <v>565</v>
      </c>
      <c r="K22" s="258">
        <v>297</v>
      </c>
      <c r="L22" s="277">
        <f t="shared" si="33"/>
        <v>4</v>
      </c>
      <c r="M22" s="258">
        <v>3</v>
      </c>
      <c r="N22" s="258">
        <v>1</v>
      </c>
      <c r="O22" s="352">
        <f t="shared" si="48"/>
        <v>24</v>
      </c>
      <c r="P22" s="287">
        <f t="shared" si="49"/>
        <v>10</v>
      </c>
      <c r="Q22" s="287">
        <f t="shared" si="50"/>
        <v>14</v>
      </c>
      <c r="R22" s="287">
        <f t="shared" si="36"/>
        <v>3</v>
      </c>
      <c r="S22" s="287">
        <v>1</v>
      </c>
      <c r="T22" s="287">
        <v>2</v>
      </c>
      <c r="U22" s="287">
        <f t="shared" si="37"/>
        <v>4</v>
      </c>
      <c r="V22" s="287">
        <v>3</v>
      </c>
      <c r="W22" s="287">
        <v>1</v>
      </c>
      <c r="X22" s="199">
        <v>18</v>
      </c>
      <c r="Y22" s="87">
        <v>7</v>
      </c>
      <c r="Z22" s="287">
        <f t="shared" si="38"/>
        <v>2</v>
      </c>
      <c r="AA22" s="287">
        <v>0</v>
      </c>
      <c r="AB22" s="355">
        <v>2</v>
      </c>
      <c r="AC22" s="287">
        <f t="shared" si="39"/>
        <v>5</v>
      </c>
      <c r="AD22" s="287">
        <v>2</v>
      </c>
      <c r="AE22" s="287">
        <v>3</v>
      </c>
      <c r="AF22" s="352">
        <f t="shared" si="40"/>
        <v>4</v>
      </c>
      <c r="AG22" s="352">
        <f t="shared" si="41"/>
        <v>2</v>
      </c>
      <c r="AH22" s="352">
        <f t="shared" si="42"/>
        <v>2</v>
      </c>
      <c r="AI22" s="287">
        <f t="shared" si="43"/>
        <v>0</v>
      </c>
      <c r="AJ22" s="287">
        <v>0</v>
      </c>
      <c r="AK22" s="287">
        <v>0</v>
      </c>
      <c r="AL22" s="287">
        <f t="shared" si="44"/>
        <v>4</v>
      </c>
      <c r="AM22" s="287">
        <v>2</v>
      </c>
      <c r="AN22" s="287">
        <v>2</v>
      </c>
      <c r="AO22" s="287">
        <f t="shared" si="45"/>
        <v>0</v>
      </c>
      <c r="AP22" s="287">
        <v>0</v>
      </c>
      <c r="AQ22" s="287">
        <v>0</v>
      </c>
      <c r="AR22" s="287">
        <f t="shared" si="46"/>
        <v>2</v>
      </c>
      <c r="AS22" s="287">
        <v>1</v>
      </c>
      <c r="AT22" s="287">
        <v>1</v>
      </c>
      <c r="AU22" s="287">
        <f t="shared" si="47"/>
        <v>4</v>
      </c>
      <c r="AV22" s="287">
        <v>1</v>
      </c>
      <c r="AW22" s="287">
        <v>3</v>
      </c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</row>
    <row r="23" spans="1:253" ht="15.75" customHeight="1">
      <c r="A23" s="199">
        <v>19</v>
      </c>
      <c r="B23" s="87">
        <v>8</v>
      </c>
      <c r="C23" s="279">
        <f t="shared" si="28"/>
        <v>693</v>
      </c>
      <c r="D23" s="279">
        <f t="shared" si="29"/>
        <v>442</v>
      </c>
      <c r="E23" s="279">
        <f t="shared" si="30"/>
        <v>251</v>
      </c>
      <c r="F23" s="276">
        <f t="shared" si="31"/>
        <v>182</v>
      </c>
      <c r="G23" s="266">
        <v>135</v>
      </c>
      <c r="H23" s="258">
        <v>47</v>
      </c>
      <c r="I23" s="277">
        <f t="shared" si="32"/>
        <v>507</v>
      </c>
      <c r="J23" s="258">
        <v>306</v>
      </c>
      <c r="K23" s="258">
        <v>201</v>
      </c>
      <c r="L23" s="277">
        <f t="shared" si="33"/>
        <v>4</v>
      </c>
      <c r="M23" s="258">
        <v>1</v>
      </c>
      <c r="N23" s="258">
        <v>3</v>
      </c>
      <c r="O23" s="352">
        <f t="shared" si="48"/>
        <v>14</v>
      </c>
      <c r="P23" s="287">
        <f t="shared" si="49"/>
        <v>7</v>
      </c>
      <c r="Q23" s="287">
        <f t="shared" si="50"/>
        <v>7</v>
      </c>
      <c r="R23" s="287">
        <f t="shared" si="36"/>
        <v>1</v>
      </c>
      <c r="S23" s="287">
        <v>0</v>
      </c>
      <c r="T23" s="287">
        <v>1</v>
      </c>
      <c r="U23" s="287">
        <f t="shared" si="37"/>
        <v>2</v>
      </c>
      <c r="V23" s="287">
        <v>1</v>
      </c>
      <c r="W23" s="287">
        <v>1</v>
      </c>
      <c r="X23" s="199">
        <v>19</v>
      </c>
      <c r="Y23" s="87">
        <v>8</v>
      </c>
      <c r="Z23" s="287">
        <f t="shared" si="38"/>
        <v>0</v>
      </c>
      <c r="AA23" s="287">
        <v>0</v>
      </c>
      <c r="AB23" s="355">
        <v>0</v>
      </c>
      <c r="AC23" s="287">
        <f t="shared" si="39"/>
        <v>4</v>
      </c>
      <c r="AD23" s="287">
        <v>2</v>
      </c>
      <c r="AE23" s="287">
        <v>2</v>
      </c>
      <c r="AF23" s="352">
        <f t="shared" si="40"/>
        <v>6</v>
      </c>
      <c r="AG23" s="352">
        <f t="shared" si="41"/>
        <v>4</v>
      </c>
      <c r="AH23" s="352">
        <f t="shared" si="42"/>
        <v>2</v>
      </c>
      <c r="AI23" s="287">
        <f t="shared" si="43"/>
        <v>2</v>
      </c>
      <c r="AJ23" s="287">
        <v>2</v>
      </c>
      <c r="AK23" s="287">
        <v>0</v>
      </c>
      <c r="AL23" s="287">
        <f t="shared" si="44"/>
        <v>4</v>
      </c>
      <c r="AM23" s="287">
        <v>2</v>
      </c>
      <c r="AN23" s="287">
        <v>2</v>
      </c>
      <c r="AO23" s="287">
        <f t="shared" si="45"/>
        <v>0</v>
      </c>
      <c r="AP23" s="287">
        <v>0</v>
      </c>
      <c r="AQ23" s="287">
        <v>0</v>
      </c>
      <c r="AR23" s="287">
        <f t="shared" si="46"/>
        <v>1</v>
      </c>
      <c r="AS23" s="287">
        <v>0</v>
      </c>
      <c r="AT23" s="287">
        <v>1</v>
      </c>
      <c r="AU23" s="287">
        <f t="shared" si="47"/>
        <v>0</v>
      </c>
      <c r="AV23" s="287">
        <v>0</v>
      </c>
      <c r="AW23" s="287">
        <v>0</v>
      </c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</row>
    <row r="24" spans="1:253" ht="15.75" customHeight="1">
      <c r="A24" s="199">
        <v>20</v>
      </c>
      <c r="B24" s="87">
        <v>9</v>
      </c>
      <c r="C24" s="279">
        <f t="shared" si="28"/>
        <v>455</v>
      </c>
      <c r="D24" s="279">
        <f t="shared" si="29"/>
        <v>278</v>
      </c>
      <c r="E24" s="279">
        <f t="shared" si="30"/>
        <v>177</v>
      </c>
      <c r="F24" s="276">
        <f t="shared" si="31"/>
        <v>88</v>
      </c>
      <c r="G24" s="266">
        <v>60</v>
      </c>
      <c r="H24" s="258">
        <v>28</v>
      </c>
      <c r="I24" s="277">
        <f t="shared" si="32"/>
        <v>363</v>
      </c>
      <c r="J24" s="258">
        <v>215</v>
      </c>
      <c r="K24" s="258">
        <v>148</v>
      </c>
      <c r="L24" s="277">
        <f t="shared" si="33"/>
        <v>4</v>
      </c>
      <c r="M24" s="258">
        <v>3</v>
      </c>
      <c r="N24" s="258">
        <v>1</v>
      </c>
      <c r="O24" s="352">
        <f t="shared" si="48"/>
        <v>7</v>
      </c>
      <c r="P24" s="287">
        <f t="shared" si="49"/>
        <v>3</v>
      </c>
      <c r="Q24" s="287">
        <f t="shared" si="50"/>
        <v>4</v>
      </c>
      <c r="R24" s="287">
        <f t="shared" si="36"/>
        <v>0</v>
      </c>
      <c r="S24" s="287">
        <v>0</v>
      </c>
      <c r="T24" s="287">
        <v>0</v>
      </c>
      <c r="U24" s="287">
        <f t="shared" si="37"/>
        <v>0</v>
      </c>
      <c r="V24" s="287">
        <v>0</v>
      </c>
      <c r="W24" s="287">
        <v>0</v>
      </c>
      <c r="X24" s="199">
        <v>20</v>
      </c>
      <c r="Y24" s="87">
        <v>9</v>
      </c>
      <c r="Z24" s="287">
        <f t="shared" si="38"/>
        <v>2</v>
      </c>
      <c r="AA24" s="287">
        <v>0</v>
      </c>
      <c r="AB24" s="355">
        <v>2</v>
      </c>
      <c r="AC24" s="287">
        <f t="shared" si="39"/>
        <v>0</v>
      </c>
      <c r="AD24" s="287">
        <v>0</v>
      </c>
      <c r="AE24" s="287">
        <v>0</v>
      </c>
      <c r="AF24" s="352">
        <f t="shared" si="40"/>
        <v>2</v>
      </c>
      <c r="AG24" s="352">
        <f t="shared" si="41"/>
        <v>1</v>
      </c>
      <c r="AH24" s="352">
        <f t="shared" si="42"/>
        <v>1</v>
      </c>
      <c r="AI24" s="287">
        <f t="shared" si="43"/>
        <v>1</v>
      </c>
      <c r="AJ24" s="287">
        <v>1</v>
      </c>
      <c r="AK24" s="287">
        <v>0</v>
      </c>
      <c r="AL24" s="287">
        <f t="shared" si="44"/>
        <v>1</v>
      </c>
      <c r="AM24" s="287">
        <v>0</v>
      </c>
      <c r="AN24" s="287">
        <v>1</v>
      </c>
      <c r="AO24" s="287">
        <f t="shared" si="45"/>
        <v>0</v>
      </c>
      <c r="AP24" s="287">
        <v>0</v>
      </c>
      <c r="AQ24" s="287">
        <v>0</v>
      </c>
      <c r="AR24" s="287">
        <f t="shared" si="46"/>
        <v>2</v>
      </c>
      <c r="AS24" s="287">
        <v>1</v>
      </c>
      <c r="AT24" s="287">
        <v>1</v>
      </c>
      <c r="AU24" s="287">
        <f t="shared" si="47"/>
        <v>1</v>
      </c>
      <c r="AV24" s="287">
        <v>1</v>
      </c>
      <c r="AW24" s="287">
        <v>0</v>
      </c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</row>
    <row r="25" spans="1:253" ht="15.75" customHeight="1">
      <c r="A25" s="199">
        <v>21</v>
      </c>
      <c r="B25" s="87">
        <v>10</v>
      </c>
      <c r="C25" s="279">
        <f t="shared" si="28"/>
        <v>388</v>
      </c>
      <c r="D25" s="279">
        <f t="shared" si="29"/>
        <v>233</v>
      </c>
      <c r="E25" s="279">
        <f t="shared" si="30"/>
        <v>155</v>
      </c>
      <c r="F25" s="276">
        <f t="shared" si="31"/>
        <v>55</v>
      </c>
      <c r="G25" s="266">
        <v>33</v>
      </c>
      <c r="H25" s="258">
        <v>22</v>
      </c>
      <c r="I25" s="277">
        <f t="shared" si="32"/>
        <v>330</v>
      </c>
      <c r="J25" s="258">
        <v>198</v>
      </c>
      <c r="K25" s="258">
        <v>132</v>
      </c>
      <c r="L25" s="277">
        <f t="shared" si="33"/>
        <v>3</v>
      </c>
      <c r="M25" s="258">
        <v>2</v>
      </c>
      <c r="N25" s="258">
        <v>1</v>
      </c>
      <c r="O25" s="352">
        <f t="shared" si="48"/>
        <v>6</v>
      </c>
      <c r="P25" s="287">
        <f t="shared" si="49"/>
        <v>5</v>
      </c>
      <c r="Q25" s="287">
        <f t="shared" si="50"/>
        <v>1</v>
      </c>
      <c r="R25" s="287">
        <f t="shared" si="36"/>
        <v>0</v>
      </c>
      <c r="S25" s="287">
        <v>0</v>
      </c>
      <c r="T25" s="287">
        <v>0</v>
      </c>
      <c r="U25" s="287">
        <f t="shared" si="37"/>
        <v>0</v>
      </c>
      <c r="V25" s="287">
        <v>0</v>
      </c>
      <c r="W25" s="287">
        <v>0</v>
      </c>
      <c r="X25" s="199">
        <v>21</v>
      </c>
      <c r="Y25" s="87">
        <v>10</v>
      </c>
      <c r="Z25" s="287">
        <f t="shared" si="38"/>
        <v>0</v>
      </c>
      <c r="AA25" s="287">
        <v>0</v>
      </c>
      <c r="AB25" s="355">
        <v>0</v>
      </c>
      <c r="AC25" s="287">
        <f t="shared" si="39"/>
        <v>2</v>
      </c>
      <c r="AD25" s="287">
        <v>2</v>
      </c>
      <c r="AE25" s="287">
        <v>0</v>
      </c>
      <c r="AF25" s="352">
        <f t="shared" si="40"/>
        <v>3</v>
      </c>
      <c r="AG25" s="352">
        <f t="shared" si="41"/>
        <v>2</v>
      </c>
      <c r="AH25" s="352">
        <f t="shared" si="42"/>
        <v>1</v>
      </c>
      <c r="AI25" s="287">
        <f t="shared" si="43"/>
        <v>1</v>
      </c>
      <c r="AJ25" s="287">
        <v>1</v>
      </c>
      <c r="AK25" s="287">
        <v>0</v>
      </c>
      <c r="AL25" s="287">
        <f t="shared" si="44"/>
        <v>2</v>
      </c>
      <c r="AM25" s="287">
        <v>1</v>
      </c>
      <c r="AN25" s="287">
        <v>1</v>
      </c>
      <c r="AO25" s="287">
        <f t="shared" si="45"/>
        <v>0</v>
      </c>
      <c r="AP25" s="287">
        <v>0</v>
      </c>
      <c r="AQ25" s="287">
        <v>0</v>
      </c>
      <c r="AR25" s="287">
        <f t="shared" si="46"/>
        <v>0</v>
      </c>
      <c r="AS25" s="287">
        <v>0</v>
      </c>
      <c r="AT25" s="287">
        <v>0</v>
      </c>
      <c r="AU25" s="287">
        <f t="shared" si="47"/>
        <v>1</v>
      </c>
      <c r="AV25" s="287">
        <v>1</v>
      </c>
      <c r="AW25" s="287">
        <v>0</v>
      </c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</row>
    <row r="26" spans="1:253" ht="15.75" customHeight="1">
      <c r="A26" s="199">
        <v>22</v>
      </c>
      <c r="B26" s="87">
        <v>11</v>
      </c>
      <c r="C26" s="279">
        <f t="shared" si="28"/>
        <v>362</v>
      </c>
      <c r="D26" s="279">
        <f t="shared" si="29"/>
        <v>207</v>
      </c>
      <c r="E26" s="279">
        <f t="shared" si="30"/>
        <v>155</v>
      </c>
      <c r="F26" s="276">
        <f t="shared" si="31"/>
        <v>42</v>
      </c>
      <c r="G26" s="266">
        <v>18</v>
      </c>
      <c r="H26" s="258">
        <v>24</v>
      </c>
      <c r="I26" s="277">
        <f t="shared" si="32"/>
        <v>314</v>
      </c>
      <c r="J26" s="258">
        <v>184</v>
      </c>
      <c r="K26" s="258">
        <v>130</v>
      </c>
      <c r="L26" s="277">
        <f t="shared" si="33"/>
        <v>6</v>
      </c>
      <c r="M26" s="258">
        <v>5</v>
      </c>
      <c r="N26" s="258">
        <v>1</v>
      </c>
      <c r="O26" s="352">
        <f t="shared" si="48"/>
        <v>12</v>
      </c>
      <c r="P26" s="287">
        <f t="shared" si="49"/>
        <v>6</v>
      </c>
      <c r="Q26" s="287">
        <f t="shared" si="50"/>
        <v>6</v>
      </c>
      <c r="R26" s="287">
        <f t="shared" si="36"/>
        <v>0</v>
      </c>
      <c r="S26" s="287">
        <v>0</v>
      </c>
      <c r="T26" s="287">
        <v>0</v>
      </c>
      <c r="U26" s="287">
        <f t="shared" si="37"/>
        <v>2</v>
      </c>
      <c r="V26" s="287">
        <v>0</v>
      </c>
      <c r="W26" s="287">
        <v>2</v>
      </c>
      <c r="X26" s="199">
        <v>22</v>
      </c>
      <c r="Y26" s="87">
        <v>11</v>
      </c>
      <c r="Z26" s="287">
        <f t="shared" si="38"/>
        <v>1</v>
      </c>
      <c r="AA26" s="287">
        <v>1</v>
      </c>
      <c r="AB26" s="355">
        <v>0</v>
      </c>
      <c r="AC26" s="287">
        <f t="shared" si="39"/>
        <v>5</v>
      </c>
      <c r="AD26" s="287">
        <v>4</v>
      </c>
      <c r="AE26" s="287">
        <v>1</v>
      </c>
      <c r="AF26" s="352">
        <f t="shared" si="40"/>
        <v>4</v>
      </c>
      <c r="AG26" s="352">
        <f t="shared" si="41"/>
        <v>1</v>
      </c>
      <c r="AH26" s="352">
        <f t="shared" si="42"/>
        <v>3</v>
      </c>
      <c r="AI26" s="287">
        <f t="shared" si="43"/>
        <v>0</v>
      </c>
      <c r="AJ26" s="287">
        <v>0</v>
      </c>
      <c r="AK26" s="287">
        <v>0</v>
      </c>
      <c r="AL26" s="287">
        <f t="shared" si="44"/>
        <v>4</v>
      </c>
      <c r="AM26" s="287">
        <v>1</v>
      </c>
      <c r="AN26" s="287">
        <v>3</v>
      </c>
      <c r="AO26" s="287">
        <f t="shared" si="45"/>
        <v>0</v>
      </c>
      <c r="AP26" s="287">
        <v>0</v>
      </c>
      <c r="AQ26" s="287">
        <v>0</v>
      </c>
      <c r="AR26" s="287">
        <f t="shared" si="46"/>
        <v>0</v>
      </c>
      <c r="AS26" s="287">
        <v>0</v>
      </c>
      <c r="AT26" s="287">
        <v>0</v>
      </c>
      <c r="AU26" s="287">
        <f t="shared" si="47"/>
        <v>0</v>
      </c>
      <c r="AV26" s="287">
        <v>0</v>
      </c>
      <c r="AW26" s="287">
        <v>0</v>
      </c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</row>
    <row r="27" spans="1:253" ht="15.75" customHeight="1">
      <c r="A27" s="199">
        <v>23</v>
      </c>
      <c r="B27" s="87">
        <v>12</v>
      </c>
      <c r="C27" s="279">
        <f t="shared" si="28"/>
        <v>376</v>
      </c>
      <c r="D27" s="279">
        <f t="shared" si="29"/>
        <v>220</v>
      </c>
      <c r="E27" s="279">
        <f t="shared" si="30"/>
        <v>156</v>
      </c>
      <c r="F27" s="276">
        <f t="shared" si="31"/>
        <v>33</v>
      </c>
      <c r="G27" s="266">
        <v>24</v>
      </c>
      <c r="H27" s="258">
        <v>9</v>
      </c>
      <c r="I27" s="277">
        <f t="shared" si="32"/>
        <v>333</v>
      </c>
      <c r="J27" s="258">
        <v>190</v>
      </c>
      <c r="K27" s="258">
        <v>143</v>
      </c>
      <c r="L27" s="277">
        <f t="shared" si="33"/>
        <v>10</v>
      </c>
      <c r="M27" s="258">
        <v>6</v>
      </c>
      <c r="N27" s="258">
        <v>4</v>
      </c>
      <c r="O27" s="352">
        <f t="shared" si="48"/>
        <v>5</v>
      </c>
      <c r="P27" s="287">
        <f t="shared" si="49"/>
        <v>0</v>
      </c>
      <c r="Q27" s="287">
        <f t="shared" si="50"/>
        <v>5</v>
      </c>
      <c r="R27" s="287">
        <f t="shared" si="36"/>
        <v>0</v>
      </c>
      <c r="S27" s="287">
        <v>0</v>
      </c>
      <c r="T27" s="287">
        <v>0</v>
      </c>
      <c r="U27" s="287">
        <f t="shared" si="37"/>
        <v>1</v>
      </c>
      <c r="V27" s="287">
        <v>0</v>
      </c>
      <c r="W27" s="287">
        <v>1</v>
      </c>
      <c r="X27" s="199">
        <v>23</v>
      </c>
      <c r="Y27" s="87">
        <v>12</v>
      </c>
      <c r="Z27" s="287">
        <f t="shared" si="38"/>
        <v>1</v>
      </c>
      <c r="AA27" s="287">
        <v>0</v>
      </c>
      <c r="AB27" s="355">
        <v>1</v>
      </c>
      <c r="AC27" s="287">
        <f t="shared" si="39"/>
        <v>2</v>
      </c>
      <c r="AD27" s="287">
        <v>0</v>
      </c>
      <c r="AE27" s="287">
        <v>2</v>
      </c>
      <c r="AF27" s="352">
        <f t="shared" si="40"/>
        <v>0</v>
      </c>
      <c r="AG27" s="352">
        <f t="shared" si="41"/>
        <v>0</v>
      </c>
      <c r="AH27" s="352">
        <f t="shared" si="42"/>
        <v>0</v>
      </c>
      <c r="AI27" s="287">
        <f t="shared" si="43"/>
        <v>0</v>
      </c>
      <c r="AJ27" s="287">
        <v>0</v>
      </c>
      <c r="AK27" s="287">
        <v>0</v>
      </c>
      <c r="AL27" s="287">
        <f t="shared" si="44"/>
        <v>0</v>
      </c>
      <c r="AM27" s="287">
        <v>0</v>
      </c>
      <c r="AN27" s="287">
        <v>0</v>
      </c>
      <c r="AO27" s="287">
        <f t="shared" si="45"/>
        <v>0</v>
      </c>
      <c r="AP27" s="287">
        <v>0</v>
      </c>
      <c r="AQ27" s="287">
        <v>0</v>
      </c>
      <c r="AR27" s="287">
        <f t="shared" si="46"/>
        <v>0</v>
      </c>
      <c r="AS27" s="287">
        <v>0</v>
      </c>
      <c r="AT27" s="287">
        <v>0</v>
      </c>
      <c r="AU27" s="287">
        <f t="shared" si="47"/>
        <v>1</v>
      </c>
      <c r="AV27" s="287">
        <v>0</v>
      </c>
      <c r="AW27" s="287">
        <v>1</v>
      </c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</row>
    <row r="28" spans="1:253" ht="15.75" customHeight="1">
      <c r="A28" s="199">
        <v>24</v>
      </c>
      <c r="B28" s="87">
        <v>13</v>
      </c>
      <c r="C28" s="279">
        <f t="shared" si="28"/>
        <v>309</v>
      </c>
      <c r="D28" s="279">
        <f t="shared" si="29"/>
        <v>165</v>
      </c>
      <c r="E28" s="279">
        <f t="shared" si="30"/>
        <v>144</v>
      </c>
      <c r="F28" s="276">
        <f t="shared" si="31"/>
        <v>27</v>
      </c>
      <c r="G28" s="266">
        <v>18</v>
      </c>
      <c r="H28" s="258">
        <v>9</v>
      </c>
      <c r="I28" s="277">
        <f t="shared" si="32"/>
        <v>277</v>
      </c>
      <c r="J28" s="258">
        <v>143</v>
      </c>
      <c r="K28" s="258">
        <v>134</v>
      </c>
      <c r="L28" s="277">
        <f t="shared" si="33"/>
        <v>5</v>
      </c>
      <c r="M28" s="258">
        <v>4</v>
      </c>
      <c r="N28" s="258">
        <v>1</v>
      </c>
      <c r="O28" s="352">
        <f t="shared" si="48"/>
        <v>8</v>
      </c>
      <c r="P28" s="287">
        <f t="shared" si="49"/>
        <v>4</v>
      </c>
      <c r="Q28" s="287">
        <f t="shared" si="50"/>
        <v>4</v>
      </c>
      <c r="R28" s="287">
        <f t="shared" si="36"/>
        <v>4</v>
      </c>
      <c r="S28" s="287">
        <v>3</v>
      </c>
      <c r="T28" s="287">
        <v>1</v>
      </c>
      <c r="U28" s="287">
        <f t="shared" si="37"/>
        <v>2</v>
      </c>
      <c r="V28" s="287">
        <v>0</v>
      </c>
      <c r="W28" s="287">
        <v>2</v>
      </c>
      <c r="X28" s="199">
        <v>24</v>
      </c>
      <c r="Y28" s="87">
        <v>13</v>
      </c>
      <c r="Z28" s="287">
        <f t="shared" si="38"/>
        <v>1</v>
      </c>
      <c r="AA28" s="287">
        <v>1</v>
      </c>
      <c r="AB28" s="355">
        <v>0</v>
      </c>
      <c r="AC28" s="287">
        <f t="shared" si="39"/>
        <v>1</v>
      </c>
      <c r="AD28" s="287">
        <v>0</v>
      </c>
      <c r="AE28" s="287">
        <v>1</v>
      </c>
      <c r="AF28" s="352">
        <f t="shared" si="40"/>
        <v>0</v>
      </c>
      <c r="AG28" s="352">
        <f t="shared" si="41"/>
        <v>0</v>
      </c>
      <c r="AH28" s="352">
        <f t="shared" si="42"/>
        <v>0</v>
      </c>
      <c r="AI28" s="287">
        <f t="shared" si="43"/>
        <v>0</v>
      </c>
      <c r="AJ28" s="287">
        <v>0</v>
      </c>
      <c r="AK28" s="287">
        <v>0</v>
      </c>
      <c r="AL28" s="287">
        <f t="shared" si="44"/>
        <v>0</v>
      </c>
      <c r="AM28" s="287">
        <v>0</v>
      </c>
      <c r="AN28" s="287">
        <v>0</v>
      </c>
      <c r="AO28" s="287">
        <f t="shared" si="45"/>
        <v>0</v>
      </c>
      <c r="AP28" s="287">
        <v>0</v>
      </c>
      <c r="AQ28" s="287">
        <v>0</v>
      </c>
      <c r="AR28" s="287">
        <f t="shared" si="46"/>
        <v>0</v>
      </c>
      <c r="AS28" s="287">
        <v>0</v>
      </c>
      <c r="AT28" s="287">
        <v>0</v>
      </c>
      <c r="AU28" s="287">
        <f t="shared" si="47"/>
        <v>0</v>
      </c>
      <c r="AV28" s="287">
        <v>0</v>
      </c>
      <c r="AW28" s="287">
        <v>0</v>
      </c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</row>
    <row r="29" spans="1:253" ht="15.75" customHeight="1">
      <c r="A29" s="199">
        <v>25</v>
      </c>
      <c r="B29" s="87">
        <v>14</v>
      </c>
      <c r="C29" s="279">
        <f t="shared" si="28"/>
        <v>298</v>
      </c>
      <c r="D29" s="279">
        <f t="shared" si="29"/>
        <v>140</v>
      </c>
      <c r="E29" s="279">
        <f t="shared" si="30"/>
        <v>158</v>
      </c>
      <c r="F29" s="276">
        <f t="shared" si="31"/>
        <v>24</v>
      </c>
      <c r="G29" s="266">
        <v>12</v>
      </c>
      <c r="H29" s="258">
        <v>12</v>
      </c>
      <c r="I29" s="277">
        <f t="shared" si="32"/>
        <v>266</v>
      </c>
      <c r="J29" s="258">
        <v>124</v>
      </c>
      <c r="K29" s="258">
        <v>142</v>
      </c>
      <c r="L29" s="277">
        <f t="shared" si="33"/>
        <v>8</v>
      </c>
      <c r="M29" s="258">
        <v>4</v>
      </c>
      <c r="N29" s="258">
        <v>4</v>
      </c>
      <c r="O29" s="352">
        <f t="shared" si="48"/>
        <v>7</v>
      </c>
      <c r="P29" s="287">
        <f t="shared" si="49"/>
        <v>4</v>
      </c>
      <c r="Q29" s="287">
        <f t="shared" si="50"/>
        <v>3</v>
      </c>
      <c r="R29" s="287">
        <f t="shared" si="36"/>
        <v>3</v>
      </c>
      <c r="S29" s="287">
        <v>2</v>
      </c>
      <c r="T29" s="287">
        <v>1</v>
      </c>
      <c r="U29" s="287">
        <f t="shared" si="37"/>
        <v>0</v>
      </c>
      <c r="V29" s="287">
        <v>0</v>
      </c>
      <c r="W29" s="287">
        <v>0</v>
      </c>
      <c r="X29" s="199">
        <v>25</v>
      </c>
      <c r="Y29" s="87">
        <v>14</v>
      </c>
      <c r="Z29" s="287">
        <f t="shared" si="38"/>
        <v>0</v>
      </c>
      <c r="AA29" s="287">
        <v>0</v>
      </c>
      <c r="AB29" s="355">
        <v>0</v>
      </c>
      <c r="AC29" s="287">
        <f t="shared" si="39"/>
        <v>2</v>
      </c>
      <c r="AD29" s="287">
        <v>1</v>
      </c>
      <c r="AE29" s="287">
        <v>1</v>
      </c>
      <c r="AF29" s="352">
        <f t="shared" si="40"/>
        <v>0</v>
      </c>
      <c r="AG29" s="352">
        <f t="shared" si="41"/>
        <v>0</v>
      </c>
      <c r="AH29" s="352">
        <f t="shared" si="42"/>
        <v>0</v>
      </c>
      <c r="AI29" s="287">
        <f t="shared" si="43"/>
        <v>0</v>
      </c>
      <c r="AJ29" s="287">
        <v>0</v>
      </c>
      <c r="AK29" s="287">
        <v>0</v>
      </c>
      <c r="AL29" s="287">
        <f t="shared" si="44"/>
        <v>0</v>
      </c>
      <c r="AM29" s="287">
        <v>0</v>
      </c>
      <c r="AN29" s="287">
        <v>0</v>
      </c>
      <c r="AO29" s="287">
        <f t="shared" si="45"/>
        <v>1</v>
      </c>
      <c r="AP29" s="287">
        <v>0</v>
      </c>
      <c r="AQ29" s="287">
        <v>1</v>
      </c>
      <c r="AR29" s="287">
        <f t="shared" si="46"/>
        <v>1</v>
      </c>
      <c r="AS29" s="287">
        <v>1</v>
      </c>
      <c r="AT29" s="287">
        <v>0</v>
      </c>
      <c r="AU29" s="287">
        <f t="shared" si="47"/>
        <v>0</v>
      </c>
      <c r="AV29" s="287">
        <v>0</v>
      </c>
      <c r="AW29" s="287">
        <v>0</v>
      </c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</row>
    <row r="30" spans="1:253" ht="15.75" customHeight="1">
      <c r="A30" s="199">
        <v>26</v>
      </c>
      <c r="B30" s="87">
        <v>15</v>
      </c>
      <c r="C30" s="279">
        <f t="shared" si="28"/>
        <v>347</v>
      </c>
      <c r="D30" s="279">
        <f t="shared" si="29"/>
        <v>173</v>
      </c>
      <c r="E30" s="279">
        <f t="shared" si="30"/>
        <v>174</v>
      </c>
      <c r="F30" s="276">
        <f t="shared" si="31"/>
        <v>20</v>
      </c>
      <c r="G30" s="266">
        <v>12</v>
      </c>
      <c r="H30" s="258">
        <v>8</v>
      </c>
      <c r="I30" s="277">
        <f t="shared" si="32"/>
        <v>320</v>
      </c>
      <c r="J30" s="258">
        <v>154</v>
      </c>
      <c r="K30" s="258">
        <v>166</v>
      </c>
      <c r="L30" s="277">
        <f t="shared" si="33"/>
        <v>7</v>
      </c>
      <c r="M30" s="258">
        <v>7</v>
      </c>
      <c r="N30" s="258">
        <v>0</v>
      </c>
      <c r="O30" s="352">
        <f t="shared" si="48"/>
        <v>5</v>
      </c>
      <c r="P30" s="287">
        <f t="shared" si="49"/>
        <v>2</v>
      </c>
      <c r="Q30" s="287">
        <f t="shared" si="50"/>
        <v>3</v>
      </c>
      <c r="R30" s="287">
        <f t="shared" si="36"/>
        <v>2</v>
      </c>
      <c r="S30" s="287">
        <v>2</v>
      </c>
      <c r="T30" s="287">
        <v>0</v>
      </c>
      <c r="U30" s="287">
        <f t="shared" si="37"/>
        <v>1</v>
      </c>
      <c r="V30" s="287">
        <v>0</v>
      </c>
      <c r="W30" s="287">
        <v>1</v>
      </c>
      <c r="X30" s="199">
        <v>26</v>
      </c>
      <c r="Y30" s="87">
        <v>15</v>
      </c>
      <c r="Z30" s="287">
        <f t="shared" si="38"/>
        <v>0</v>
      </c>
      <c r="AA30" s="287">
        <v>0</v>
      </c>
      <c r="AB30" s="355">
        <v>0</v>
      </c>
      <c r="AC30" s="287">
        <f t="shared" si="39"/>
        <v>0</v>
      </c>
      <c r="AD30" s="287">
        <v>0</v>
      </c>
      <c r="AE30" s="287">
        <v>0</v>
      </c>
      <c r="AF30" s="352">
        <f t="shared" si="40"/>
        <v>1</v>
      </c>
      <c r="AG30" s="352">
        <f t="shared" si="41"/>
        <v>0</v>
      </c>
      <c r="AH30" s="352">
        <f t="shared" si="42"/>
        <v>1</v>
      </c>
      <c r="AI30" s="287">
        <f t="shared" si="43"/>
        <v>0</v>
      </c>
      <c r="AJ30" s="287">
        <v>0</v>
      </c>
      <c r="AK30" s="287">
        <v>0</v>
      </c>
      <c r="AL30" s="287">
        <f t="shared" si="44"/>
        <v>1</v>
      </c>
      <c r="AM30" s="287">
        <v>0</v>
      </c>
      <c r="AN30" s="287">
        <v>1</v>
      </c>
      <c r="AO30" s="287">
        <f t="shared" si="45"/>
        <v>0</v>
      </c>
      <c r="AP30" s="287">
        <v>0</v>
      </c>
      <c r="AQ30" s="287">
        <v>0</v>
      </c>
      <c r="AR30" s="287">
        <f t="shared" si="46"/>
        <v>1</v>
      </c>
      <c r="AS30" s="287">
        <v>0</v>
      </c>
      <c r="AT30" s="287">
        <v>1</v>
      </c>
      <c r="AU30" s="287">
        <f t="shared" si="47"/>
        <v>0</v>
      </c>
      <c r="AV30" s="287">
        <v>0</v>
      </c>
      <c r="AW30" s="287">
        <v>0</v>
      </c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</row>
    <row r="31" spans="1:253" ht="15.75" customHeight="1">
      <c r="A31" s="199">
        <v>27</v>
      </c>
      <c r="B31" s="87">
        <v>16</v>
      </c>
      <c r="C31" s="279">
        <f t="shared" si="28"/>
        <v>424</v>
      </c>
      <c r="D31" s="279">
        <f t="shared" si="29"/>
        <v>215</v>
      </c>
      <c r="E31" s="279">
        <f t="shared" si="30"/>
        <v>209</v>
      </c>
      <c r="F31" s="276">
        <f t="shared" si="31"/>
        <v>27</v>
      </c>
      <c r="G31" s="266">
        <v>19</v>
      </c>
      <c r="H31" s="258">
        <v>8</v>
      </c>
      <c r="I31" s="277">
        <f t="shared" si="32"/>
        <v>388</v>
      </c>
      <c r="J31" s="258">
        <v>189</v>
      </c>
      <c r="K31" s="258">
        <v>199</v>
      </c>
      <c r="L31" s="277">
        <f t="shared" si="33"/>
        <v>9</v>
      </c>
      <c r="M31" s="258">
        <v>7</v>
      </c>
      <c r="N31" s="258">
        <v>2</v>
      </c>
      <c r="O31" s="352">
        <f t="shared" si="48"/>
        <v>7</v>
      </c>
      <c r="P31" s="287">
        <f t="shared" si="49"/>
        <v>4</v>
      </c>
      <c r="Q31" s="287">
        <f t="shared" si="50"/>
        <v>3</v>
      </c>
      <c r="R31" s="287">
        <f t="shared" si="36"/>
        <v>2</v>
      </c>
      <c r="S31" s="287">
        <v>2</v>
      </c>
      <c r="T31" s="287">
        <v>0</v>
      </c>
      <c r="U31" s="287">
        <f t="shared" si="37"/>
        <v>0</v>
      </c>
      <c r="V31" s="287">
        <v>0</v>
      </c>
      <c r="W31" s="287">
        <v>0</v>
      </c>
      <c r="X31" s="199">
        <v>27</v>
      </c>
      <c r="Y31" s="87">
        <v>16</v>
      </c>
      <c r="Z31" s="287">
        <f t="shared" si="38"/>
        <v>1</v>
      </c>
      <c r="AA31" s="287">
        <v>1</v>
      </c>
      <c r="AB31" s="355">
        <v>0</v>
      </c>
      <c r="AC31" s="287">
        <f t="shared" si="39"/>
        <v>1</v>
      </c>
      <c r="AD31" s="287">
        <v>0</v>
      </c>
      <c r="AE31" s="287">
        <v>1</v>
      </c>
      <c r="AF31" s="352">
        <f t="shared" si="40"/>
        <v>2</v>
      </c>
      <c r="AG31" s="352">
        <f t="shared" si="41"/>
        <v>1</v>
      </c>
      <c r="AH31" s="352">
        <f t="shared" si="42"/>
        <v>1</v>
      </c>
      <c r="AI31" s="287">
        <f t="shared" si="43"/>
        <v>0</v>
      </c>
      <c r="AJ31" s="287">
        <v>0</v>
      </c>
      <c r="AK31" s="287">
        <v>0</v>
      </c>
      <c r="AL31" s="287">
        <f t="shared" si="44"/>
        <v>2</v>
      </c>
      <c r="AM31" s="287">
        <v>1</v>
      </c>
      <c r="AN31" s="287">
        <v>1</v>
      </c>
      <c r="AO31" s="287">
        <f t="shared" si="45"/>
        <v>0</v>
      </c>
      <c r="AP31" s="287">
        <v>0</v>
      </c>
      <c r="AQ31" s="287">
        <v>0</v>
      </c>
      <c r="AR31" s="287">
        <f t="shared" si="46"/>
        <v>1</v>
      </c>
      <c r="AS31" s="287">
        <v>0</v>
      </c>
      <c r="AT31" s="287">
        <v>1</v>
      </c>
      <c r="AU31" s="287">
        <f t="shared" si="47"/>
        <v>0</v>
      </c>
      <c r="AV31" s="287">
        <v>0</v>
      </c>
      <c r="AW31" s="287">
        <v>0</v>
      </c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</row>
    <row r="32" spans="1:253" ht="15.75" customHeight="1">
      <c r="A32" s="199">
        <v>28</v>
      </c>
      <c r="B32" s="87">
        <v>17</v>
      </c>
      <c r="C32" s="279">
        <f t="shared" si="28"/>
        <v>423</v>
      </c>
      <c r="D32" s="279">
        <f t="shared" si="29"/>
        <v>227</v>
      </c>
      <c r="E32" s="279">
        <f t="shared" si="30"/>
        <v>196</v>
      </c>
      <c r="F32" s="276">
        <f t="shared" si="31"/>
        <v>26</v>
      </c>
      <c r="G32" s="266">
        <v>12</v>
      </c>
      <c r="H32" s="258">
        <v>14</v>
      </c>
      <c r="I32" s="277">
        <f t="shared" si="32"/>
        <v>386</v>
      </c>
      <c r="J32" s="258">
        <v>207</v>
      </c>
      <c r="K32" s="258">
        <v>179</v>
      </c>
      <c r="L32" s="277">
        <f t="shared" si="33"/>
        <v>11</v>
      </c>
      <c r="M32" s="258">
        <v>8</v>
      </c>
      <c r="N32" s="258">
        <v>3</v>
      </c>
      <c r="O32" s="352">
        <f t="shared" si="48"/>
        <v>1</v>
      </c>
      <c r="P32" s="287">
        <f t="shared" si="49"/>
        <v>1</v>
      </c>
      <c r="Q32" s="287">
        <f t="shared" si="50"/>
        <v>0</v>
      </c>
      <c r="R32" s="287">
        <f t="shared" si="36"/>
        <v>1</v>
      </c>
      <c r="S32" s="287">
        <v>1</v>
      </c>
      <c r="T32" s="287">
        <v>0</v>
      </c>
      <c r="U32" s="287">
        <f t="shared" si="37"/>
        <v>0</v>
      </c>
      <c r="V32" s="287">
        <v>0</v>
      </c>
      <c r="W32" s="287">
        <v>0</v>
      </c>
      <c r="X32" s="199">
        <v>28</v>
      </c>
      <c r="Y32" s="87">
        <v>17</v>
      </c>
      <c r="Z32" s="287">
        <f t="shared" si="38"/>
        <v>0</v>
      </c>
      <c r="AA32" s="287">
        <v>0</v>
      </c>
      <c r="AB32" s="355">
        <v>0</v>
      </c>
      <c r="AC32" s="287">
        <f t="shared" si="39"/>
        <v>0</v>
      </c>
      <c r="AD32" s="287">
        <v>0</v>
      </c>
      <c r="AE32" s="287">
        <v>0</v>
      </c>
      <c r="AF32" s="352">
        <f t="shared" si="40"/>
        <v>0</v>
      </c>
      <c r="AG32" s="352">
        <f t="shared" si="41"/>
        <v>0</v>
      </c>
      <c r="AH32" s="352">
        <f t="shared" si="42"/>
        <v>0</v>
      </c>
      <c r="AI32" s="287">
        <f t="shared" si="43"/>
        <v>0</v>
      </c>
      <c r="AJ32" s="287">
        <v>0</v>
      </c>
      <c r="AK32" s="287">
        <v>0</v>
      </c>
      <c r="AL32" s="287">
        <f t="shared" si="44"/>
        <v>0</v>
      </c>
      <c r="AM32" s="287">
        <v>0</v>
      </c>
      <c r="AN32" s="287">
        <v>0</v>
      </c>
      <c r="AO32" s="287">
        <f t="shared" si="45"/>
        <v>0</v>
      </c>
      <c r="AP32" s="287">
        <v>0</v>
      </c>
      <c r="AQ32" s="287">
        <v>0</v>
      </c>
      <c r="AR32" s="287">
        <f t="shared" si="46"/>
        <v>0</v>
      </c>
      <c r="AS32" s="287">
        <v>0</v>
      </c>
      <c r="AT32" s="287">
        <v>0</v>
      </c>
      <c r="AU32" s="287">
        <f t="shared" si="47"/>
        <v>0</v>
      </c>
      <c r="AV32" s="287">
        <v>0</v>
      </c>
      <c r="AW32" s="287">
        <v>0</v>
      </c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</row>
    <row r="33" spans="1:253" ht="15.75" customHeight="1">
      <c r="A33" s="199">
        <v>29</v>
      </c>
      <c r="B33" s="87">
        <v>18</v>
      </c>
      <c r="C33" s="279">
        <f t="shared" si="28"/>
        <v>351</v>
      </c>
      <c r="D33" s="279">
        <f t="shared" si="29"/>
        <v>178</v>
      </c>
      <c r="E33" s="279">
        <f t="shared" si="30"/>
        <v>173</v>
      </c>
      <c r="F33" s="276">
        <f t="shared" si="31"/>
        <v>30</v>
      </c>
      <c r="G33" s="266">
        <v>17</v>
      </c>
      <c r="H33" s="258">
        <v>13</v>
      </c>
      <c r="I33" s="277">
        <f t="shared" si="32"/>
        <v>316</v>
      </c>
      <c r="J33" s="258">
        <v>157</v>
      </c>
      <c r="K33" s="258">
        <v>159</v>
      </c>
      <c r="L33" s="277">
        <f t="shared" si="33"/>
        <v>5</v>
      </c>
      <c r="M33" s="258">
        <v>4</v>
      </c>
      <c r="N33" s="258">
        <v>1</v>
      </c>
      <c r="O33" s="352">
        <f t="shared" si="48"/>
        <v>3</v>
      </c>
      <c r="P33" s="287">
        <f t="shared" si="49"/>
        <v>2</v>
      </c>
      <c r="Q33" s="287">
        <f t="shared" si="50"/>
        <v>1</v>
      </c>
      <c r="R33" s="287">
        <f t="shared" si="36"/>
        <v>2</v>
      </c>
      <c r="S33" s="287">
        <v>2</v>
      </c>
      <c r="T33" s="287">
        <v>0</v>
      </c>
      <c r="U33" s="287">
        <f t="shared" si="37"/>
        <v>1</v>
      </c>
      <c r="V33" s="287">
        <v>0</v>
      </c>
      <c r="W33" s="287">
        <v>1</v>
      </c>
      <c r="X33" s="199">
        <v>29</v>
      </c>
      <c r="Y33" s="87">
        <v>18</v>
      </c>
      <c r="Z33" s="287">
        <f t="shared" si="38"/>
        <v>0</v>
      </c>
      <c r="AA33" s="287">
        <v>0</v>
      </c>
      <c r="AB33" s="355">
        <v>0</v>
      </c>
      <c r="AC33" s="287">
        <f t="shared" si="39"/>
        <v>0</v>
      </c>
      <c r="AD33" s="287">
        <v>0</v>
      </c>
      <c r="AE33" s="287">
        <v>0</v>
      </c>
      <c r="AF33" s="352">
        <f t="shared" si="40"/>
        <v>0</v>
      </c>
      <c r="AG33" s="352">
        <f t="shared" si="41"/>
        <v>0</v>
      </c>
      <c r="AH33" s="352">
        <f t="shared" si="42"/>
        <v>0</v>
      </c>
      <c r="AI33" s="287">
        <f t="shared" si="43"/>
        <v>0</v>
      </c>
      <c r="AJ33" s="287">
        <v>0</v>
      </c>
      <c r="AK33" s="287">
        <v>0</v>
      </c>
      <c r="AL33" s="287">
        <f t="shared" si="44"/>
        <v>0</v>
      </c>
      <c r="AM33" s="287">
        <v>0</v>
      </c>
      <c r="AN33" s="287">
        <v>0</v>
      </c>
      <c r="AO33" s="287">
        <f t="shared" si="45"/>
        <v>0</v>
      </c>
      <c r="AP33" s="287">
        <v>0</v>
      </c>
      <c r="AQ33" s="287">
        <v>0</v>
      </c>
      <c r="AR33" s="287">
        <f t="shared" si="46"/>
        <v>0</v>
      </c>
      <c r="AS33" s="287">
        <v>0</v>
      </c>
      <c r="AT33" s="287">
        <v>0</v>
      </c>
      <c r="AU33" s="287">
        <f t="shared" si="47"/>
        <v>0</v>
      </c>
      <c r="AV33" s="287">
        <v>0</v>
      </c>
      <c r="AW33" s="287">
        <v>0</v>
      </c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</row>
    <row r="34" spans="1:253" ht="15.75" customHeight="1">
      <c r="A34" s="199">
        <v>30</v>
      </c>
      <c r="B34" s="87">
        <v>19</v>
      </c>
      <c r="C34" s="279">
        <f t="shared" si="28"/>
        <v>399</v>
      </c>
      <c r="D34" s="279">
        <f t="shared" si="29"/>
        <v>182</v>
      </c>
      <c r="E34" s="279">
        <f t="shared" si="30"/>
        <v>217</v>
      </c>
      <c r="F34" s="276">
        <f t="shared" si="31"/>
        <v>33</v>
      </c>
      <c r="G34" s="266">
        <v>13</v>
      </c>
      <c r="H34" s="258">
        <v>20</v>
      </c>
      <c r="I34" s="277">
        <f t="shared" si="32"/>
        <v>361</v>
      </c>
      <c r="J34" s="258">
        <v>166</v>
      </c>
      <c r="K34" s="258">
        <v>195</v>
      </c>
      <c r="L34" s="277">
        <f t="shared" si="33"/>
        <v>5</v>
      </c>
      <c r="M34" s="258">
        <v>3</v>
      </c>
      <c r="N34" s="258">
        <v>2</v>
      </c>
      <c r="O34" s="352">
        <f t="shared" si="48"/>
        <v>2</v>
      </c>
      <c r="P34" s="287">
        <f t="shared" si="49"/>
        <v>1</v>
      </c>
      <c r="Q34" s="287">
        <f t="shared" si="50"/>
        <v>1</v>
      </c>
      <c r="R34" s="287">
        <f t="shared" si="36"/>
        <v>0</v>
      </c>
      <c r="S34" s="287">
        <v>0</v>
      </c>
      <c r="T34" s="287">
        <v>0</v>
      </c>
      <c r="U34" s="287">
        <f t="shared" si="37"/>
        <v>1</v>
      </c>
      <c r="V34" s="287">
        <v>0</v>
      </c>
      <c r="W34" s="287">
        <v>1</v>
      </c>
      <c r="X34" s="199">
        <v>30</v>
      </c>
      <c r="Y34" s="87">
        <v>19</v>
      </c>
      <c r="Z34" s="287">
        <f t="shared" si="38"/>
        <v>0</v>
      </c>
      <c r="AA34" s="287">
        <v>0</v>
      </c>
      <c r="AB34" s="355">
        <v>0</v>
      </c>
      <c r="AC34" s="287">
        <f t="shared" si="39"/>
        <v>0</v>
      </c>
      <c r="AD34" s="287">
        <v>0</v>
      </c>
      <c r="AE34" s="287">
        <v>0</v>
      </c>
      <c r="AF34" s="352">
        <f t="shared" si="40"/>
        <v>0</v>
      </c>
      <c r="AG34" s="352">
        <f t="shared" si="41"/>
        <v>0</v>
      </c>
      <c r="AH34" s="352">
        <f t="shared" si="42"/>
        <v>0</v>
      </c>
      <c r="AI34" s="287">
        <f t="shared" si="43"/>
        <v>0</v>
      </c>
      <c r="AJ34" s="287">
        <v>0</v>
      </c>
      <c r="AK34" s="287">
        <v>0</v>
      </c>
      <c r="AL34" s="287">
        <f t="shared" si="44"/>
        <v>0</v>
      </c>
      <c r="AM34" s="287">
        <v>0</v>
      </c>
      <c r="AN34" s="287">
        <v>0</v>
      </c>
      <c r="AO34" s="287">
        <f t="shared" si="45"/>
        <v>0</v>
      </c>
      <c r="AP34" s="287">
        <v>0</v>
      </c>
      <c r="AQ34" s="287">
        <v>0</v>
      </c>
      <c r="AR34" s="287">
        <f t="shared" si="46"/>
        <v>1</v>
      </c>
      <c r="AS34" s="287">
        <v>1</v>
      </c>
      <c r="AT34" s="287">
        <v>0</v>
      </c>
      <c r="AU34" s="287">
        <f t="shared" si="47"/>
        <v>0</v>
      </c>
      <c r="AV34" s="287">
        <v>0</v>
      </c>
      <c r="AW34" s="287">
        <v>0</v>
      </c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</row>
    <row r="35" spans="1:253" ht="15.75" customHeight="1">
      <c r="A35" s="199">
        <v>31</v>
      </c>
      <c r="B35" s="87">
        <v>20</v>
      </c>
      <c r="C35" s="279">
        <f t="shared" si="28"/>
        <v>468</v>
      </c>
      <c r="D35" s="279">
        <f t="shared" si="29"/>
        <v>229</v>
      </c>
      <c r="E35" s="279">
        <f t="shared" si="30"/>
        <v>239</v>
      </c>
      <c r="F35" s="276">
        <f t="shared" si="31"/>
        <v>48</v>
      </c>
      <c r="G35" s="266">
        <v>30</v>
      </c>
      <c r="H35" s="258">
        <v>18</v>
      </c>
      <c r="I35" s="277">
        <f t="shared" si="32"/>
        <v>413</v>
      </c>
      <c r="J35" s="258">
        <v>196</v>
      </c>
      <c r="K35" s="258">
        <v>217</v>
      </c>
      <c r="L35" s="277">
        <f t="shared" si="33"/>
        <v>7</v>
      </c>
      <c r="M35" s="258">
        <v>3</v>
      </c>
      <c r="N35" s="258">
        <v>4</v>
      </c>
      <c r="O35" s="352">
        <f t="shared" si="48"/>
        <v>11</v>
      </c>
      <c r="P35" s="287">
        <f t="shared" si="49"/>
        <v>6</v>
      </c>
      <c r="Q35" s="287">
        <f t="shared" si="50"/>
        <v>5</v>
      </c>
      <c r="R35" s="287">
        <f t="shared" si="36"/>
        <v>2</v>
      </c>
      <c r="S35" s="287">
        <v>1</v>
      </c>
      <c r="T35" s="287">
        <v>1</v>
      </c>
      <c r="U35" s="287">
        <f t="shared" si="37"/>
        <v>0</v>
      </c>
      <c r="V35" s="287">
        <v>0</v>
      </c>
      <c r="W35" s="287">
        <v>0</v>
      </c>
      <c r="X35" s="199">
        <v>31</v>
      </c>
      <c r="Y35" s="87">
        <v>20</v>
      </c>
      <c r="Z35" s="287">
        <f t="shared" si="38"/>
        <v>2</v>
      </c>
      <c r="AA35" s="287">
        <v>1</v>
      </c>
      <c r="AB35" s="355">
        <v>1</v>
      </c>
      <c r="AC35" s="287">
        <f t="shared" si="39"/>
        <v>3</v>
      </c>
      <c r="AD35" s="287">
        <v>1</v>
      </c>
      <c r="AE35" s="287">
        <v>2</v>
      </c>
      <c r="AF35" s="352">
        <f t="shared" si="40"/>
        <v>2</v>
      </c>
      <c r="AG35" s="352">
        <f t="shared" si="41"/>
        <v>1</v>
      </c>
      <c r="AH35" s="352">
        <f t="shared" si="42"/>
        <v>1</v>
      </c>
      <c r="AI35" s="287">
        <f t="shared" si="43"/>
        <v>0</v>
      </c>
      <c r="AJ35" s="287">
        <v>0</v>
      </c>
      <c r="AK35" s="287">
        <v>0</v>
      </c>
      <c r="AL35" s="287">
        <f t="shared" si="44"/>
        <v>2</v>
      </c>
      <c r="AM35" s="287">
        <v>1</v>
      </c>
      <c r="AN35" s="287">
        <v>1</v>
      </c>
      <c r="AO35" s="287">
        <f t="shared" si="45"/>
        <v>0</v>
      </c>
      <c r="AP35" s="287">
        <v>0</v>
      </c>
      <c r="AQ35" s="287">
        <v>0</v>
      </c>
      <c r="AR35" s="287">
        <f t="shared" si="46"/>
        <v>1</v>
      </c>
      <c r="AS35" s="287">
        <v>1</v>
      </c>
      <c r="AT35" s="287">
        <v>0</v>
      </c>
      <c r="AU35" s="287">
        <f t="shared" si="47"/>
        <v>1</v>
      </c>
      <c r="AV35" s="287">
        <v>1</v>
      </c>
      <c r="AW35" s="287">
        <v>0</v>
      </c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</row>
    <row r="36" spans="1:253" ht="15.75" customHeight="1">
      <c r="A36" s="199">
        <v>32</v>
      </c>
      <c r="B36" s="87">
        <v>21</v>
      </c>
      <c r="C36" s="279">
        <f t="shared" si="28"/>
        <v>494</v>
      </c>
      <c r="D36" s="279">
        <f t="shared" si="29"/>
        <v>235</v>
      </c>
      <c r="E36" s="279">
        <f t="shared" si="30"/>
        <v>259</v>
      </c>
      <c r="F36" s="276">
        <f t="shared" si="31"/>
        <v>46</v>
      </c>
      <c r="G36" s="266">
        <v>26</v>
      </c>
      <c r="H36" s="258">
        <v>20</v>
      </c>
      <c r="I36" s="277">
        <f t="shared" si="32"/>
        <v>441</v>
      </c>
      <c r="J36" s="258">
        <v>204</v>
      </c>
      <c r="K36" s="258">
        <v>237</v>
      </c>
      <c r="L36" s="277">
        <f t="shared" si="33"/>
        <v>7</v>
      </c>
      <c r="M36" s="258">
        <v>5</v>
      </c>
      <c r="N36" s="258">
        <v>2</v>
      </c>
      <c r="O36" s="352">
        <f t="shared" si="48"/>
        <v>12</v>
      </c>
      <c r="P36" s="287">
        <f t="shared" si="49"/>
        <v>4</v>
      </c>
      <c r="Q36" s="287">
        <f t="shared" si="50"/>
        <v>8</v>
      </c>
      <c r="R36" s="287">
        <f t="shared" si="36"/>
        <v>3</v>
      </c>
      <c r="S36" s="287">
        <v>2</v>
      </c>
      <c r="T36" s="287">
        <v>1</v>
      </c>
      <c r="U36" s="287">
        <f t="shared" si="37"/>
        <v>0</v>
      </c>
      <c r="V36" s="287">
        <v>0</v>
      </c>
      <c r="W36" s="287">
        <v>0</v>
      </c>
      <c r="X36" s="199">
        <v>32</v>
      </c>
      <c r="Y36" s="87">
        <v>21</v>
      </c>
      <c r="Z36" s="287">
        <f t="shared" si="38"/>
        <v>0</v>
      </c>
      <c r="AA36" s="287">
        <v>0</v>
      </c>
      <c r="AB36" s="355">
        <v>0</v>
      </c>
      <c r="AC36" s="287">
        <f t="shared" si="39"/>
        <v>7</v>
      </c>
      <c r="AD36" s="287">
        <v>2</v>
      </c>
      <c r="AE36" s="287">
        <v>5</v>
      </c>
      <c r="AF36" s="352">
        <f t="shared" si="40"/>
        <v>1</v>
      </c>
      <c r="AG36" s="352">
        <f t="shared" si="41"/>
        <v>0</v>
      </c>
      <c r="AH36" s="352">
        <f t="shared" si="42"/>
        <v>1</v>
      </c>
      <c r="AI36" s="287">
        <f t="shared" si="43"/>
        <v>0</v>
      </c>
      <c r="AJ36" s="287">
        <v>0</v>
      </c>
      <c r="AK36" s="287">
        <v>0</v>
      </c>
      <c r="AL36" s="287">
        <f t="shared" si="44"/>
        <v>1</v>
      </c>
      <c r="AM36" s="287">
        <v>0</v>
      </c>
      <c r="AN36" s="287">
        <v>1</v>
      </c>
      <c r="AO36" s="287">
        <f t="shared" si="45"/>
        <v>0</v>
      </c>
      <c r="AP36" s="287">
        <v>0</v>
      </c>
      <c r="AQ36" s="287">
        <v>0</v>
      </c>
      <c r="AR36" s="287">
        <f t="shared" si="46"/>
        <v>1</v>
      </c>
      <c r="AS36" s="287">
        <v>0</v>
      </c>
      <c r="AT36" s="287">
        <v>1</v>
      </c>
      <c r="AU36" s="287">
        <f t="shared" si="47"/>
        <v>0</v>
      </c>
      <c r="AV36" s="287">
        <v>0</v>
      </c>
      <c r="AW36" s="287">
        <v>0</v>
      </c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</row>
    <row r="37" spans="1:253" ht="15.75" customHeight="1">
      <c r="A37" s="199">
        <v>33</v>
      </c>
      <c r="B37" s="87">
        <v>22</v>
      </c>
      <c r="C37" s="279">
        <f t="shared" si="28"/>
        <v>521</v>
      </c>
      <c r="D37" s="279">
        <f t="shared" si="29"/>
        <v>244</v>
      </c>
      <c r="E37" s="279">
        <f t="shared" si="30"/>
        <v>277</v>
      </c>
      <c r="F37" s="276">
        <f t="shared" si="31"/>
        <v>34</v>
      </c>
      <c r="G37" s="266">
        <v>21</v>
      </c>
      <c r="H37" s="258">
        <v>13</v>
      </c>
      <c r="I37" s="277">
        <f t="shared" si="32"/>
        <v>477</v>
      </c>
      <c r="J37" s="258">
        <v>214</v>
      </c>
      <c r="K37" s="258">
        <v>263</v>
      </c>
      <c r="L37" s="277">
        <f t="shared" si="33"/>
        <v>10</v>
      </c>
      <c r="M37" s="258">
        <v>9</v>
      </c>
      <c r="N37" s="258">
        <v>1</v>
      </c>
      <c r="O37" s="352">
        <f t="shared" si="48"/>
        <v>5</v>
      </c>
      <c r="P37" s="287">
        <f t="shared" si="49"/>
        <v>2</v>
      </c>
      <c r="Q37" s="287">
        <f t="shared" si="50"/>
        <v>3</v>
      </c>
      <c r="R37" s="287">
        <f t="shared" si="36"/>
        <v>0</v>
      </c>
      <c r="S37" s="287">
        <v>0</v>
      </c>
      <c r="T37" s="287">
        <v>0</v>
      </c>
      <c r="U37" s="287">
        <f t="shared" si="37"/>
        <v>0</v>
      </c>
      <c r="V37" s="287">
        <v>0</v>
      </c>
      <c r="W37" s="287">
        <v>0</v>
      </c>
      <c r="X37" s="199">
        <v>33</v>
      </c>
      <c r="Y37" s="87">
        <v>22</v>
      </c>
      <c r="Z37" s="287">
        <f t="shared" si="38"/>
        <v>0</v>
      </c>
      <c r="AA37" s="287">
        <v>0</v>
      </c>
      <c r="AB37" s="355">
        <v>0</v>
      </c>
      <c r="AC37" s="287">
        <f t="shared" si="39"/>
        <v>2</v>
      </c>
      <c r="AD37" s="287">
        <v>1</v>
      </c>
      <c r="AE37" s="287">
        <v>1</v>
      </c>
      <c r="AF37" s="352">
        <f t="shared" si="40"/>
        <v>2</v>
      </c>
      <c r="AG37" s="352">
        <f t="shared" si="41"/>
        <v>0</v>
      </c>
      <c r="AH37" s="352">
        <f t="shared" si="42"/>
        <v>2</v>
      </c>
      <c r="AI37" s="287">
        <f t="shared" si="43"/>
        <v>0</v>
      </c>
      <c r="AJ37" s="287">
        <v>0</v>
      </c>
      <c r="AK37" s="287">
        <v>0</v>
      </c>
      <c r="AL37" s="287">
        <f t="shared" si="44"/>
        <v>2</v>
      </c>
      <c r="AM37" s="287">
        <v>0</v>
      </c>
      <c r="AN37" s="287">
        <v>2</v>
      </c>
      <c r="AO37" s="287">
        <f t="shared" si="45"/>
        <v>0</v>
      </c>
      <c r="AP37" s="287">
        <v>0</v>
      </c>
      <c r="AQ37" s="287">
        <v>0</v>
      </c>
      <c r="AR37" s="287">
        <f t="shared" si="46"/>
        <v>0</v>
      </c>
      <c r="AS37" s="287">
        <v>0</v>
      </c>
      <c r="AT37" s="287">
        <v>0</v>
      </c>
      <c r="AU37" s="287">
        <f t="shared" si="47"/>
        <v>1</v>
      </c>
      <c r="AV37" s="287">
        <v>1</v>
      </c>
      <c r="AW37" s="287">
        <v>0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</row>
    <row r="38" spans="1:253" ht="15.75" customHeight="1">
      <c r="A38" s="199">
        <v>34</v>
      </c>
      <c r="B38" s="87">
        <v>23</v>
      </c>
      <c r="C38" s="279">
        <f t="shared" si="28"/>
        <v>473</v>
      </c>
      <c r="D38" s="279">
        <f t="shared" si="29"/>
        <v>208</v>
      </c>
      <c r="E38" s="279">
        <f t="shared" si="30"/>
        <v>265</v>
      </c>
      <c r="F38" s="276">
        <f t="shared" si="31"/>
        <v>30</v>
      </c>
      <c r="G38" s="266">
        <v>19</v>
      </c>
      <c r="H38" s="258">
        <v>11</v>
      </c>
      <c r="I38" s="277">
        <f t="shared" si="32"/>
        <v>429</v>
      </c>
      <c r="J38" s="258">
        <v>179</v>
      </c>
      <c r="K38" s="258">
        <v>250</v>
      </c>
      <c r="L38" s="277">
        <f t="shared" si="33"/>
        <v>14</v>
      </c>
      <c r="M38" s="258">
        <v>10</v>
      </c>
      <c r="N38" s="258">
        <v>4</v>
      </c>
      <c r="O38" s="352">
        <f t="shared" si="48"/>
        <v>9</v>
      </c>
      <c r="P38" s="287">
        <f t="shared" si="49"/>
        <v>6</v>
      </c>
      <c r="Q38" s="287">
        <f t="shared" si="50"/>
        <v>3</v>
      </c>
      <c r="R38" s="287">
        <f t="shared" si="36"/>
        <v>3</v>
      </c>
      <c r="S38" s="287">
        <v>3</v>
      </c>
      <c r="T38" s="287">
        <v>0</v>
      </c>
      <c r="U38" s="287">
        <f t="shared" si="37"/>
        <v>0</v>
      </c>
      <c r="V38" s="287">
        <v>0</v>
      </c>
      <c r="W38" s="287">
        <v>0</v>
      </c>
      <c r="X38" s="199">
        <v>34</v>
      </c>
      <c r="Y38" s="87">
        <v>23</v>
      </c>
      <c r="Z38" s="287">
        <f t="shared" si="38"/>
        <v>0</v>
      </c>
      <c r="AA38" s="287">
        <v>0</v>
      </c>
      <c r="AB38" s="355">
        <v>0</v>
      </c>
      <c r="AC38" s="287">
        <f t="shared" si="39"/>
        <v>3</v>
      </c>
      <c r="AD38" s="287">
        <v>2</v>
      </c>
      <c r="AE38" s="287">
        <v>1</v>
      </c>
      <c r="AF38" s="352">
        <f t="shared" si="40"/>
        <v>2</v>
      </c>
      <c r="AG38" s="352">
        <f t="shared" si="41"/>
        <v>1</v>
      </c>
      <c r="AH38" s="352">
        <f t="shared" si="42"/>
        <v>1</v>
      </c>
      <c r="AI38" s="287">
        <f t="shared" si="43"/>
        <v>0</v>
      </c>
      <c r="AJ38" s="287">
        <v>0</v>
      </c>
      <c r="AK38" s="287">
        <v>0</v>
      </c>
      <c r="AL38" s="287">
        <f t="shared" si="44"/>
        <v>2</v>
      </c>
      <c r="AM38" s="287">
        <v>1</v>
      </c>
      <c r="AN38" s="287">
        <v>1</v>
      </c>
      <c r="AO38" s="287">
        <f t="shared" si="45"/>
        <v>0</v>
      </c>
      <c r="AP38" s="287">
        <v>0</v>
      </c>
      <c r="AQ38" s="287">
        <v>0</v>
      </c>
      <c r="AR38" s="287">
        <f t="shared" si="46"/>
        <v>1</v>
      </c>
      <c r="AS38" s="287">
        <v>0</v>
      </c>
      <c r="AT38" s="287">
        <v>1</v>
      </c>
      <c r="AU38" s="287">
        <f t="shared" si="47"/>
        <v>0</v>
      </c>
      <c r="AV38" s="287">
        <v>0</v>
      </c>
      <c r="AW38" s="287">
        <v>0</v>
      </c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</row>
    <row r="39" spans="1:253" ht="15.75" customHeight="1">
      <c r="A39" s="199">
        <v>35</v>
      </c>
      <c r="B39" s="87">
        <v>24</v>
      </c>
      <c r="C39" s="279">
        <f t="shared" si="28"/>
        <v>419</v>
      </c>
      <c r="D39" s="279">
        <f t="shared" si="29"/>
        <v>197</v>
      </c>
      <c r="E39" s="279">
        <f t="shared" si="30"/>
        <v>222</v>
      </c>
      <c r="F39" s="276">
        <f t="shared" si="31"/>
        <v>29</v>
      </c>
      <c r="G39" s="266">
        <v>13</v>
      </c>
      <c r="H39" s="258">
        <v>16</v>
      </c>
      <c r="I39" s="277">
        <f t="shared" si="32"/>
        <v>380</v>
      </c>
      <c r="J39" s="258">
        <v>178</v>
      </c>
      <c r="K39" s="258">
        <v>202</v>
      </c>
      <c r="L39" s="277">
        <f t="shared" si="33"/>
        <v>10</v>
      </c>
      <c r="M39" s="258">
        <v>6</v>
      </c>
      <c r="N39" s="258">
        <v>4</v>
      </c>
      <c r="O39" s="352">
        <f t="shared" si="48"/>
        <v>6</v>
      </c>
      <c r="P39" s="287">
        <f t="shared" si="49"/>
        <v>5</v>
      </c>
      <c r="Q39" s="287">
        <f t="shared" si="50"/>
        <v>1</v>
      </c>
      <c r="R39" s="287">
        <f t="shared" si="36"/>
        <v>3</v>
      </c>
      <c r="S39" s="287">
        <v>3</v>
      </c>
      <c r="T39" s="287">
        <v>0</v>
      </c>
      <c r="U39" s="287">
        <f t="shared" si="37"/>
        <v>0</v>
      </c>
      <c r="V39" s="287">
        <v>0</v>
      </c>
      <c r="W39" s="287">
        <v>0</v>
      </c>
      <c r="X39" s="199">
        <v>35</v>
      </c>
      <c r="Y39" s="87">
        <v>24</v>
      </c>
      <c r="Z39" s="287">
        <f t="shared" si="38"/>
        <v>0</v>
      </c>
      <c r="AA39" s="287">
        <v>0</v>
      </c>
      <c r="AB39" s="355">
        <v>0</v>
      </c>
      <c r="AC39" s="287">
        <f t="shared" si="39"/>
        <v>0</v>
      </c>
      <c r="AD39" s="287">
        <v>0</v>
      </c>
      <c r="AE39" s="287">
        <v>0</v>
      </c>
      <c r="AF39" s="352">
        <f t="shared" si="40"/>
        <v>1</v>
      </c>
      <c r="AG39" s="352">
        <f t="shared" si="41"/>
        <v>1</v>
      </c>
      <c r="AH39" s="352">
        <f t="shared" si="42"/>
        <v>0</v>
      </c>
      <c r="AI39" s="287">
        <f t="shared" si="43"/>
        <v>0</v>
      </c>
      <c r="AJ39" s="287">
        <v>0</v>
      </c>
      <c r="AK39" s="287">
        <v>0</v>
      </c>
      <c r="AL39" s="287">
        <f t="shared" si="44"/>
        <v>1</v>
      </c>
      <c r="AM39" s="287">
        <v>1</v>
      </c>
      <c r="AN39" s="287">
        <v>0</v>
      </c>
      <c r="AO39" s="287">
        <f t="shared" si="45"/>
        <v>0</v>
      </c>
      <c r="AP39" s="287">
        <v>0</v>
      </c>
      <c r="AQ39" s="287">
        <v>0</v>
      </c>
      <c r="AR39" s="287">
        <f t="shared" si="46"/>
        <v>1</v>
      </c>
      <c r="AS39" s="287">
        <v>0</v>
      </c>
      <c r="AT39" s="287">
        <v>1</v>
      </c>
      <c r="AU39" s="287">
        <f t="shared" si="47"/>
        <v>1</v>
      </c>
      <c r="AV39" s="287">
        <v>1</v>
      </c>
      <c r="AW39" s="287">
        <v>0</v>
      </c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</row>
    <row r="40" spans="1:253" ht="15.75" customHeight="1">
      <c r="A40" s="199">
        <v>36</v>
      </c>
      <c r="B40" s="87">
        <v>25</v>
      </c>
      <c r="C40" s="279">
        <f t="shared" si="28"/>
        <v>377</v>
      </c>
      <c r="D40" s="279">
        <f t="shared" si="29"/>
        <v>176</v>
      </c>
      <c r="E40" s="279">
        <f t="shared" si="30"/>
        <v>201</v>
      </c>
      <c r="F40" s="276">
        <f t="shared" si="31"/>
        <v>21</v>
      </c>
      <c r="G40" s="266">
        <v>13</v>
      </c>
      <c r="H40" s="258">
        <v>8</v>
      </c>
      <c r="I40" s="277">
        <f t="shared" si="32"/>
        <v>344</v>
      </c>
      <c r="J40" s="258">
        <v>155</v>
      </c>
      <c r="K40" s="258">
        <v>189</v>
      </c>
      <c r="L40" s="277">
        <f t="shared" si="33"/>
        <v>12</v>
      </c>
      <c r="M40" s="258">
        <v>8</v>
      </c>
      <c r="N40" s="258">
        <v>4</v>
      </c>
      <c r="O40" s="352">
        <f t="shared" si="48"/>
        <v>10</v>
      </c>
      <c r="P40" s="287">
        <f t="shared" si="49"/>
        <v>7</v>
      </c>
      <c r="Q40" s="287">
        <f t="shared" si="50"/>
        <v>3</v>
      </c>
      <c r="R40" s="287">
        <f t="shared" si="36"/>
        <v>5</v>
      </c>
      <c r="S40" s="287">
        <v>4</v>
      </c>
      <c r="T40" s="287">
        <v>1</v>
      </c>
      <c r="U40" s="287">
        <f t="shared" si="37"/>
        <v>0</v>
      </c>
      <c r="V40" s="287">
        <v>0</v>
      </c>
      <c r="W40" s="287">
        <v>0</v>
      </c>
      <c r="X40" s="199">
        <v>36</v>
      </c>
      <c r="Y40" s="87">
        <v>25</v>
      </c>
      <c r="Z40" s="287">
        <f t="shared" si="38"/>
        <v>0</v>
      </c>
      <c r="AA40" s="287">
        <v>0</v>
      </c>
      <c r="AB40" s="355">
        <v>0</v>
      </c>
      <c r="AC40" s="287">
        <f t="shared" si="39"/>
        <v>4</v>
      </c>
      <c r="AD40" s="287">
        <v>2</v>
      </c>
      <c r="AE40" s="287">
        <v>2</v>
      </c>
      <c r="AF40" s="352">
        <f t="shared" si="40"/>
        <v>1</v>
      </c>
      <c r="AG40" s="352">
        <f t="shared" si="41"/>
        <v>1</v>
      </c>
      <c r="AH40" s="352">
        <f t="shared" si="42"/>
        <v>0</v>
      </c>
      <c r="AI40" s="287">
        <f t="shared" si="43"/>
        <v>0</v>
      </c>
      <c r="AJ40" s="287">
        <v>0</v>
      </c>
      <c r="AK40" s="287">
        <v>0</v>
      </c>
      <c r="AL40" s="287">
        <f t="shared" si="44"/>
        <v>1</v>
      </c>
      <c r="AM40" s="287">
        <v>1</v>
      </c>
      <c r="AN40" s="287">
        <v>0</v>
      </c>
      <c r="AO40" s="287">
        <f t="shared" si="45"/>
        <v>0</v>
      </c>
      <c r="AP40" s="287">
        <v>0</v>
      </c>
      <c r="AQ40" s="287">
        <v>0</v>
      </c>
      <c r="AR40" s="287">
        <f t="shared" si="46"/>
        <v>0</v>
      </c>
      <c r="AS40" s="287">
        <v>0</v>
      </c>
      <c r="AT40" s="287">
        <v>0</v>
      </c>
      <c r="AU40" s="287">
        <f t="shared" si="47"/>
        <v>0</v>
      </c>
      <c r="AV40" s="287">
        <v>0</v>
      </c>
      <c r="AW40" s="287">
        <v>0</v>
      </c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</row>
    <row r="41" spans="1:253" ht="15.75" customHeight="1">
      <c r="A41" s="199">
        <v>37</v>
      </c>
      <c r="B41" s="87">
        <v>26</v>
      </c>
      <c r="C41" s="279">
        <f t="shared" si="28"/>
        <v>371</v>
      </c>
      <c r="D41" s="279">
        <f t="shared" si="29"/>
        <v>170</v>
      </c>
      <c r="E41" s="279">
        <f t="shared" si="30"/>
        <v>201</v>
      </c>
      <c r="F41" s="276">
        <f t="shared" si="31"/>
        <v>18</v>
      </c>
      <c r="G41" s="266">
        <v>7</v>
      </c>
      <c r="H41" s="258">
        <v>11</v>
      </c>
      <c r="I41" s="277">
        <f t="shared" si="32"/>
        <v>341</v>
      </c>
      <c r="J41" s="258">
        <v>156</v>
      </c>
      <c r="K41" s="258">
        <v>185</v>
      </c>
      <c r="L41" s="277">
        <f t="shared" si="33"/>
        <v>12</v>
      </c>
      <c r="M41" s="258">
        <v>7</v>
      </c>
      <c r="N41" s="258">
        <v>5</v>
      </c>
      <c r="O41" s="352">
        <f t="shared" si="48"/>
        <v>9</v>
      </c>
      <c r="P41" s="287">
        <f t="shared" si="49"/>
        <v>5</v>
      </c>
      <c r="Q41" s="287">
        <f t="shared" si="50"/>
        <v>4</v>
      </c>
      <c r="R41" s="287">
        <f t="shared" si="36"/>
        <v>4</v>
      </c>
      <c r="S41" s="287">
        <v>3</v>
      </c>
      <c r="T41" s="287">
        <v>1</v>
      </c>
      <c r="U41" s="287">
        <f t="shared" si="37"/>
        <v>0</v>
      </c>
      <c r="V41" s="287">
        <v>0</v>
      </c>
      <c r="W41" s="287">
        <v>0</v>
      </c>
      <c r="X41" s="199">
        <v>37</v>
      </c>
      <c r="Y41" s="87">
        <v>26</v>
      </c>
      <c r="Z41" s="287">
        <f t="shared" si="38"/>
        <v>2</v>
      </c>
      <c r="AA41" s="287">
        <v>1</v>
      </c>
      <c r="AB41" s="355">
        <v>1</v>
      </c>
      <c r="AC41" s="287">
        <f t="shared" si="39"/>
        <v>1</v>
      </c>
      <c r="AD41" s="287">
        <v>0</v>
      </c>
      <c r="AE41" s="287">
        <v>1</v>
      </c>
      <c r="AF41" s="352">
        <f t="shared" si="40"/>
        <v>1</v>
      </c>
      <c r="AG41" s="352">
        <f t="shared" si="41"/>
        <v>1</v>
      </c>
      <c r="AH41" s="352">
        <f t="shared" si="42"/>
        <v>0</v>
      </c>
      <c r="AI41" s="287">
        <f t="shared" si="43"/>
        <v>1</v>
      </c>
      <c r="AJ41" s="287">
        <v>1</v>
      </c>
      <c r="AK41" s="287">
        <v>0</v>
      </c>
      <c r="AL41" s="287">
        <f t="shared" si="44"/>
        <v>0</v>
      </c>
      <c r="AM41" s="287">
        <v>0</v>
      </c>
      <c r="AN41" s="287">
        <v>0</v>
      </c>
      <c r="AO41" s="287">
        <f t="shared" si="45"/>
        <v>0</v>
      </c>
      <c r="AP41" s="287">
        <v>0</v>
      </c>
      <c r="AQ41" s="287">
        <v>0</v>
      </c>
      <c r="AR41" s="287">
        <f t="shared" si="46"/>
        <v>1</v>
      </c>
      <c r="AS41" s="287">
        <v>0</v>
      </c>
      <c r="AT41" s="287">
        <v>1</v>
      </c>
      <c r="AU41" s="287">
        <f t="shared" si="47"/>
        <v>0</v>
      </c>
      <c r="AV41" s="287">
        <v>0</v>
      </c>
      <c r="AW41" s="287">
        <v>0</v>
      </c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</row>
    <row r="42" spans="1:253" ht="15.75" customHeight="1">
      <c r="A42" s="199">
        <v>38</v>
      </c>
      <c r="B42" s="87">
        <v>27</v>
      </c>
      <c r="C42" s="279">
        <f t="shared" si="28"/>
        <v>294</v>
      </c>
      <c r="D42" s="279">
        <f t="shared" si="29"/>
        <v>144</v>
      </c>
      <c r="E42" s="279">
        <f t="shared" si="30"/>
        <v>150</v>
      </c>
      <c r="F42" s="276">
        <f t="shared" si="31"/>
        <v>10</v>
      </c>
      <c r="G42" s="266">
        <v>5</v>
      </c>
      <c r="H42" s="258">
        <v>5</v>
      </c>
      <c r="I42" s="277">
        <f t="shared" si="32"/>
        <v>281</v>
      </c>
      <c r="J42" s="258">
        <v>139</v>
      </c>
      <c r="K42" s="258">
        <v>142</v>
      </c>
      <c r="L42" s="277">
        <f t="shared" si="33"/>
        <v>3</v>
      </c>
      <c r="M42" s="258">
        <v>0</v>
      </c>
      <c r="N42" s="258">
        <v>3</v>
      </c>
      <c r="O42" s="352">
        <f t="shared" si="48"/>
        <v>4</v>
      </c>
      <c r="P42" s="287">
        <f t="shared" si="49"/>
        <v>2</v>
      </c>
      <c r="Q42" s="287">
        <f t="shared" si="50"/>
        <v>2</v>
      </c>
      <c r="R42" s="287">
        <f t="shared" si="36"/>
        <v>4</v>
      </c>
      <c r="S42" s="287">
        <v>2</v>
      </c>
      <c r="T42" s="287">
        <v>2</v>
      </c>
      <c r="U42" s="287">
        <f t="shared" si="37"/>
        <v>0</v>
      </c>
      <c r="V42" s="287">
        <v>0</v>
      </c>
      <c r="W42" s="287">
        <v>0</v>
      </c>
      <c r="X42" s="199">
        <v>38</v>
      </c>
      <c r="Y42" s="87">
        <v>27</v>
      </c>
      <c r="Z42" s="287">
        <f t="shared" si="38"/>
        <v>0</v>
      </c>
      <c r="AA42" s="287">
        <v>0</v>
      </c>
      <c r="AB42" s="355">
        <v>0</v>
      </c>
      <c r="AC42" s="287">
        <f t="shared" si="39"/>
        <v>0</v>
      </c>
      <c r="AD42" s="287">
        <v>0</v>
      </c>
      <c r="AE42" s="287">
        <v>0</v>
      </c>
      <c r="AF42" s="352">
        <f t="shared" si="40"/>
        <v>0</v>
      </c>
      <c r="AG42" s="352">
        <f t="shared" si="41"/>
        <v>0</v>
      </c>
      <c r="AH42" s="352">
        <f t="shared" si="42"/>
        <v>0</v>
      </c>
      <c r="AI42" s="287">
        <f t="shared" si="43"/>
        <v>0</v>
      </c>
      <c r="AJ42" s="287">
        <v>0</v>
      </c>
      <c r="AK42" s="287">
        <v>0</v>
      </c>
      <c r="AL42" s="287">
        <f t="shared" si="44"/>
        <v>0</v>
      </c>
      <c r="AM42" s="287">
        <v>0</v>
      </c>
      <c r="AN42" s="287">
        <v>0</v>
      </c>
      <c r="AO42" s="287">
        <f t="shared" si="45"/>
        <v>0</v>
      </c>
      <c r="AP42" s="287">
        <v>0</v>
      </c>
      <c r="AQ42" s="287">
        <v>0</v>
      </c>
      <c r="AR42" s="287">
        <f t="shared" si="46"/>
        <v>0</v>
      </c>
      <c r="AS42" s="287">
        <v>0</v>
      </c>
      <c r="AT42" s="287">
        <v>0</v>
      </c>
      <c r="AU42" s="287">
        <f t="shared" si="47"/>
        <v>0</v>
      </c>
      <c r="AV42" s="287">
        <v>0</v>
      </c>
      <c r="AW42" s="287">
        <v>0</v>
      </c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</row>
    <row r="43" spans="1:253" ht="15.75" customHeight="1">
      <c r="A43" s="199">
        <v>39</v>
      </c>
      <c r="B43" s="87">
        <v>28</v>
      </c>
      <c r="C43" s="279">
        <f t="shared" si="28"/>
        <v>303</v>
      </c>
      <c r="D43" s="279">
        <f t="shared" si="29"/>
        <v>137</v>
      </c>
      <c r="E43" s="279">
        <f t="shared" si="30"/>
        <v>166</v>
      </c>
      <c r="F43" s="276">
        <f t="shared" si="31"/>
        <v>16</v>
      </c>
      <c r="G43" s="266">
        <v>8</v>
      </c>
      <c r="H43" s="258">
        <v>8</v>
      </c>
      <c r="I43" s="277">
        <f t="shared" si="32"/>
        <v>281</v>
      </c>
      <c r="J43" s="258">
        <v>124</v>
      </c>
      <c r="K43" s="258">
        <v>157</v>
      </c>
      <c r="L43" s="277">
        <f t="shared" si="33"/>
        <v>6</v>
      </c>
      <c r="M43" s="258">
        <v>5</v>
      </c>
      <c r="N43" s="258">
        <v>1</v>
      </c>
      <c r="O43" s="352">
        <f t="shared" si="48"/>
        <v>7</v>
      </c>
      <c r="P43" s="287">
        <f t="shared" si="49"/>
        <v>3</v>
      </c>
      <c r="Q43" s="287">
        <f t="shared" si="50"/>
        <v>4</v>
      </c>
      <c r="R43" s="287">
        <f t="shared" si="36"/>
        <v>2</v>
      </c>
      <c r="S43" s="287">
        <v>2</v>
      </c>
      <c r="T43" s="287">
        <v>0</v>
      </c>
      <c r="U43" s="287">
        <f t="shared" si="37"/>
        <v>0</v>
      </c>
      <c r="V43" s="287">
        <v>0</v>
      </c>
      <c r="W43" s="287">
        <v>0</v>
      </c>
      <c r="X43" s="199">
        <v>39</v>
      </c>
      <c r="Y43" s="87">
        <v>28</v>
      </c>
      <c r="Z43" s="287">
        <f t="shared" si="38"/>
        <v>0</v>
      </c>
      <c r="AA43" s="287">
        <v>0</v>
      </c>
      <c r="AB43" s="355">
        <v>0</v>
      </c>
      <c r="AC43" s="287">
        <f t="shared" si="39"/>
        <v>2</v>
      </c>
      <c r="AD43" s="287">
        <v>0</v>
      </c>
      <c r="AE43" s="287">
        <v>2</v>
      </c>
      <c r="AF43" s="352">
        <f t="shared" si="40"/>
        <v>0</v>
      </c>
      <c r="AG43" s="352">
        <f t="shared" si="41"/>
        <v>0</v>
      </c>
      <c r="AH43" s="352">
        <f t="shared" si="42"/>
        <v>0</v>
      </c>
      <c r="AI43" s="287">
        <f t="shared" si="43"/>
        <v>0</v>
      </c>
      <c r="AJ43" s="287">
        <v>0</v>
      </c>
      <c r="AK43" s="287">
        <v>0</v>
      </c>
      <c r="AL43" s="287">
        <f t="shared" si="44"/>
        <v>0</v>
      </c>
      <c r="AM43" s="287">
        <v>0</v>
      </c>
      <c r="AN43" s="287">
        <v>0</v>
      </c>
      <c r="AO43" s="287">
        <f t="shared" si="45"/>
        <v>0</v>
      </c>
      <c r="AP43" s="287">
        <v>0</v>
      </c>
      <c r="AQ43" s="287">
        <v>0</v>
      </c>
      <c r="AR43" s="287">
        <f t="shared" si="46"/>
        <v>1</v>
      </c>
      <c r="AS43" s="287">
        <v>1</v>
      </c>
      <c r="AT43" s="287">
        <v>0</v>
      </c>
      <c r="AU43" s="287">
        <f t="shared" si="47"/>
        <v>2</v>
      </c>
      <c r="AV43" s="287">
        <v>0</v>
      </c>
      <c r="AW43" s="287">
        <v>2</v>
      </c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</row>
    <row r="44" spans="1:253" ht="15.75" customHeight="1">
      <c r="A44" s="199">
        <v>40</v>
      </c>
      <c r="B44" s="87">
        <v>29</v>
      </c>
      <c r="C44" s="279">
        <f t="shared" si="28"/>
        <v>258</v>
      </c>
      <c r="D44" s="279">
        <f t="shared" si="29"/>
        <v>132</v>
      </c>
      <c r="E44" s="279">
        <f t="shared" si="30"/>
        <v>126</v>
      </c>
      <c r="F44" s="276">
        <f t="shared" si="31"/>
        <v>14</v>
      </c>
      <c r="G44" s="266">
        <v>5</v>
      </c>
      <c r="H44" s="258">
        <v>9</v>
      </c>
      <c r="I44" s="277">
        <f t="shared" si="32"/>
        <v>234</v>
      </c>
      <c r="J44" s="258">
        <v>120</v>
      </c>
      <c r="K44" s="258">
        <v>114</v>
      </c>
      <c r="L44" s="277">
        <f t="shared" si="33"/>
        <v>10</v>
      </c>
      <c r="M44" s="258">
        <v>7</v>
      </c>
      <c r="N44" s="258">
        <v>3</v>
      </c>
      <c r="O44" s="352">
        <f t="shared" si="48"/>
        <v>3</v>
      </c>
      <c r="P44" s="287">
        <f t="shared" si="49"/>
        <v>2</v>
      </c>
      <c r="Q44" s="287">
        <f t="shared" si="50"/>
        <v>1</v>
      </c>
      <c r="R44" s="287">
        <f t="shared" si="36"/>
        <v>1</v>
      </c>
      <c r="S44" s="287">
        <v>1</v>
      </c>
      <c r="T44" s="287">
        <v>0</v>
      </c>
      <c r="U44" s="287">
        <f t="shared" si="37"/>
        <v>0</v>
      </c>
      <c r="V44" s="287">
        <v>0</v>
      </c>
      <c r="W44" s="287">
        <v>0</v>
      </c>
      <c r="X44" s="199">
        <v>40</v>
      </c>
      <c r="Y44" s="87">
        <v>29</v>
      </c>
      <c r="Z44" s="287">
        <f t="shared" si="38"/>
        <v>0</v>
      </c>
      <c r="AA44" s="287">
        <v>0</v>
      </c>
      <c r="AB44" s="355">
        <v>0</v>
      </c>
      <c r="AC44" s="287">
        <f t="shared" si="39"/>
        <v>1</v>
      </c>
      <c r="AD44" s="287">
        <v>1</v>
      </c>
      <c r="AE44" s="287">
        <v>0</v>
      </c>
      <c r="AF44" s="352">
        <f t="shared" si="40"/>
        <v>0</v>
      </c>
      <c r="AG44" s="352">
        <f t="shared" si="41"/>
        <v>0</v>
      </c>
      <c r="AH44" s="352">
        <f t="shared" si="42"/>
        <v>0</v>
      </c>
      <c r="AI44" s="287">
        <f t="shared" si="43"/>
        <v>0</v>
      </c>
      <c r="AJ44" s="287">
        <v>0</v>
      </c>
      <c r="AK44" s="287">
        <v>0</v>
      </c>
      <c r="AL44" s="287">
        <f t="shared" si="44"/>
        <v>0</v>
      </c>
      <c r="AM44" s="287">
        <v>0</v>
      </c>
      <c r="AN44" s="287">
        <v>0</v>
      </c>
      <c r="AO44" s="287">
        <f t="shared" si="45"/>
        <v>0</v>
      </c>
      <c r="AP44" s="287">
        <v>0</v>
      </c>
      <c r="AQ44" s="287">
        <v>0</v>
      </c>
      <c r="AR44" s="287">
        <f t="shared" si="46"/>
        <v>1</v>
      </c>
      <c r="AS44" s="287">
        <v>0</v>
      </c>
      <c r="AT44" s="287">
        <v>1</v>
      </c>
      <c r="AU44" s="287">
        <f t="shared" si="47"/>
        <v>0</v>
      </c>
      <c r="AV44" s="287">
        <v>0</v>
      </c>
      <c r="AW44" s="287">
        <v>0</v>
      </c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</row>
    <row r="45" spans="1:253" ht="15.75" customHeight="1">
      <c r="A45" s="199" t="s">
        <v>618</v>
      </c>
      <c r="B45" s="87">
        <v>30</v>
      </c>
      <c r="C45" s="279">
        <v>1277</v>
      </c>
      <c r="D45" s="279">
        <v>650</v>
      </c>
      <c r="E45" s="276">
        <v>627</v>
      </c>
      <c r="F45" s="276">
        <f t="shared" si="31"/>
        <v>43</v>
      </c>
      <c r="G45" s="266">
        <v>26</v>
      </c>
      <c r="H45" s="258">
        <v>17</v>
      </c>
      <c r="I45" s="277">
        <f t="shared" si="32"/>
        <v>1153</v>
      </c>
      <c r="J45" s="258">
        <v>571</v>
      </c>
      <c r="K45" s="258">
        <v>582</v>
      </c>
      <c r="L45" s="277">
        <f t="shared" si="33"/>
        <v>81</v>
      </c>
      <c r="M45" s="258">
        <v>53</v>
      </c>
      <c r="N45" s="258">
        <v>28</v>
      </c>
      <c r="O45" s="352">
        <f t="shared" si="48"/>
        <v>43</v>
      </c>
      <c r="P45" s="287">
        <f t="shared" si="49"/>
        <v>30</v>
      </c>
      <c r="Q45" s="287">
        <f t="shared" si="50"/>
        <v>13</v>
      </c>
      <c r="R45" s="287">
        <f t="shared" si="36"/>
        <v>26</v>
      </c>
      <c r="S45" s="287">
        <v>18</v>
      </c>
      <c r="T45" s="287">
        <v>8</v>
      </c>
      <c r="U45" s="287">
        <f t="shared" si="37"/>
        <v>2</v>
      </c>
      <c r="V45" s="287">
        <v>1</v>
      </c>
      <c r="W45" s="287">
        <v>1</v>
      </c>
      <c r="X45" s="199" t="s">
        <v>618</v>
      </c>
      <c r="Y45" s="87">
        <v>30</v>
      </c>
      <c r="Z45" s="287">
        <f t="shared" si="38"/>
        <v>4</v>
      </c>
      <c r="AA45" s="287">
        <v>2</v>
      </c>
      <c r="AB45" s="355">
        <v>2</v>
      </c>
      <c r="AC45" s="287">
        <f t="shared" si="39"/>
        <v>9</v>
      </c>
      <c r="AD45" s="287">
        <v>8</v>
      </c>
      <c r="AE45" s="287">
        <v>1</v>
      </c>
      <c r="AF45" s="352">
        <f t="shared" si="40"/>
        <v>2</v>
      </c>
      <c r="AG45" s="352">
        <f t="shared" si="41"/>
        <v>1</v>
      </c>
      <c r="AH45" s="352">
        <f t="shared" si="42"/>
        <v>1</v>
      </c>
      <c r="AI45" s="287">
        <f t="shared" si="43"/>
        <v>1</v>
      </c>
      <c r="AJ45" s="287">
        <v>0</v>
      </c>
      <c r="AK45" s="287">
        <v>1</v>
      </c>
      <c r="AL45" s="287">
        <f t="shared" si="44"/>
        <v>1</v>
      </c>
      <c r="AM45" s="287">
        <v>1</v>
      </c>
      <c r="AN45" s="287">
        <v>0</v>
      </c>
      <c r="AO45" s="287">
        <f t="shared" si="45"/>
        <v>0</v>
      </c>
      <c r="AP45" s="287">
        <v>0</v>
      </c>
      <c r="AQ45" s="287">
        <v>0</v>
      </c>
      <c r="AR45" s="287">
        <f t="shared" si="46"/>
        <v>0</v>
      </c>
      <c r="AS45" s="287">
        <v>0</v>
      </c>
      <c r="AT45" s="287">
        <v>0</v>
      </c>
      <c r="AU45" s="287">
        <f t="shared" si="47"/>
        <v>0</v>
      </c>
      <c r="AV45" s="287">
        <v>0</v>
      </c>
      <c r="AW45" s="287">
        <v>0</v>
      </c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</row>
  </sheetData>
  <mergeCells count="63">
    <mergeCell ref="V1:W1"/>
    <mergeCell ref="E4:S4"/>
    <mergeCell ref="AO12:AO14"/>
    <mergeCell ref="AP12:AQ12"/>
    <mergeCell ref="AP13:AP14"/>
    <mergeCell ref="AQ13:AQ14"/>
    <mergeCell ref="X11:X14"/>
    <mergeCell ref="Y11:Y14"/>
    <mergeCell ref="Q13:Q14"/>
    <mergeCell ref="H13:H14"/>
    <mergeCell ref="S13:S14"/>
    <mergeCell ref="T13:T14"/>
    <mergeCell ref="F12:F14"/>
    <mergeCell ref="I12:I14"/>
    <mergeCell ref="L12:L14"/>
    <mergeCell ref="O12:O14"/>
    <mergeCell ref="A11:A14"/>
    <mergeCell ref="B11:B14"/>
    <mergeCell ref="C11:C14"/>
    <mergeCell ref="D12:D14"/>
    <mergeCell ref="E12:E14"/>
    <mergeCell ref="B8:F8"/>
    <mergeCell ref="M12:N12"/>
    <mergeCell ref="P12:Q12"/>
    <mergeCell ref="S12:T12"/>
    <mergeCell ref="V12:W12"/>
    <mergeCell ref="J12:K12"/>
    <mergeCell ref="R12:R14"/>
    <mergeCell ref="G12:H12"/>
    <mergeCell ref="G13:G14"/>
    <mergeCell ref="E9:K9"/>
    <mergeCell ref="O9:Q9"/>
    <mergeCell ref="J13:J14"/>
    <mergeCell ref="K13:K14"/>
    <mergeCell ref="M13:M14"/>
    <mergeCell ref="N13:N14"/>
    <mergeCell ref="P13:P14"/>
    <mergeCell ref="AT1:AW1"/>
    <mergeCell ref="AD12:AE12"/>
    <mergeCell ref="AG12:AH12"/>
    <mergeCell ref="AS12:AT12"/>
    <mergeCell ref="AR12:AR14"/>
    <mergeCell ref="AS13:AS14"/>
    <mergeCell ref="AT13:AT14"/>
    <mergeCell ref="AV12:AW12"/>
    <mergeCell ref="AU12:AU14"/>
    <mergeCell ref="AV13:AV14"/>
    <mergeCell ref="AW13:AW14"/>
    <mergeCell ref="AI13:AI14"/>
    <mergeCell ref="AL13:AL14"/>
    <mergeCell ref="AG13:AG14"/>
    <mergeCell ref="U12:U14"/>
    <mergeCell ref="V13:V14"/>
    <mergeCell ref="W13:W14"/>
    <mergeCell ref="Z12:Z14"/>
    <mergeCell ref="AC12:AC14"/>
    <mergeCell ref="AA13:AA14"/>
    <mergeCell ref="AB13:AB14"/>
    <mergeCell ref="AA12:AB12"/>
    <mergeCell ref="AF12:AF14"/>
    <mergeCell ref="AD13:AD14"/>
    <mergeCell ref="AE13:AE14"/>
    <mergeCell ref="AH13:AH14"/>
  </mergeCells>
  <printOptions horizontalCentered="1"/>
  <pageMargins left="0.2" right="0.2" top="0.25" bottom="0.25" header="0.3" footer="0.3"/>
  <pageSetup paperSize="9" scale="63" orientation="landscape" r:id="rId1"/>
  <colBreaks count="2" manualBreakCount="2">
    <brk id="23" max="58" man="1"/>
    <brk id="49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IG238"/>
  <sheetViews>
    <sheetView view="pageBreakPreview" zoomScaleNormal="100" zoomScaleSheetLayoutView="100" workbookViewId="0">
      <selection activeCell="E229" sqref="E229"/>
    </sheetView>
  </sheetViews>
  <sheetFormatPr defaultColWidth="7.42578125" defaultRowHeight="12.75"/>
  <cols>
    <col min="1" max="1" width="12.5703125" style="3" customWidth="1"/>
    <col min="2" max="2" width="11.42578125" style="3" customWidth="1"/>
    <col min="3" max="3" width="16" style="3" customWidth="1"/>
    <col min="4" max="4" width="4.42578125" style="3" customWidth="1"/>
    <col min="5" max="5" width="8.7109375" style="3" customWidth="1"/>
    <col min="6" max="6" width="7.42578125" style="3" customWidth="1"/>
    <col min="7" max="7" width="7.7109375" style="3" customWidth="1"/>
    <col min="8" max="8" width="11.140625" style="3" customWidth="1"/>
    <col min="9" max="9" width="7.42578125" style="3" customWidth="1"/>
    <col min="10" max="10" width="7.7109375" style="3" customWidth="1"/>
    <col min="11" max="11" width="12.140625" style="3" customWidth="1"/>
    <col min="12" max="12" width="7.42578125" style="3" customWidth="1"/>
    <col min="13" max="13" width="8" style="3" customWidth="1"/>
    <col min="14" max="14" width="11.42578125" style="3" customWidth="1"/>
    <col min="15" max="15" width="7.7109375" style="3" customWidth="1"/>
    <col min="16" max="16" width="7.85546875" style="3" customWidth="1"/>
    <col min="17" max="18" width="9" style="3" customWidth="1"/>
    <col min="19" max="179" width="4.28515625" style="3" customWidth="1"/>
    <col min="180" max="180" width="5.85546875" style="3" customWidth="1"/>
    <col min="181" max="181" width="11.7109375" style="3" customWidth="1"/>
    <col min="182" max="188" width="6.42578125" style="3" customWidth="1"/>
    <col min="189" max="189" width="7.140625" style="3" customWidth="1"/>
    <col min="190" max="190" width="6.42578125" style="3" customWidth="1"/>
    <col min="191" max="191" width="5.7109375" style="3" customWidth="1"/>
    <col min="192" max="192" width="6.42578125" style="3" customWidth="1"/>
    <col min="193" max="193" width="5.85546875" style="3" customWidth="1"/>
    <col min="194" max="194" width="7" style="3" customWidth="1"/>
    <col min="195" max="195" width="6.7109375" style="3" customWidth="1"/>
    <col min="196" max="196" width="6.42578125" style="3" customWidth="1"/>
    <col min="197" max="199" width="8.140625" style="3" customWidth="1"/>
    <col min="200" max="206" width="10.42578125" style="3" customWidth="1"/>
    <col min="207" max="207" width="7" style="3" customWidth="1"/>
    <col min="208" max="208" width="6.85546875" style="3" customWidth="1"/>
    <col min="209" max="209" width="6.42578125" style="3" customWidth="1"/>
    <col min="210" max="210" width="6.85546875" style="3" customWidth="1"/>
    <col min="211" max="211" width="6.7109375" style="3" customWidth="1"/>
    <col min="212" max="212" width="6.42578125" style="3" customWidth="1"/>
    <col min="213" max="213" width="5.140625" style="3" customWidth="1"/>
    <col min="214" max="214" width="5.7109375" style="3" customWidth="1"/>
    <col min="215" max="215" width="5.42578125" style="3" customWidth="1"/>
    <col min="216" max="216" width="6.28515625" style="3" customWidth="1"/>
    <col min="217" max="217" width="5.140625" style="3" customWidth="1"/>
    <col min="218" max="220" width="7.42578125" style="3" customWidth="1"/>
    <col min="221" max="16384" width="7.42578125" style="1"/>
  </cols>
  <sheetData>
    <row r="1" spans="1:241" ht="32.2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532" t="s">
        <v>641</v>
      </c>
      <c r="O1" s="532"/>
      <c r="P1" s="532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5"/>
      <c r="IA1" s="5"/>
      <c r="IB1" s="5"/>
      <c r="IC1" s="5"/>
      <c r="ID1" s="5"/>
      <c r="IE1" s="5"/>
      <c r="IF1" s="5"/>
      <c r="IG1" s="5"/>
    </row>
    <row r="2" spans="1:241" ht="19.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5"/>
      <c r="IA2" s="5"/>
      <c r="IB2" s="5"/>
      <c r="IC2" s="5"/>
      <c r="ID2" s="5"/>
      <c r="IE2" s="5"/>
      <c r="IF2" s="5"/>
      <c r="IG2" s="5"/>
    </row>
    <row r="3" spans="1:241" ht="19.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5"/>
      <c r="IA3" s="5"/>
      <c r="IB3" s="5"/>
      <c r="IC3" s="5"/>
      <c r="ID3" s="5"/>
      <c r="IE3" s="5"/>
      <c r="IF3" s="5"/>
      <c r="IG3" s="5"/>
    </row>
    <row r="4" spans="1:241" ht="57.75" customHeight="1">
      <c r="B4" s="633" t="s">
        <v>642</v>
      </c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150"/>
      <c r="P4" s="150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</row>
    <row r="5" spans="1:241" ht="28.5" customHeigh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</row>
    <row r="6" spans="1:241" ht="19.5" customHeight="1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241" ht="34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17"/>
      <c r="L7" s="17"/>
      <c r="M7" s="46"/>
      <c r="N7" s="46"/>
      <c r="O7" s="46"/>
      <c r="P7" s="46"/>
    </row>
    <row r="8" spans="1:241" ht="18" customHeight="1">
      <c r="A8" s="31"/>
      <c r="B8" s="31"/>
      <c r="C8" s="31"/>
      <c r="D8" s="31"/>
      <c r="E8" s="3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</row>
    <row r="9" spans="1:241" ht="18" customHeight="1">
      <c r="A9" s="52"/>
      <c r="B9" s="52"/>
      <c r="C9" s="52"/>
      <c r="D9" s="545"/>
      <c r="E9" s="545"/>
      <c r="F9" s="545"/>
      <c r="G9" s="545"/>
      <c r="H9" s="545"/>
      <c r="I9" s="545"/>
      <c r="J9" s="52"/>
      <c r="K9" s="52"/>
      <c r="L9" s="52"/>
      <c r="M9" s="52"/>
      <c r="N9" s="52"/>
      <c r="O9" s="52"/>
      <c r="P9" s="5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</row>
    <row r="10" spans="1:241" ht="14.25" customHeight="1">
      <c r="A10" s="31"/>
      <c r="B10" s="31"/>
      <c r="C10" s="31"/>
      <c r="D10" s="31"/>
      <c r="E10" s="31"/>
      <c r="F10" s="631"/>
      <c r="G10" s="631"/>
      <c r="H10" s="631"/>
      <c r="I10" s="631"/>
      <c r="J10" s="631"/>
      <c r="K10" s="631"/>
      <c r="L10" s="631"/>
      <c r="M10" s="631"/>
      <c r="N10" s="100"/>
      <c r="O10" s="100"/>
      <c r="P10" s="10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</row>
    <row r="11" spans="1:241" ht="18" customHeight="1">
      <c r="A11" s="26"/>
      <c r="B11" s="26"/>
      <c r="C11" s="26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73" t="s">
        <v>3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</row>
    <row r="12" spans="1:241">
      <c r="A12" s="640" t="s">
        <v>136</v>
      </c>
      <c r="B12" s="640" t="s">
        <v>137</v>
      </c>
      <c r="C12" s="640" t="s">
        <v>643</v>
      </c>
      <c r="D12" s="640" t="s">
        <v>5</v>
      </c>
      <c r="E12" s="539" t="s">
        <v>627</v>
      </c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9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</row>
    <row r="13" spans="1:241" ht="18" customHeight="1">
      <c r="A13" s="641"/>
      <c r="B13" s="641"/>
      <c r="C13" s="641"/>
      <c r="D13" s="641"/>
      <c r="E13" s="541"/>
      <c r="F13" s="531" t="s">
        <v>117</v>
      </c>
      <c r="G13" s="531" t="s">
        <v>119</v>
      </c>
      <c r="H13" s="539" t="s">
        <v>16</v>
      </c>
      <c r="I13" s="145"/>
      <c r="J13" s="146"/>
      <c r="K13" s="539" t="s">
        <v>15</v>
      </c>
      <c r="L13" s="147"/>
      <c r="M13" s="146"/>
      <c r="N13" s="539" t="s">
        <v>17</v>
      </c>
      <c r="O13" s="147"/>
      <c r="P13" s="148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</row>
    <row r="14" spans="1:241" ht="20.25" customHeight="1">
      <c r="A14" s="540"/>
      <c r="B14" s="540"/>
      <c r="C14" s="540"/>
      <c r="D14" s="540"/>
      <c r="E14" s="542"/>
      <c r="F14" s="531"/>
      <c r="G14" s="531"/>
      <c r="H14" s="542"/>
      <c r="I14" s="130" t="s">
        <v>117</v>
      </c>
      <c r="J14" s="130" t="s">
        <v>119</v>
      </c>
      <c r="K14" s="540"/>
      <c r="L14" s="130" t="s">
        <v>117</v>
      </c>
      <c r="M14" s="130" t="s">
        <v>119</v>
      </c>
      <c r="N14" s="540"/>
      <c r="O14" s="130" t="s">
        <v>117</v>
      </c>
      <c r="P14" s="108" t="s">
        <v>119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</row>
    <row r="15" spans="1:241" s="51" customFormat="1" ht="18" customHeight="1">
      <c r="A15" s="130" t="s">
        <v>31</v>
      </c>
      <c r="B15" s="130" t="s">
        <v>32</v>
      </c>
      <c r="C15" s="130" t="s">
        <v>145</v>
      </c>
      <c r="D15" s="130" t="s">
        <v>644</v>
      </c>
      <c r="E15" s="87">
        <v>1</v>
      </c>
      <c r="F15" s="87">
        <v>2</v>
      </c>
      <c r="G15" s="87">
        <v>3</v>
      </c>
      <c r="H15" s="87">
        <v>4</v>
      </c>
      <c r="I15" s="87">
        <v>5</v>
      </c>
      <c r="J15" s="87">
        <v>6</v>
      </c>
      <c r="K15" s="87">
        <v>7</v>
      </c>
      <c r="L15" s="87">
        <v>8</v>
      </c>
      <c r="M15" s="87">
        <v>9</v>
      </c>
      <c r="N15" s="87">
        <v>10</v>
      </c>
      <c r="O15" s="87">
        <v>11</v>
      </c>
      <c r="P15" s="87">
        <v>12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</row>
    <row r="16" spans="1:241" s="51" customFormat="1" ht="27" customHeight="1">
      <c r="A16" s="642" t="s">
        <v>645</v>
      </c>
      <c r="B16" s="643"/>
      <c r="C16" s="644"/>
      <c r="D16" s="377">
        <v>1</v>
      </c>
      <c r="E16" s="373">
        <f>+E17+E45+E61+E67+E80+E83+E90+E112+E134+E139+E156+E172+E206+E209+E217+E19</f>
        <v>19256</v>
      </c>
      <c r="F16" s="373">
        <f t="shared" ref="F16:P16" si="0">+F17+F45+F61+F67+F80+F83+F90+F112+F134+F139+F156+F172+F206+F209+F217+F19</f>
        <v>11477</v>
      </c>
      <c r="G16" s="373">
        <f t="shared" si="0"/>
        <v>7779</v>
      </c>
      <c r="H16" s="373">
        <f t="shared" si="0"/>
        <v>1413</v>
      </c>
      <c r="I16" s="373">
        <f t="shared" si="0"/>
        <v>901</v>
      </c>
      <c r="J16" s="373">
        <f t="shared" si="0"/>
        <v>512</v>
      </c>
      <c r="K16" s="373">
        <f t="shared" si="0"/>
        <v>17589</v>
      </c>
      <c r="L16" s="373">
        <f t="shared" si="0"/>
        <v>10405</v>
      </c>
      <c r="M16" s="373">
        <f t="shared" si="0"/>
        <v>7184</v>
      </c>
      <c r="N16" s="373">
        <f t="shared" si="0"/>
        <v>254</v>
      </c>
      <c r="O16" s="373">
        <f t="shared" si="0"/>
        <v>171</v>
      </c>
      <c r="P16" s="373">
        <f t="shared" si="0"/>
        <v>83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</row>
    <row r="17" spans="1:220" ht="27" customHeight="1">
      <c r="A17" s="635" t="s">
        <v>646</v>
      </c>
      <c r="B17" s="636"/>
      <c r="C17" s="637"/>
      <c r="D17" s="375">
        <v>2</v>
      </c>
      <c r="E17" s="374">
        <f>+H17+K17+N17</f>
        <v>17</v>
      </c>
      <c r="F17" s="374">
        <f t="shared" ref="F17:G17" si="1">+I17+L17+O17</f>
        <v>7</v>
      </c>
      <c r="G17" s="374">
        <f t="shared" si="1"/>
        <v>10</v>
      </c>
      <c r="H17" s="374">
        <f>+J17+I17</f>
        <v>17</v>
      </c>
      <c r="I17" s="372">
        <f t="shared" ref="I17:P17" si="2">+I18</f>
        <v>7</v>
      </c>
      <c r="J17" s="372">
        <f t="shared" si="2"/>
        <v>10</v>
      </c>
      <c r="K17" s="372">
        <f t="shared" si="2"/>
        <v>0</v>
      </c>
      <c r="L17" s="372">
        <f t="shared" si="2"/>
        <v>0</v>
      </c>
      <c r="M17" s="372">
        <f t="shared" si="2"/>
        <v>0</v>
      </c>
      <c r="N17" s="372">
        <f t="shared" si="2"/>
        <v>0</v>
      </c>
      <c r="O17" s="372">
        <f t="shared" si="2"/>
        <v>0</v>
      </c>
      <c r="P17" s="372">
        <f t="shared" si="2"/>
        <v>0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</row>
    <row r="18" spans="1:220" ht="27" customHeight="1">
      <c r="A18" s="358" t="s">
        <v>148</v>
      </c>
      <c r="B18" s="359" t="s">
        <v>647</v>
      </c>
      <c r="C18" s="358" t="s">
        <v>150</v>
      </c>
      <c r="D18" s="376">
        <v>3</v>
      </c>
      <c r="E18" s="374">
        <f t="shared" ref="E18:E81" si="3">+H18+K18+N18</f>
        <v>17</v>
      </c>
      <c r="F18" s="374">
        <f t="shared" ref="F18:F81" si="4">+I18+L18+O18</f>
        <v>7</v>
      </c>
      <c r="G18" s="374">
        <f t="shared" ref="G18:G81" si="5">+J18+M18+P18</f>
        <v>10</v>
      </c>
      <c r="H18" s="374">
        <f t="shared" ref="H18:H81" si="6">+J18+I18</f>
        <v>17</v>
      </c>
      <c r="I18" s="361">
        <v>7</v>
      </c>
      <c r="J18" s="361">
        <v>10</v>
      </c>
      <c r="K18" s="361">
        <f t="shared" ref="K18:K79" si="7">+L18+M18</f>
        <v>0</v>
      </c>
      <c r="L18" s="361">
        <v>0</v>
      </c>
      <c r="M18" s="361">
        <v>0</v>
      </c>
      <c r="N18" s="361">
        <f t="shared" ref="N18:N79" si="8">+O18+P18</f>
        <v>0</v>
      </c>
      <c r="O18" s="360">
        <v>0</v>
      </c>
      <c r="P18" s="360"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</row>
    <row r="19" spans="1:220" ht="27" customHeight="1">
      <c r="A19" s="635" t="s">
        <v>648</v>
      </c>
      <c r="B19" s="636"/>
      <c r="C19" s="637"/>
      <c r="D19" s="375">
        <v>4</v>
      </c>
      <c r="E19" s="372">
        <f t="shared" ref="E19" si="9">SUM(E20:E44)</f>
        <v>1178</v>
      </c>
      <c r="F19" s="372">
        <f t="shared" ref="F19" si="10">SUM(F20:F44)</f>
        <v>627</v>
      </c>
      <c r="G19" s="372">
        <f t="shared" ref="G19" si="11">SUM(G20:G44)</f>
        <v>551</v>
      </c>
      <c r="H19" s="372">
        <f t="shared" ref="H19" si="12">SUM(H20:H44)</f>
        <v>212</v>
      </c>
      <c r="I19" s="372">
        <f t="shared" ref="I19:P19" si="13">SUM(I20:I44)</f>
        <v>110</v>
      </c>
      <c r="J19" s="372">
        <f t="shared" si="13"/>
        <v>102</v>
      </c>
      <c r="K19" s="372">
        <f t="shared" si="13"/>
        <v>952</v>
      </c>
      <c r="L19" s="372">
        <f t="shared" si="13"/>
        <v>503</v>
      </c>
      <c r="M19" s="372">
        <f t="shared" si="13"/>
        <v>449</v>
      </c>
      <c r="N19" s="372">
        <f t="shared" si="13"/>
        <v>14</v>
      </c>
      <c r="O19" s="372">
        <f t="shared" si="13"/>
        <v>14</v>
      </c>
      <c r="P19" s="372">
        <f t="shared" si="13"/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</row>
    <row r="20" spans="1:220" ht="27" customHeight="1">
      <c r="A20" s="362" t="s">
        <v>153</v>
      </c>
      <c r="B20" s="363" t="s">
        <v>154</v>
      </c>
      <c r="C20" s="362" t="s">
        <v>155</v>
      </c>
      <c r="D20" s="376">
        <v>5</v>
      </c>
      <c r="E20" s="374">
        <f t="shared" si="3"/>
        <v>9</v>
      </c>
      <c r="F20" s="374">
        <f t="shared" si="4"/>
        <v>4</v>
      </c>
      <c r="G20" s="374">
        <f t="shared" si="5"/>
        <v>5</v>
      </c>
      <c r="H20" s="374">
        <f t="shared" si="6"/>
        <v>0</v>
      </c>
      <c r="I20" s="361">
        <v>0</v>
      </c>
      <c r="J20" s="361">
        <v>0</v>
      </c>
      <c r="K20" s="361">
        <f t="shared" si="7"/>
        <v>9</v>
      </c>
      <c r="L20" s="361">
        <v>4</v>
      </c>
      <c r="M20" s="361">
        <v>5</v>
      </c>
      <c r="N20" s="361">
        <f t="shared" si="8"/>
        <v>0</v>
      </c>
      <c r="O20" s="360">
        <v>0</v>
      </c>
      <c r="P20" s="360"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</row>
    <row r="21" spans="1:220" ht="27" customHeight="1">
      <c r="A21" s="362" t="s">
        <v>153</v>
      </c>
      <c r="B21" s="359" t="s">
        <v>156</v>
      </c>
      <c r="C21" s="358" t="s">
        <v>157</v>
      </c>
      <c r="D21" s="376">
        <v>6</v>
      </c>
      <c r="E21" s="374">
        <f t="shared" si="3"/>
        <v>32</v>
      </c>
      <c r="F21" s="374">
        <f t="shared" si="4"/>
        <v>12</v>
      </c>
      <c r="G21" s="374">
        <f t="shared" si="5"/>
        <v>20</v>
      </c>
      <c r="H21" s="374">
        <f t="shared" si="6"/>
        <v>0</v>
      </c>
      <c r="I21" s="361">
        <v>0</v>
      </c>
      <c r="J21" s="361">
        <v>0</v>
      </c>
      <c r="K21" s="361">
        <f t="shared" si="7"/>
        <v>32</v>
      </c>
      <c r="L21" s="361">
        <v>12</v>
      </c>
      <c r="M21" s="361">
        <v>20</v>
      </c>
      <c r="N21" s="361">
        <f t="shared" si="8"/>
        <v>0</v>
      </c>
      <c r="O21" s="360">
        <v>0</v>
      </c>
      <c r="P21" s="360"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</row>
    <row r="22" spans="1:220" ht="39" customHeight="1">
      <c r="A22" s="362" t="s">
        <v>153</v>
      </c>
      <c r="B22" s="359" t="s">
        <v>158</v>
      </c>
      <c r="C22" s="358" t="s">
        <v>649</v>
      </c>
      <c r="D22" s="376">
        <v>7</v>
      </c>
      <c r="E22" s="374">
        <f t="shared" si="3"/>
        <v>25</v>
      </c>
      <c r="F22" s="374">
        <f t="shared" si="4"/>
        <v>25</v>
      </c>
      <c r="G22" s="374">
        <f t="shared" si="5"/>
        <v>0</v>
      </c>
      <c r="H22" s="374">
        <f t="shared" si="6"/>
        <v>0</v>
      </c>
      <c r="I22" s="361">
        <v>0</v>
      </c>
      <c r="J22" s="361">
        <v>0</v>
      </c>
      <c r="K22" s="361">
        <f t="shared" si="7"/>
        <v>25</v>
      </c>
      <c r="L22" s="361">
        <v>25</v>
      </c>
      <c r="M22" s="361">
        <v>0</v>
      </c>
      <c r="N22" s="361">
        <f t="shared" si="8"/>
        <v>0</v>
      </c>
      <c r="O22" s="360">
        <v>0</v>
      </c>
      <c r="P22" s="360"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</row>
    <row r="23" spans="1:220" ht="27" customHeight="1">
      <c r="A23" s="362" t="s">
        <v>153</v>
      </c>
      <c r="B23" s="364" t="s">
        <v>160</v>
      </c>
      <c r="C23" s="365" t="s">
        <v>161</v>
      </c>
      <c r="D23" s="376">
        <v>8</v>
      </c>
      <c r="E23" s="374">
        <f t="shared" si="3"/>
        <v>128</v>
      </c>
      <c r="F23" s="374">
        <f t="shared" si="4"/>
        <v>44</v>
      </c>
      <c r="G23" s="374">
        <f t="shared" si="5"/>
        <v>84</v>
      </c>
      <c r="H23" s="374">
        <f t="shared" si="6"/>
        <v>0</v>
      </c>
      <c r="I23" s="361">
        <v>0</v>
      </c>
      <c r="J23" s="361">
        <v>0</v>
      </c>
      <c r="K23" s="361">
        <f t="shared" si="7"/>
        <v>128</v>
      </c>
      <c r="L23" s="361">
        <v>44</v>
      </c>
      <c r="M23" s="361">
        <v>84</v>
      </c>
      <c r="N23" s="361">
        <f t="shared" si="8"/>
        <v>0</v>
      </c>
      <c r="O23" s="360">
        <v>0</v>
      </c>
      <c r="P23" s="360"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</row>
    <row r="24" spans="1:220" ht="27" customHeight="1">
      <c r="A24" s="362" t="s">
        <v>153</v>
      </c>
      <c r="B24" s="364" t="s">
        <v>650</v>
      </c>
      <c r="C24" s="365" t="s">
        <v>209</v>
      </c>
      <c r="D24" s="376">
        <v>9</v>
      </c>
      <c r="E24" s="374">
        <f t="shared" si="3"/>
        <v>25</v>
      </c>
      <c r="F24" s="374">
        <f t="shared" si="4"/>
        <v>14</v>
      </c>
      <c r="G24" s="374">
        <f t="shared" si="5"/>
        <v>11</v>
      </c>
      <c r="H24" s="374">
        <f t="shared" si="6"/>
        <v>22</v>
      </c>
      <c r="I24" s="361">
        <v>13</v>
      </c>
      <c r="J24" s="361">
        <v>9</v>
      </c>
      <c r="K24" s="361">
        <f t="shared" si="7"/>
        <v>3</v>
      </c>
      <c r="L24" s="361">
        <v>1</v>
      </c>
      <c r="M24" s="361">
        <v>2</v>
      </c>
      <c r="N24" s="361">
        <f t="shared" si="8"/>
        <v>0</v>
      </c>
      <c r="O24" s="360">
        <v>0</v>
      </c>
      <c r="P24" s="366">
        <v>0</v>
      </c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</row>
    <row r="25" spans="1:220" ht="27" customHeight="1">
      <c r="A25" s="362" t="s">
        <v>153</v>
      </c>
      <c r="B25" s="364" t="s">
        <v>164</v>
      </c>
      <c r="C25" s="365" t="s">
        <v>165</v>
      </c>
      <c r="D25" s="376">
        <v>10</v>
      </c>
      <c r="E25" s="374">
        <f t="shared" si="3"/>
        <v>26</v>
      </c>
      <c r="F25" s="374">
        <f t="shared" si="4"/>
        <v>5</v>
      </c>
      <c r="G25" s="374">
        <f t="shared" si="5"/>
        <v>21</v>
      </c>
      <c r="H25" s="374">
        <f t="shared" si="6"/>
        <v>0</v>
      </c>
      <c r="I25" s="361">
        <v>0</v>
      </c>
      <c r="J25" s="361">
        <v>0</v>
      </c>
      <c r="K25" s="361">
        <f t="shared" si="7"/>
        <v>26</v>
      </c>
      <c r="L25" s="361">
        <v>5</v>
      </c>
      <c r="M25" s="361">
        <v>21</v>
      </c>
      <c r="N25" s="361">
        <f t="shared" si="8"/>
        <v>0</v>
      </c>
      <c r="O25" s="360">
        <v>0</v>
      </c>
      <c r="P25" s="360">
        <v>0</v>
      </c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</row>
    <row r="26" spans="1:220" ht="27" customHeight="1">
      <c r="A26" s="362" t="s">
        <v>153</v>
      </c>
      <c r="B26" s="359" t="s">
        <v>166</v>
      </c>
      <c r="C26" s="358" t="s">
        <v>651</v>
      </c>
      <c r="D26" s="376">
        <v>11</v>
      </c>
      <c r="E26" s="374">
        <f t="shared" si="3"/>
        <v>9</v>
      </c>
      <c r="F26" s="374">
        <f t="shared" si="4"/>
        <v>4</v>
      </c>
      <c r="G26" s="374">
        <f t="shared" si="5"/>
        <v>5</v>
      </c>
      <c r="H26" s="374">
        <f t="shared" si="6"/>
        <v>9</v>
      </c>
      <c r="I26" s="361">
        <v>4</v>
      </c>
      <c r="J26" s="361">
        <v>5</v>
      </c>
      <c r="K26" s="361">
        <f t="shared" si="7"/>
        <v>0</v>
      </c>
      <c r="L26" s="361">
        <v>0</v>
      </c>
      <c r="M26" s="361">
        <v>0</v>
      </c>
      <c r="N26" s="361">
        <f t="shared" si="8"/>
        <v>0</v>
      </c>
      <c r="O26" s="360">
        <v>0</v>
      </c>
      <c r="P26" s="360">
        <v>0</v>
      </c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</row>
    <row r="27" spans="1:220" ht="27" customHeight="1">
      <c r="A27" s="362" t="s">
        <v>153</v>
      </c>
      <c r="B27" s="359" t="s">
        <v>168</v>
      </c>
      <c r="C27" s="358" t="s">
        <v>169</v>
      </c>
      <c r="D27" s="376">
        <v>12</v>
      </c>
      <c r="E27" s="374">
        <f t="shared" si="3"/>
        <v>14</v>
      </c>
      <c r="F27" s="374">
        <f t="shared" si="4"/>
        <v>14</v>
      </c>
      <c r="G27" s="374">
        <f t="shared" si="5"/>
        <v>0</v>
      </c>
      <c r="H27" s="374">
        <f t="shared" si="6"/>
        <v>0</v>
      </c>
      <c r="I27" s="361">
        <v>0</v>
      </c>
      <c r="J27" s="361">
        <v>0</v>
      </c>
      <c r="K27" s="361">
        <f t="shared" si="7"/>
        <v>0</v>
      </c>
      <c r="L27" s="361">
        <v>0</v>
      </c>
      <c r="M27" s="361">
        <v>0</v>
      </c>
      <c r="N27" s="361">
        <f t="shared" si="8"/>
        <v>14</v>
      </c>
      <c r="O27" s="360">
        <v>14</v>
      </c>
      <c r="P27" s="360"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</row>
    <row r="28" spans="1:220" ht="27" customHeight="1">
      <c r="A28" s="362" t="s">
        <v>153</v>
      </c>
      <c r="B28" s="359" t="s">
        <v>652</v>
      </c>
      <c r="C28" s="358" t="s">
        <v>653</v>
      </c>
      <c r="D28" s="376">
        <v>13</v>
      </c>
      <c r="E28" s="374">
        <f t="shared" si="3"/>
        <v>40</v>
      </c>
      <c r="F28" s="374">
        <f t="shared" si="4"/>
        <v>37</v>
      </c>
      <c r="G28" s="374">
        <f t="shared" si="5"/>
        <v>3</v>
      </c>
      <c r="H28" s="374">
        <f t="shared" si="6"/>
        <v>0</v>
      </c>
      <c r="I28" s="361">
        <v>0</v>
      </c>
      <c r="J28" s="361">
        <v>0</v>
      </c>
      <c r="K28" s="361">
        <f t="shared" si="7"/>
        <v>40</v>
      </c>
      <c r="L28" s="361">
        <v>37</v>
      </c>
      <c r="M28" s="361">
        <v>3</v>
      </c>
      <c r="N28" s="361">
        <f t="shared" si="8"/>
        <v>0</v>
      </c>
      <c r="O28" s="360">
        <v>0</v>
      </c>
      <c r="P28" s="360">
        <v>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</row>
    <row r="29" spans="1:220" ht="27" customHeight="1">
      <c r="A29" s="362" t="s">
        <v>153</v>
      </c>
      <c r="B29" s="364" t="s">
        <v>174</v>
      </c>
      <c r="C29" s="365" t="s">
        <v>175</v>
      </c>
      <c r="D29" s="376">
        <v>14</v>
      </c>
      <c r="E29" s="374">
        <f t="shared" si="3"/>
        <v>21</v>
      </c>
      <c r="F29" s="374">
        <f t="shared" si="4"/>
        <v>14</v>
      </c>
      <c r="G29" s="374">
        <f t="shared" si="5"/>
        <v>7</v>
      </c>
      <c r="H29" s="374">
        <f t="shared" si="6"/>
        <v>0</v>
      </c>
      <c r="I29" s="361">
        <v>0</v>
      </c>
      <c r="J29" s="361">
        <v>0</v>
      </c>
      <c r="K29" s="361">
        <f t="shared" si="7"/>
        <v>21</v>
      </c>
      <c r="L29" s="361">
        <v>14</v>
      </c>
      <c r="M29" s="361">
        <v>7</v>
      </c>
      <c r="N29" s="361">
        <f t="shared" si="8"/>
        <v>0</v>
      </c>
      <c r="O29" s="360">
        <v>0</v>
      </c>
      <c r="P29" s="360"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</row>
    <row r="30" spans="1:220" ht="27" customHeight="1">
      <c r="A30" s="362" t="s">
        <v>153</v>
      </c>
      <c r="B30" s="359" t="s">
        <v>176</v>
      </c>
      <c r="C30" s="358" t="s">
        <v>177</v>
      </c>
      <c r="D30" s="376">
        <v>15</v>
      </c>
      <c r="E30" s="374">
        <f t="shared" si="3"/>
        <v>9</v>
      </c>
      <c r="F30" s="374">
        <f t="shared" si="4"/>
        <v>7</v>
      </c>
      <c r="G30" s="374">
        <f t="shared" si="5"/>
        <v>2</v>
      </c>
      <c r="H30" s="374">
        <f t="shared" si="6"/>
        <v>0</v>
      </c>
      <c r="I30" s="361">
        <v>0</v>
      </c>
      <c r="J30" s="361">
        <v>0</v>
      </c>
      <c r="K30" s="361">
        <f t="shared" si="7"/>
        <v>9</v>
      </c>
      <c r="L30" s="367">
        <v>7</v>
      </c>
      <c r="M30" s="367">
        <v>2</v>
      </c>
      <c r="N30" s="361">
        <f t="shared" si="8"/>
        <v>0</v>
      </c>
      <c r="O30" s="366">
        <v>0</v>
      </c>
      <c r="P30" s="366"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</row>
    <row r="31" spans="1:220" ht="27" customHeight="1">
      <c r="A31" s="362" t="s">
        <v>153</v>
      </c>
      <c r="B31" s="359" t="s">
        <v>178</v>
      </c>
      <c r="C31" s="358" t="s">
        <v>179</v>
      </c>
      <c r="D31" s="376">
        <v>16</v>
      </c>
      <c r="E31" s="374">
        <f t="shared" si="3"/>
        <v>14</v>
      </c>
      <c r="F31" s="374">
        <f t="shared" si="4"/>
        <v>6</v>
      </c>
      <c r="G31" s="374">
        <f t="shared" si="5"/>
        <v>8</v>
      </c>
      <c r="H31" s="374">
        <f t="shared" si="6"/>
        <v>14</v>
      </c>
      <c r="I31" s="361">
        <v>6</v>
      </c>
      <c r="J31" s="361">
        <v>8</v>
      </c>
      <c r="K31" s="361">
        <f t="shared" si="7"/>
        <v>0</v>
      </c>
      <c r="L31" s="361">
        <v>0</v>
      </c>
      <c r="M31" s="361">
        <v>0</v>
      </c>
      <c r="N31" s="361">
        <f t="shared" si="8"/>
        <v>0</v>
      </c>
      <c r="O31" s="360">
        <v>0</v>
      </c>
      <c r="P31" s="360"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</row>
    <row r="32" spans="1:220" ht="27" customHeight="1">
      <c r="A32" s="362" t="s">
        <v>153</v>
      </c>
      <c r="B32" s="359" t="s">
        <v>180</v>
      </c>
      <c r="C32" s="358" t="s">
        <v>181</v>
      </c>
      <c r="D32" s="376">
        <v>17</v>
      </c>
      <c r="E32" s="374">
        <f t="shared" si="3"/>
        <v>14</v>
      </c>
      <c r="F32" s="374">
        <f t="shared" si="4"/>
        <v>12</v>
      </c>
      <c r="G32" s="374">
        <f t="shared" si="5"/>
        <v>2</v>
      </c>
      <c r="H32" s="374">
        <f t="shared" si="6"/>
        <v>0</v>
      </c>
      <c r="I32" s="361">
        <v>0</v>
      </c>
      <c r="J32" s="361">
        <v>0</v>
      </c>
      <c r="K32" s="361">
        <f t="shared" si="7"/>
        <v>14</v>
      </c>
      <c r="L32" s="361">
        <v>12</v>
      </c>
      <c r="M32" s="361">
        <v>2</v>
      </c>
      <c r="N32" s="361">
        <f t="shared" si="8"/>
        <v>0</v>
      </c>
      <c r="O32" s="360">
        <v>0</v>
      </c>
      <c r="P32" s="360">
        <v>0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</row>
    <row r="33" spans="1:220" ht="35.25" customHeight="1">
      <c r="A33" s="362" t="s">
        <v>153</v>
      </c>
      <c r="B33" s="359" t="s">
        <v>182</v>
      </c>
      <c r="C33" s="358" t="s">
        <v>183</v>
      </c>
      <c r="D33" s="376">
        <v>18</v>
      </c>
      <c r="E33" s="374">
        <f t="shared" si="3"/>
        <v>19</v>
      </c>
      <c r="F33" s="374">
        <f t="shared" si="4"/>
        <v>14</v>
      </c>
      <c r="G33" s="374">
        <f t="shared" si="5"/>
        <v>5</v>
      </c>
      <c r="H33" s="374">
        <f t="shared" si="6"/>
        <v>0</v>
      </c>
      <c r="I33" s="361">
        <v>0</v>
      </c>
      <c r="J33" s="361">
        <v>0</v>
      </c>
      <c r="K33" s="361">
        <f t="shared" si="7"/>
        <v>19</v>
      </c>
      <c r="L33" s="361">
        <v>14</v>
      </c>
      <c r="M33" s="361">
        <v>5</v>
      </c>
      <c r="N33" s="361">
        <f t="shared" si="8"/>
        <v>0</v>
      </c>
      <c r="O33" s="360">
        <v>0</v>
      </c>
      <c r="P33" s="360">
        <v>0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</row>
    <row r="34" spans="1:220" ht="27" customHeight="1">
      <c r="A34" s="362" t="s">
        <v>153</v>
      </c>
      <c r="B34" s="359" t="s">
        <v>184</v>
      </c>
      <c r="C34" s="358" t="s">
        <v>185</v>
      </c>
      <c r="D34" s="376">
        <v>19</v>
      </c>
      <c r="E34" s="374">
        <f t="shared" si="3"/>
        <v>29</v>
      </c>
      <c r="F34" s="374">
        <f t="shared" si="4"/>
        <v>9</v>
      </c>
      <c r="G34" s="374">
        <f t="shared" si="5"/>
        <v>20</v>
      </c>
      <c r="H34" s="374">
        <f t="shared" si="6"/>
        <v>27</v>
      </c>
      <c r="I34" s="361">
        <v>9</v>
      </c>
      <c r="J34" s="361">
        <v>18</v>
      </c>
      <c r="K34" s="361">
        <f t="shared" si="7"/>
        <v>2</v>
      </c>
      <c r="L34" s="361">
        <v>0</v>
      </c>
      <c r="M34" s="361">
        <v>2</v>
      </c>
      <c r="N34" s="361">
        <f t="shared" si="8"/>
        <v>0</v>
      </c>
      <c r="O34" s="360">
        <v>0</v>
      </c>
      <c r="P34" s="360">
        <v>0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</row>
    <row r="35" spans="1:220" ht="35.25" customHeight="1">
      <c r="A35" s="362" t="s">
        <v>153</v>
      </c>
      <c r="B35" s="359" t="s">
        <v>186</v>
      </c>
      <c r="C35" s="358" t="s">
        <v>187</v>
      </c>
      <c r="D35" s="376">
        <v>20</v>
      </c>
      <c r="E35" s="374">
        <f t="shared" si="3"/>
        <v>70</v>
      </c>
      <c r="F35" s="374">
        <f t="shared" si="4"/>
        <v>55</v>
      </c>
      <c r="G35" s="374">
        <f t="shared" si="5"/>
        <v>15</v>
      </c>
      <c r="H35" s="374">
        <f t="shared" si="6"/>
        <v>47</v>
      </c>
      <c r="I35" s="361">
        <v>32</v>
      </c>
      <c r="J35" s="361">
        <v>15</v>
      </c>
      <c r="K35" s="361">
        <f t="shared" si="7"/>
        <v>23</v>
      </c>
      <c r="L35" s="361">
        <v>23</v>
      </c>
      <c r="M35" s="361">
        <v>0</v>
      </c>
      <c r="N35" s="361">
        <f t="shared" si="8"/>
        <v>0</v>
      </c>
      <c r="O35" s="360">
        <v>0</v>
      </c>
      <c r="P35" s="360"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</row>
    <row r="36" spans="1:220" ht="35.25" customHeight="1">
      <c r="A36" s="362" t="s">
        <v>153</v>
      </c>
      <c r="B36" s="359" t="s">
        <v>188</v>
      </c>
      <c r="C36" s="358" t="s">
        <v>189</v>
      </c>
      <c r="D36" s="376">
        <v>21</v>
      </c>
      <c r="E36" s="374">
        <f t="shared" si="3"/>
        <v>33</v>
      </c>
      <c r="F36" s="374">
        <f t="shared" si="4"/>
        <v>15</v>
      </c>
      <c r="G36" s="374">
        <f t="shared" si="5"/>
        <v>18</v>
      </c>
      <c r="H36" s="374">
        <f t="shared" si="6"/>
        <v>33</v>
      </c>
      <c r="I36" s="361">
        <v>15</v>
      </c>
      <c r="J36" s="361">
        <v>18</v>
      </c>
      <c r="K36" s="361">
        <f t="shared" si="7"/>
        <v>0</v>
      </c>
      <c r="L36" s="361">
        <v>0</v>
      </c>
      <c r="M36" s="361">
        <v>0</v>
      </c>
      <c r="N36" s="361">
        <f t="shared" si="8"/>
        <v>0</v>
      </c>
      <c r="O36" s="360">
        <v>0</v>
      </c>
      <c r="P36" s="360">
        <v>0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</row>
    <row r="37" spans="1:220" ht="27" customHeight="1">
      <c r="A37" s="362" t="s">
        <v>153</v>
      </c>
      <c r="B37" s="359" t="s">
        <v>192</v>
      </c>
      <c r="C37" s="358" t="s">
        <v>193</v>
      </c>
      <c r="D37" s="376">
        <v>22</v>
      </c>
      <c r="E37" s="374">
        <f t="shared" si="3"/>
        <v>23</v>
      </c>
      <c r="F37" s="374">
        <f t="shared" si="4"/>
        <v>18</v>
      </c>
      <c r="G37" s="374">
        <f t="shared" si="5"/>
        <v>5</v>
      </c>
      <c r="H37" s="374">
        <f t="shared" si="6"/>
        <v>0</v>
      </c>
      <c r="I37" s="361">
        <v>0</v>
      </c>
      <c r="J37" s="361">
        <v>0</v>
      </c>
      <c r="K37" s="361">
        <f t="shared" si="7"/>
        <v>23</v>
      </c>
      <c r="L37" s="361">
        <v>18</v>
      </c>
      <c r="M37" s="361">
        <v>5</v>
      </c>
      <c r="N37" s="361">
        <f t="shared" si="8"/>
        <v>0</v>
      </c>
      <c r="O37" s="360">
        <v>0</v>
      </c>
      <c r="P37" s="360">
        <v>0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</row>
    <row r="38" spans="1:220" ht="27" customHeight="1">
      <c r="A38" s="362" t="s">
        <v>153</v>
      </c>
      <c r="B38" s="359" t="s">
        <v>196</v>
      </c>
      <c r="C38" s="358" t="s">
        <v>197</v>
      </c>
      <c r="D38" s="376">
        <v>23</v>
      </c>
      <c r="E38" s="374">
        <f t="shared" si="3"/>
        <v>120</v>
      </c>
      <c r="F38" s="374">
        <f t="shared" si="4"/>
        <v>8</v>
      </c>
      <c r="G38" s="374">
        <f t="shared" si="5"/>
        <v>112</v>
      </c>
      <c r="H38" s="374">
        <f t="shared" si="6"/>
        <v>0</v>
      </c>
      <c r="I38" s="361">
        <v>0</v>
      </c>
      <c r="J38" s="361">
        <v>0</v>
      </c>
      <c r="K38" s="361">
        <f t="shared" si="7"/>
        <v>120</v>
      </c>
      <c r="L38" s="361">
        <v>8</v>
      </c>
      <c r="M38" s="361">
        <v>112</v>
      </c>
      <c r="N38" s="361">
        <f t="shared" si="8"/>
        <v>0</v>
      </c>
      <c r="O38" s="360">
        <v>0</v>
      </c>
      <c r="P38" s="360">
        <v>0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</row>
    <row r="39" spans="1:220" ht="27" customHeight="1">
      <c r="A39" s="362" t="s">
        <v>153</v>
      </c>
      <c r="B39" s="359" t="s">
        <v>654</v>
      </c>
      <c r="C39" s="358" t="s">
        <v>195</v>
      </c>
      <c r="D39" s="376">
        <v>24</v>
      </c>
      <c r="E39" s="374">
        <f t="shared" si="3"/>
        <v>12</v>
      </c>
      <c r="F39" s="374">
        <f t="shared" si="4"/>
        <v>1</v>
      </c>
      <c r="G39" s="374">
        <f t="shared" si="5"/>
        <v>11</v>
      </c>
      <c r="H39" s="374">
        <f t="shared" si="6"/>
        <v>12</v>
      </c>
      <c r="I39" s="361">
        <v>1</v>
      </c>
      <c r="J39" s="361">
        <v>11</v>
      </c>
      <c r="K39" s="361">
        <f t="shared" si="7"/>
        <v>0</v>
      </c>
      <c r="L39" s="361">
        <v>0</v>
      </c>
      <c r="M39" s="361">
        <v>0</v>
      </c>
      <c r="N39" s="361">
        <f t="shared" si="8"/>
        <v>0</v>
      </c>
      <c r="O39" s="360">
        <v>0</v>
      </c>
      <c r="P39" s="360">
        <v>0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</row>
    <row r="40" spans="1:220" ht="27" customHeight="1">
      <c r="A40" s="362" t="s">
        <v>153</v>
      </c>
      <c r="B40" s="359" t="s">
        <v>198</v>
      </c>
      <c r="C40" s="358" t="s">
        <v>655</v>
      </c>
      <c r="D40" s="376">
        <v>25</v>
      </c>
      <c r="E40" s="374">
        <f t="shared" si="3"/>
        <v>455</v>
      </c>
      <c r="F40" s="374">
        <f t="shared" si="4"/>
        <v>277</v>
      </c>
      <c r="G40" s="374">
        <f t="shared" si="5"/>
        <v>178</v>
      </c>
      <c r="H40" s="374">
        <f t="shared" si="6"/>
        <v>0</v>
      </c>
      <c r="I40" s="361">
        <v>0</v>
      </c>
      <c r="J40" s="361">
        <v>0</v>
      </c>
      <c r="K40" s="361">
        <f t="shared" si="7"/>
        <v>455</v>
      </c>
      <c r="L40" s="361">
        <v>277</v>
      </c>
      <c r="M40" s="361">
        <v>178</v>
      </c>
      <c r="N40" s="361">
        <f t="shared" si="8"/>
        <v>0</v>
      </c>
      <c r="O40" s="360">
        <v>0</v>
      </c>
      <c r="P40" s="360">
        <v>0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</row>
    <row r="41" spans="1:220" ht="27" customHeight="1">
      <c r="A41" s="362" t="s">
        <v>153</v>
      </c>
      <c r="B41" s="359" t="s">
        <v>200</v>
      </c>
      <c r="C41" s="358" t="s">
        <v>201</v>
      </c>
      <c r="D41" s="376">
        <v>26</v>
      </c>
      <c r="E41" s="374">
        <f t="shared" si="3"/>
        <v>20</v>
      </c>
      <c r="F41" s="374">
        <f t="shared" si="4"/>
        <v>14</v>
      </c>
      <c r="G41" s="374">
        <f t="shared" si="5"/>
        <v>6</v>
      </c>
      <c r="H41" s="374">
        <f t="shared" si="6"/>
        <v>20</v>
      </c>
      <c r="I41" s="361">
        <v>14</v>
      </c>
      <c r="J41" s="361">
        <v>6</v>
      </c>
      <c r="K41" s="361">
        <f t="shared" si="7"/>
        <v>0</v>
      </c>
      <c r="L41" s="361">
        <v>0</v>
      </c>
      <c r="M41" s="361">
        <v>0</v>
      </c>
      <c r="N41" s="361">
        <f t="shared" si="8"/>
        <v>0</v>
      </c>
      <c r="O41" s="360">
        <v>0</v>
      </c>
      <c r="P41" s="360">
        <v>0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</row>
    <row r="42" spans="1:220" ht="27" customHeight="1">
      <c r="A42" s="362" t="s">
        <v>153</v>
      </c>
      <c r="B42" s="359" t="s">
        <v>202</v>
      </c>
      <c r="C42" s="358" t="s">
        <v>203</v>
      </c>
      <c r="D42" s="376">
        <v>27</v>
      </c>
      <c r="E42" s="374">
        <f t="shared" si="3"/>
        <v>17</v>
      </c>
      <c r="F42" s="374">
        <f t="shared" si="4"/>
        <v>7</v>
      </c>
      <c r="G42" s="374">
        <f t="shared" si="5"/>
        <v>10</v>
      </c>
      <c r="H42" s="374">
        <f t="shared" si="6"/>
        <v>17</v>
      </c>
      <c r="I42" s="361">
        <v>7</v>
      </c>
      <c r="J42" s="361">
        <v>10</v>
      </c>
      <c r="K42" s="361">
        <f t="shared" si="7"/>
        <v>0</v>
      </c>
      <c r="L42" s="361">
        <v>0</v>
      </c>
      <c r="M42" s="361">
        <v>0</v>
      </c>
      <c r="N42" s="361">
        <f t="shared" si="8"/>
        <v>0</v>
      </c>
      <c r="O42" s="360">
        <v>0</v>
      </c>
      <c r="P42" s="360">
        <v>0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</row>
    <row r="43" spans="1:220" ht="27" customHeight="1">
      <c r="A43" s="362" t="s">
        <v>153</v>
      </c>
      <c r="B43" s="364" t="s">
        <v>204</v>
      </c>
      <c r="C43" s="365" t="s">
        <v>205</v>
      </c>
      <c r="D43" s="376">
        <v>28</v>
      </c>
      <c r="E43" s="374">
        <f t="shared" si="3"/>
        <v>11</v>
      </c>
      <c r="F43" s="374">
        <f t="shared" si="4"/>
        <v>9</v>
      </c>
      <c r="G43" s="374">
        <f t="shared" si="5"/>
        <v>2</v>
      </c>
      <c r="H43" s="374">
        <f t="shared" si="6"/>
        <v>11</v>
      </c>
      <c r="I43" s="361">
        <v>9</v>
      </c>
      <c r="J43" s="361">
        <v>2</v>
      </c>
      <c r="K43" s="361">
        <f t="shared" si="7"/>
        <v>0</v>
      </c>
      <c r="L43" s="361">
        <v>0</v>
      </c>
      <c r="M43" s="361">
        <v>0</v>
      </c>
      <c r="N43" s="361">
        <f t="shared" si="8"/>
        <v>0</v>
      </c>
      <c r="O43" s="360">
        <v>0</v>
      </c>
      <c r="P43" s="360">
        <v>0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</row>
    <row r="44" spans="1:220" ht="27" customHeight="1">
      <c r="A44" s="362" t="s">
        <v>153</v>
      </c>
      <c r="B44" s="364" t="s">
        <v>206</v>
      </c>
      <c r="C44" s="365" t="s">
        <v>207</v>
      </c>
      <c r="D44" s="376">
        <v>29</v>
      </c>
      <c r="E44" s="374">
        <f t="shared" si="3"/>
        <v>3</v>
      </c>
      <c r="F44" s="374">
        <f t="shared" si="4"/>
        <v>2</v>
      </c>
      <c r="G44" s="374">
        <f t="shared" si="5"/>
        <v>1</v>
      </c>
      <c r="H44" s="374">
        <f t="shared" si="6"/>
        <v>0</v>
      </c>
      <c r="I44" s="361">
        <v>0</v>
      </c>
      <c r="J44" s="361">
        <v>0</v>
      </c>
      <c r="K44" s="361">
        <f t="shared" si="7"/>
        <v>3</v>
      </c>
      <c r="L44" s="361">
        <v>2</v>
      </c>
      <c r="M44" s="361">
        <v>1</v>
      </c>
      <c r="N44" s="361">
        <f t="shared" si="8"/>
        <v>0</v>
      </c>
      <c r="O44" s="360">
        <v>0</v>
      </c>
      <c r="P44" s="360">
        <v>0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</row>
    <row r="45" spans="1:220" ht="27" customHeight="1">
      <c r="A45" s="635" t="s">
        <v>656</v>
      </c>
      <c r="B45" s="636"/>
      <c r="C45" s="637"/>
      <c r="D45" s="375">
        <v>30</v>
      </c>
      <c r="E45" s="372">
        <f t="shared" ref="E45" si="14">SUM(E46:E60)</f>
        <v>94</v>
      </c>
      <c r="F45" s="372">
        <f t="shared" ref="F45" si="15">SUM(F46:F60)</f>
        <v>94</v>
      </c>
      <c r="G45" s="372">
        <f t="shared" ref="G45" si="16">SUM(G46:G60)</f>
        <v>0</v>
      </c>
      <c r="H45" s="372">
        <f t="shared" ref="H45" si="17">SUM(H46:H60)</f>
        <v>0</v>
      </c>
      <c r="I45" s="372">
        <f t="shared" ref="I45" si="18">SUM(I46:I60)</f>
        <v>0</v>
      </c>
      <c r="J45" s="372">
        <f t="shared" ref="J45" si="19">SUM(J46:J60)</f>
        <v>0</v>
      </c>
      <c r="K45" s="372">
        <f t="shared" ref="K45:P45" si="20">SUM(K46:K60)</f>
        <v>94</v>
      </c>
      <c r="L45" s="372">
        <f t="shared" si="20"/>
        <v>94</v>
      </c>
      <c r="M45" s="372">
        <f t="shared" si="20"/>
        <v>0</v>
      </c>
      <c r="N45" s="372">
        <f t="shared" si="20"/>
        <v>0</v>
      </c>
      <c r="O45" s="372">
        <f t="shared" si="20"/>
        <v>0</v>
      </c>
      <c r="P45" s="372">
        <f t="shared" si="20"/>
        <v>0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</row>
    <row r="46" spans="1:220" ht="45" customHeight="1">
      <c r="A46" s="365" t="s">
        <v>657</v>
      </c>
      <c r="B46" s="364" t="s">
        <v>212</v>
      </c>
      <c r="C46" s="365" t="s">
        <v>213</v>
      </c>
      <c r="D46" s="376">
        <v>31</v>
      </c>
      <c r="E46" s="374">
        <f t="shared" si="3"/>
        <v>8</v>
      </c>
      <c r="F46" s="374">
        <f t="shared" si="4"/>
        <v>8</v>
      </c>
      <c r="G46" s="374">
        <f t="shared" si="5"/>
        <v>0</v>
      </c>
      <c r="H46" s="374">
        <f t="shared" si="6"/>
        <v>0</v>
      </c>
      <c r="I46" s="361">
        <v>0</v>
      </c>
      <c r="J46" s="361">
        <v>0</v>
      </c>
      <c r="K46" s="361">
        <f t="shared" si="7"/>
        <v>8</v>
      </c>
      <c r="L46" s="361">
        <v>8</v>
      </c>
      <c r="M46" s="361">
        <v>0</v>
      </c>
      <c r="N46" s="361">
        <f t="shared" si="8"/>
        <v>0</v>
      </c>
      <c r="O46" s="360">
        <v>0</v>
      </c>
      <c r="P46" s="360">
        <v>0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</row>
    <row r="47" spans="1:220" ht="45" customHeight="1">
      <c r="A47" s="365" t="s">
        <v>657</v>
      </c>
      <c r="B47" s="364" t="s">
        <v>214</v>
      </c>
      <c r="C47" s="358" t="s">
        <v>215</v>
      </c>
      <c r="D47" s="376">
        <v>32</v>
      </c>
      <c r="E47" s="374">
        <f t="shared" si="3"/>
        <v>5</v>
      </c>
      <c r="F47" s="374">
        <f t="shared" si="4"/>
        <v>5</v>
      </c>
      <c r="G47" s="374">
        <f t="shared" si="5"/>
        <v>0</v>
      </c>
      <c r="H47" s="374">
        <f t="shared" si="6"/>
        <v>0</v>
      </c>
      <c r="I47" s="361">
        <v>0</v>
      </c>
      <c r="J47" s="361">
        <v>0</v>
      </c>
      <c r="K47" s="361">
        <f t="shared" si="7"/>
        <v>5</v>
      </c>
      <c r="L47" s="361">
        <v>5</v>
      </c>
      <c r="M47" s="361">
        <v>0</v>
      </c>
      <c r="N47" s="361">
        <f t="shared" si="8"/>
        <v>0</v>
      </c>
      <c r="O47" s="360">
        <v>0</v>
      </c>
      <c r="P47" s="360">
        <v>0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</row>
    <row r="48" spans="1:220" ht="45" customHeight="1">
      <c r="A48" s="365" t="s">
        <v>657</v>
      </c>
      <c r="B48" s="364" t="s">
        <v>216</v>
      </c>
      <c r="C48" s="358" t="s">
        <v>217</v>
      </c>
      <c r="D48" s="376">
        <v>33</v>
      </c>
      <c r="E48" s="374">
        <f t="shared" si="3"/>
        <v>4</v>
      </c>
      <c r="F48" s="374">
        <f t="shared" si="4"/>
        <v>4</v>
      </c>
      <c r="G48" s="374">
        <f t="shared" si="5"/>
        <v>0</v>
      </c>
      <c r="H48" s="374">
        <f t="shared" si="6"/>
        <v>0</v>
      </c>
      <c r="I48" s="361">
        <v>0</v>
      </c>
      <c r="J48" s="361">
        <v>0</v>
      </c>
      <c r="K48" s="361">
        <f t="shared" si="7"/>
        <v>4</v>
      </c>
      <c r="L48" s="361">
        <v>4</v>
      </c>
      <c r="M48" s="361">
        <v>0</v>
      </c>
      <c r="N48" s="361">
        <f t="shared" si="8"/>
        <v>0</v>
      </c>
      <c r="O48" s="360">
        <v>0</v>
      </c>
      <c r="P48" s="360">
        <v>0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</row>
    <row r="49" spans="1:220" ht="45" customHeight="1">
      <c r="A49" s="365" t="s">
        <v>657</v>
      </c>
      <c r="B49" s="364" t="s">
        <v>218</v>
      </c>
      <c r="C49" s="368" t="s">
        <v>658</v>
      </c>
      <c r="D49" s="376">
        <v>34</v>
      </c>
      <c r="E49" s="374">
        <f t="shared" si="3"/>
        <v>10</v>
      </c>
      <c r="F49" s="374">
        <f t="shared" si="4"/>
        <v>10</v>
      </c>
      <c r="G49" s="374">
        <f t="shared" si="5"/>
        <v>0</v>
      </c>
      <c r="H49" s="374">
        <f t="shared" si="6"/>
        <v>0</v>
      </c>
      <c r="I49" s="361">
        <v>0</v>
      </c>
      <c r="J49" s="361">
        <v>0</v>
      </c>
      <c r="K49" s="361">
        <f t="shared" si="7"/>
        <v>10</v>
      </c>
      <c r="L49" s="361">
        <v>10</v>
      </c>
      <c r="M49" s="361">
        <v>0</v>
      </c>
      <c r="N49" s="361">
        <f t="shared" si="8"/>
        <v>0</v>
      </c>
      <c r="O49" s="360">
        <v>0</v>
      </c>
      <c r="P49" s="360">
        <v>0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</row>
    <row r="50" spans="1:220" ht="45" customHeight="1">
      <c r="A50" s="365" t="s">
        <v>657</v>
      </c>
      <c r="B50" s="364" t="s">
        <v>220</v>
      </c>
      <c r="C50" s="368" t="s">
        <v>221</v>
      </c>
      <c r="D50" s="376">
        <v>35</v>
      </c>
      <c r="E50" s="374">
        <f t="shared" si="3"/>
        <v>9</v>
      </c>
      <c r="F50" s="374">
        <f t="shared" si="4"/>
        <v>9</v>
      </c>
      <c r="G50" s="374">
        <f t="shared" si="5"/>
        <v>0</v>
      </c>
      <c r="H50" s="374">
        <f t="shared" si="6"/>
        <v>0</v>
      </c>
      <c r="I50" s="361">
        <v>0</v>
      </c>
      <c r="J50" s="361">
        <v>0</v>
      </c>
      <c r="K50" s="361">
        <f t="shared" si="7"/>
        <v>9</v>
      </c>
      <c r="L50" s="361">
        <v>9</v>
      </c>
      <c r="M50" s="361">
        <v>0</v>
      </c>
      <c r="N50" s="361">
        <f t="shared" si="8"/>
        <v>0</v>
      </c>
      <c r="O50" s="360">
        <v>0</v>
      </c>
      <c r="P50" s="360">
        <v>0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</row>
    <row r="51" spans="1:220" ht="45" customHeight="1">
      <c r="A51" s="365" t="s">
        <v>657</v>
      </c>
      <c r="B51" s="364" t="s">
        <v>222</v>
      </c>
      <c r="C51" s="365" t="s">
        <v>223</v>
      </c>
      <c r="D51" s="376">
        <v>36</v>
      </c>
      <c r="E51" s="374">
        <f t="shared" si="3"/>
        <v>5</v>
      </c>
      <c r="F51" s="374">
        <f t="shared" si="4"/>
        <v>5</v>
      </c>
      <c r="G51" s="374">
        <f t="shared" si="5"/>
        <v>0</v>
      </c>
      <c r="H51" s="374">
        <f t="shared" si="6"/>
        <v>0</v>
      </c>
      <c r="I51" s="361">
        <v>0</v>
      </c>
      <c r="J51" s="361">
        <v>0</v>
      </c>
      <c r="K51" s="361">
        <f t="shared" si="7"/>
        <v>5</v>
      </c>
      <c r="L51" s="361">
        <v>5</v>
      </c>
      <c r="M51" s="361">
        <v>0</v>
      </c>
      <c r="N51" s="361">
        <f t="shared" si="8"/>
        <v>0</v>
      </c>
      <c r="O51" s="360">
        <v>0</v>
      </c>
      <c r="P51" s="360">
        <v>0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</row>
    <row r="52" spans="1:220" ht="45" customHeight="1">
      <c r="A52" s="365" t="s">
        <v>657</v>
      </c>
      <c r="B52" s="364" t="s">
        <v>224</v>
      </c>
      <c r="C52" s="368" t="s">
        <v>225</v>
      </c>
      <c r="D52" s="376">
        <v>37</v>
      </c>
      <c r="E52" s="374">
        <f t="shared" si="3"/>
        <v>8</v>
      </c>
      <c r="F52" s="374">
        <f t="shared" si="4"/>
        <v>8</v>
      </c>
      <c r="G52" s="374">
        <f t="shared" si="5"/>
        <v>0</v>
      </c>
      <c r="H52" s="374">
        <f t="shared" si="6"/>
        <v>0</v>
      </c>
      <c r="I52" s="361">
        <v>0</v>
      </c>
      <c r="J52" s="361">
        <v>0</v>
      </c>
      <c r="K52" s="361">
        <f t="shared" si="7"/>
        <v>8</v>
      </c>
      <c r="L52" s="361">
        <v>8</v>
      </c>
      <c r="M52" s="361">
        <v>0</v>
      </c>
      <c r="N52" s="361">
        <f t="shared" si="8"/>
        <v>0</v>
      </c>
      <c r="O52" s="360">
        <v>0</v>
      </c>
      <c r="P52" s="360">
        <v>0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</row>
    <row r="53" spans="1:220" ht="45" customHeight="1">
      <c r="A53" s="365" t="s">
        <v>657</v>
      </c>
      <c r="B53" s="364" t="s">
        <v>226</v>
      </c>
      <c r="C53" s="365" t="s">
        <v>227</v>
      </c>
      <c r="D53" s="376">
        <v>38</v>
      </c>
      <c r="E53" s="374">
        <f t="shared" si="3"/>
        <v>3</v>
      </c>
      <c r="F53" s="374">
        <f t="shared" si="4"/>
        <v>3</v>
      </c>
      <c r="G53" s="374">
        <f t="shared" si="5"/>
        <v>0</v>
      </c>
      <c r="H53" s="374">
        <f t="shared" si="6"/>
        <v>0</v>
      </c>
      <c r="I53" s="361">
        <v>0</v>
      </c>
      <c r="J53" s="361">
        <v>0</v>
      </c>
      <c r="K53" s="361">
        <f t="shared" si="7"/>
        <v>3</v>
      </c>
      <c r="L53" s="361">
        <v>3</v>
      </c>
      <c r="M53" s="361">
        <v>0</v>
      </c>
      <c r="N53" s="361">
        <f t="shared" si="8"/>
        <v>0</v>
      </c>
      <c r="O53" s="360">
        <v>0</v>
      </c>
      <c r="P53" s="360">
        <v>0</v>
      </c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</row>
    <row r="54" spans="1:220" ht="45" customHeight="1">
      <c r="A54" s="365" t="s">
        <v>657</v>
      </c>
      <c r="B54" s="364" t="s">
        <v>228</v>
      </c>
      <c r="C54" s="358" t="s">
        <v>229</v>
      </c>
      <c r="D54" s="376">
        <v>39</v>
      </c>
      <c r="E54" s="374">
        <f t="shared" si="3"/>
        <v>3</v>
      </c>
      <c r="F54" s="374">
        <f t="shared" si="4"/>
        <v>3</v>
      </c>
      <c r="G54" s="374">
        <f t="shared" si="5"/>
        <v>0</v>
      </c>
      <c r="H54" s="374">
        <f t="shared" si="6"/>
        <v>0</v>
      </c>
      <c r="I54" s="361">
        <v>0</v>
      </c>
      <c r="J54" s="361">
        <v>0</v>
      </c>
      <c r="K54" s="361">
        <f t="shared" si="7"/>
        <v>3</v>
      </c>
      <c r="L54" s="361">
        <v>3</v>
      </c>
      <c r="M54" s="361">
        <v>0</v>
      </c>
      <c r="N54" s="361">
        <f t="shared" si="8"/>
        <v>0</v>
      </c>
      <c r="O54" s="360">
        <v>0</v>
      </c>
      <c r="P54" s="360">
        <v>0</v>
      </c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</row>
    <row r="55" spans="1:220" ht="45" customHeight="1">
      <c r="A55" s="365" t="s">
        <v>657</v>
      </c>
      <c r="B55" s="364" t="s">
        <v>232</v>
      </c>
      <c r="C55" s="368" t="s">
        <v>233</v>
      </c>
      <c r="D55" s="376">
        <v>40</v>
      </c>
      <c r="E55" s="374">
        <f t="shared" si="3"/>
        <v>5</v>
      </c>
      <c r="F55" s="374">
        <f t="shared" si="4"/>
        <v>5</v>
      </c>
      <c r="G55" s="374">
        <f t="shared" si="5"/>
        <v>0</v>
      </c>
      <c r="H55" s="374">
        <f t="shared" si="6"/>
        <v>0</v>
      </c>
      <c r="I55" s="361">
        <v>0</v>
      </c>
      <c r="J55" s="361">
        <v>0</v>
      </c>
      <c r="K55" s="361">
        <f t="shared" si="7"/>
        <v>5</v>
      </c>
      <c r="L55" s="361">
        <v>5</v>
      </c>
      <c r="M55" s="361">
        <v>0</v>
      </c>
      <c r="N55" s="361">
        <f t="shared" si="8"/>
        <v>0</v>
      </c>
      <c r="O55" s="360">
        <v>0</v>
      </c>
      <c r="P55" s="360">
        <v>0</v>
      </c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</row>
    <row r="56" spans="1:220" ht="45" customHeight="1">
      <c r="A56" s="365" t="s">
        <v>657</v>
      </c>
      <c r="B56" s="364" t="s">
        <v>230</v>
      </c>
      <c r="C56" s="365" t="s">
        <v>231</v>
      </c>
      <c r="D56" s="376">
        <v>41</v>
      </c>
      <c r="E56" s="374">
        <f t="shared" si="3"/>
        <v>5</v>
      </c>
      <c r="F56" s="374">
        <f t="shared" si="4"/>
        <v>5</v>
      </c>
      <c r="G56" s="374">
        <f t="shared" si="5"/>
        <v>0</v>
      </c>
      <c r="H56" s="374">
        <f t="shared" si="6"/>
        <v>0</v>
      </c>
      <c r="I56" s="361">
        <v>0</v>
      </c>
      <c r="J56" s="361">
        <v>0</v>
      </c>
      <c r="K56" s="361">
        <f t="shared" si="7"/>
        <v>5</v>
      </c>
      <c r="L56" s="361">
        <v>5</v>
      </c>
      <c r="M56" s="361">
        <v>0</v>
      </c>
      <c r="N56" s="361">
        <f t="shared" si="8"/>
        <v>0</v>
      </c>
      <c r="O56" s="361">
        <v>0</v>
      </c>
      <c r="P56" s="361">
        <v>0</v>
      </c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</row>
    <row r="57" spans="1:220" ht="45" customHeight="1">
      <c r="A57" s="365" t="s">
        <v>657</v>
      </c>
      <c r="B57" s="364" t="s">
        <v>234</v>
      </c>
      <c r="C57" s="368" t="s">
        <v>235</v>
      </c>
      <c r="D57" s="376">
        <v>42</v>
      </c>
      <c r="E57" s="374">
        <f t="shared" si="3"/>
        <v>5</v>
      </c>
      <c r="F57" s="374">
        <f t="shared" si="4"/>
        <v>5</v>
      </c>
      <c r="G57" s="374">
        <f t="shared" si="5"/>
        <v>0</v>
      </c>
      <c r="H57" s="374">
        <f t="shared" si="6"/>
        <v>0</v>
      </c>
      <c r="I57" s="361">
        <v>0</v>
      </c>
      <c r="J57" s="361">
        <v>0</v>
      </c>
      <c r="K57" s="361">
        <f t="shared" si="7"/>
        <v>5</v>
      </c>
      <c r="L57" s="361">
        <v>5</v>
      </c>
      <c r="M57" s="361">
        <v>0</v>
      </c>
      <c r="N57" s="361">
        <f t="shared" si="8"/>
        <v>0</v>
      </c>
      <c r="O57" s="361">
        <v>0</v>
      </c>
      <c r="P57" s="361">
        <v>0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</row>
    <row r="58" spans="1:220" ht="45" customHeight="1">
      <c r="A58" s="365" t="s">
        <v>657</v>
      </c>
      <c r="B58" s="364" t="s">
        <v>236</v>
      </c>
      <c r="C58" s="365" t="s">
        <v>237</v>
      </c>
      <c r="D58" s="376">
        <v>43</v>
      </c>
      <c r="E58" s="374">
        <f t="shared" si="3"/>
        <v>8</v>
      </c>
      <c r="F58" s="374">
        <f t="shared" si="4"/>
        <v>8</v>
      </c>
      <c r="G58" s="374">
        <f t="shared" si="5"/>
        <v>0</v>
      </c>
      <c r="H58" s="374">
        <f t="shared" si="6"/>
        <v>0</v>
      </c>
      <c r="I58" s="361">
        <v>0</v>
      </c>
      <c r="J58" s="361">
        <v>0</v>
      </c>
      <c r="K58" s="361">
        <f t="shared" si="7"/>
        <v>8</v>
      </c>
      <c r="L58" s="361">
        <v>8</v>
      </c>
      <c r="M58" s="361">
        <v>0</v>
      </c>
      <c r="N58" s="361">
        <f t="shared" si="8"/>
        <v>0</v>
      </c>
      <c r="O58" s="361">
        <v>0</v>
      </c>
      <c r="P58" s="361">
        <v>0</v>
      </c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</row>
    <row r="59" spans="1:220" ht="45" customHeight="1">
      <c r="A59" s="365" t="s">
        <v>657</v>
      </c>
      <c r="B59" s="364" t="s">
        <v>238</v>
      </c>
      <c r="C59" s="365" t="s">
        <v>239</v>
      </c>
      <c r="D59" s="376">
        <v>44</v>
      </c>
      <c r="E59" s="374">
        <f t="shared" si="3"/>
        <v>8</v>
      </c>
      <c r="F59" s="374">
        <f t="shared" si="4"/>
        <v>8</v>
      </c>
      <c r="G59" s="374">
        <f t="shared" si="5"/>
        <v>0</v>
      </c>
      <c r="H59" s="374">
        <f t="shared" si="6"/>
        <v>0</v>
      </c>
      <c r="I59" s="361">
        <v>0</v>
      </c>
      <c r="J59" s="361">
        <v>0</v>
      </c>
      <c r="K59" s="361">
        <f t="shared" si="7"/>
        <v>8</v>
      </c>
      <c r="L59" s="361">
        <v>8</v>
      </c>
      <c r="M59" s="361">
        <v>0</v>
      </c>
      <c r="N59" s="361">
        <f t="shared" si="8"/>
        <v>0</v>
      </c>
      <c r="O59" s="361">
        <v>0</v>
      </c>
      <c r="P59" s="361">
        <v>0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</row>
    <row r="60" spans="1:220" ht="45" customHeight="1">
      <c r="A60" s="365" t="s">
        <v>657</v>
      </c>
      <c r="B60" s="364" t="s">
        <v>240</v>
      </c>
      <c r="C60" s="368" t="s">
        <v>659</v>
      </c>
      <c r="D60" s="376">
        <v>45</v>
      </c>
      <c r="E60" s="374">
        <f t="shared" si="3"/>
        <v>8</v>
      </c>
      <c r="F60" s="374">
        <f t="shared" si="4"/>
        <v>8</v>
      </c>
      <c r="G60" s="374">
        <f t="shared" si="5"/>
        <v>0</v>
      </c>
      <c r="H60" s="374">
        <f t="shared" si="6"/>
        <v>0</v>
      </c>
      <c r="I60" s="361">
        <v>0</v>
      </c>
      <c r="J60" s="361">
        <v>0</v>
      </c>
      <c r="K60" s="361">
        <f t="shared" si="7"/>
        <v>8</v>
      </c>
      <c r="L60" s="361">
        <v>8</v>
      </c>
      <c r="M60" s="361">
        <v>0</v>
      </c>
      <c r="N60" s="361">
        <f t="shared" si="8"/>
        <v>0</v>
      </c>
      <c r="O60" s="361">
        <v>0</v>
      </c>
      <c r="P60" s="361">
        <v>0</v>
      </c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</row>
    <row r="61" spans="1:220" ht="27" customHeight="1">
      <c r="A61" s="635" t="s">
        <v>660</v>
      </c>
      <c r="B61" s="636"/>
      <c r="C61" s="637"/>
      <c r="D61" s="375">
        <v>46</v>
      </c>
      <c r="E61" s="372">
        <f t="shared" ref="E61" si="21">SUM(E62:E66)</f>
        <v>448</v>
      </c>
      <c r="F61" s="372">
        <f t="shared" ref="F61" si="22">SUM(F62:F66)</f>
        <v>114</v>
      </c>
      <c r="G61" s="372">
        <f t="shared" ref="G61" si="23">SUM(G62:G66)</f>
        <v>334</v>
      </c>
      <c r="H61" s="372">
        <f t="shared" ref="H61" si="24">SUM(H62:H66)</f>
        <v>24</v>
      </c>
      <c r="I61" s="372">
        <f t="shared" ref="I61" si="25">SUM(I62:I66)</f>
        <v>0</v>
      </c>
      <c r="J61" s="372">
        <f t="shared" ref="J61" si="26">SUM(J62:J66)</f>
        <v>24</v>
      </c>
      <c r="K61" s="372">
        <f t="shared" ref="K61:P61" si="27">SUM(K62:K66)</f>
        <v>424</v>
      </c>
      <c r="L61" s="372">
        <f t="shared" si="27"/>
        <v>114</v>
      </c>
      <c r="M61" s="372">
        <f t="shared" si="27"/>
        <v>310</v>
      </c>
      <c r="N61" s="372">
        <f t="shared" si="27"/>
        <v>0</v>
      </c>
      <c r="O61" s="372">
        <f t="shared" si="27"/>
        <v>0</v>
      </c>
      <c r="P61" s="372">
        <f t="shared" si="27"/>
        <v>0</v>
      </c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</row>
    <row r="62" spans="1:220" ht="40.5" customHeight="1">
      <c r="A62" s="365" t="s">
        <v>661</v>
      </c>
      <c r="B62" s="359" t="s">
        <v>244</v>
      </c>
      <c r="C62" s="358" t="s">
        <v>662</v>
      </c>
      <c r="D62" s="376">
        <v>47</v>
      </c>
      <c r="E62" s="374">
        <f t="shared" si="3"/>
        <v>165</v>
      </c>
      <c r="F62" s="374">
        <f t="shared" si="4"/>
        <v>44</v>
      </c>
      <c r="G62" s="374">
        <f t="shared" si="5"/>
        <v>121</v>
      </c>
      <c r="H62" s="374">
        <f t="shared" si="6"/>
        <v>0</v>
      </c>
      <c r="I62" s="361">
        <v>0</v>
      </c>
      <c r="J62" s="361">
        <v>0</v>
      </c>
      <c r="K62" s="361">
        <f t="shared" si="7"/>
        <v>165</v>
      </c>
      <c r="L62" s="361">
        <v>44</v>
      </c>
      <c r="M62" s="361">
        <v>121</v>
      </c>
      <c r="N62" s="361">
        <f t="shared" si="8"/>
        <v>0</v>
      </c>
      <c r="O62" s="361">
        <v>0</v>
      </c>
      <c r="P62" s="361">
        <v>0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</row>
    <row r="63" spans="1:220" ht="47.25" customHeight="1">
      <c r="A63" s="358" t="s">
        <v>243</v>
      </c>
      <c r="B63" s="364" t="s">
        <v>663</v>
      </c>
      <c r="C63" s="365" t="s">
        <v>247</v>
      </c>
      <c r="D63" s="376">
        <v>48</v>
      </c>
      <c r="E63" s="374">
        <f t="shared" si="3"/>
        <v>115</v>
      </c>
      <c r="F63" s="374">
        <f t="shared" si="4"/>
        <v>20</v>
      </c>
      <c r="G63" s="374">
        <f t="shared" si="5"/>
        <v>95</v>
      </c>
      <c r="H63" s="374">
        <f t="shared" si="6"/>
        <v>0</v>
      </c>
      <c r="I63" s="361">
        <v>0</v>
      </c>
      <c r="J63" s="361">
        <v>0</v>
      </c>
      <c r="K63" s="361">
        <f t="shared" si="7"/>
        <v>115</v>
      </c>
      <c r="L63" s="361">
        <v>20</v>
      </c>
      <c r="M63" s="361">
        <v>95</v>
      </c>
      <c r="N63" s="361">
        <f t="shared" si="8"/>
        <v>0</v>
      </c>
      <c r="O63" s="361">
        <v>0</v>
      </c>
      <c r="P63" s="361">
        <v>0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</row>
    <row r="64" spans="1:220" ht="40.5" customHeight="1">
      <c r="A64" s="358" t="s">
        <v>243</v>
      </c>
      <c r="B64" s="359" t="s">
        <v>248</v>
      </c>
      <c r="C64" s="358" t="s">
        <v>249</v>
      </c>
      <c r="D64" s="376">
        <v>49</v>
      </c>
      <c r="E64" s="374">
        <f t="shared" si="3"/>
        <v>51</v>
      </c>
      <c r="F64" s="374">
        <f t="shared" si="4"/>
        <v>22</v>
      </c>
      <c r="G64" s="374">
        <f t="shared" si="5"/>
        <v>29</v>
      </c>
      <c r="H64" s="374">
        <f t="shared" si="6"/>
        <v>0</v>
      </c>
      <c r="I64" s="361">
        <v>0</v>
      </c>
      <c r="J64" s="361">
        <v>0</v>
      </c>
      <c r="K64" s="361">
        <f t="shared" si="7"/>
        <v>51</v>
      </c>
      <c r="L64" s="361">
        <v>22</v>
      </c>
      <c r="M64" s="361">
        <v>29</v>
      </c>
      <c r="N64" s="361">
        <f t="shared" si="8"/>
        <v>0</v>
      </c>
      <c r="O64" s="361">
        <v>0</v>
      </c>
      <c r="P64" s="361">
        <v>0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</row>
    <row r="65" spans="1:220" ht="46.5" customHeight="1">
      <c r="A65" s="358" t="s">
        <v>243</v>
      </c>
      <c r="B65" s="359" t="s">
        <v>250</v>
      </c>
      <c r="C65" s="358" t="s">
        <v>251</v>
      </c>
      <c r="D65" s="376">
        <v>50</v>
      </c>
      <c r="E65" s="374">
        <f t="shared" si="3"/>
        <v>24</v>
      </c>
      <c r="F65" s="374">
        <f t="shared" si="4"/>
        <v>0</v>
      </c>
      <c r="G65" s="374">
        <f t="shared" si="5"/>
        <v>24</v>
      </c>
      <c r="H65" s="374">
        <f t="shared" si="6"/>
        <v>24</v>
      </c>
      <c r="I65" s="361">
        <v>0</v>
      </c>
      <c r="J65" s="361">
        <v>24</v>
      </c>
      <c r="K65" s="361">
        <f t="shared" si="7"/>
        <v>0</v>
      </c>
      <c r="L65" s="361">
        <v>0</v>
      </c>
      <c r="M65" s="361">
        <v>0</v>
      </c>
      <c r="N65" s="361">
        <f t="shared" si="8"/>
        <v>0</v>
      </c>
      <c r="O65" s="361">
        <v>0</v>
      </c>
      <c r="P65" s="361">
        <v>0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</row>
    <row r="66" spans="1:220" ht="45" customHeight="1">
      <c r="A66" s="358" t="s">
        <v>243</v>
      </c>
      <c r="B66" s="364" t="s">
        <v>252</v>
      </c>
      <c r="C66" s="365" t="s">
        <v>253</v>
      </c>
      <c r="D66" s="376">
        <v>51</v>
      </c>
      <c r="E66" s="374">
        <f t="shared" si="3"/>
        <v>93</v>
      </c>
      <c r="F66" s="374">
        <f t="shared" si="4"/>
        <v>28</v>
      </c>
      <c r="G66" s="374">
        <f t="shared" si="5"/>
        <v>65</v>
      </c>
      <c r="H66" s="374">
        <f t="shared" si="6"/>
        <v>0</v>
      </c>
      <c r="I66" s="361">
        <v>0</v>
      </c>
      <c r="J66" s="361">
        <v>0</v>
      </c>
      <c r="K66" s="361">
        <f t="shared" si="7"/>
        <v>93</v>
      </c>
      <c r="L66" s="361">
        <v>28</v>
      </c>
      <c r="M66" s="361">
        <v>65</v>
      </c>
      <c r="N66" s="361">
        <f t="shared" si="8"/>
        <v>0</v>
      </c>
      <c r="O66" s="361">
        <v>0</v>
      </c>
      <c r="P66" s="361">
        <v>0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</row>
    <row r="67" spans="1:220" ht="27" customHeight="1">
      <c r="A67" s="635" t="s">
        <v>664</v>
      </c>
      <c r="B67" s="636"/>
      <c r="C67" s="637"/>
      <c r="D67" s="375">
        <v>52</v>
      </c>
      <c r="E67" s="372">
        <f t="shared" ref="E67" si="28">SUM(E68:E79)</f>
        <v>1172</v>
      </c>
      <c r="F67" s="372">
        <f t="shared" ref="F67" si="29">SUM(F68:F79)</f>
        <v>457</v>
      </c>
      <c r="G67" s="372">
        <f t="shared" ref="G67" si="30">SUM(G68:G79)</f>
        <v>715</v>
      </c>
      <c r="H67" s="372">
        <f t="shared" ref="H67" si="31">SUM(H68:H79)</f>
        <v>57</v>
      </c>
      <c r="I67" s="372">
        <f t="shared" ref="I67" si="32">SUM(I68:I79)</f>
        <v>43</v>
      </c>
      <c r="J67" s="372">
        <f t="shared" ref="J67" si="33">SUM(J68:J79)</f>
        <v>14</v>
      </c>
      <c r="K67" s="372">
        <f t="shared" ref="K67:P67" si="34">SUM(K68:K79)</f>
        <v>1115</v>
      </c>
      <c r="L67" s="372">
        <f t="shared" si="34"/>
        <v>414</v>
      </c>
      <c r="M67" s="372">
        <f t="shared" si="34"/>
        <v>701</v>
      </c>
      <c r="N67" s="372">
        <f t="shared" si="34"/>
        <v>0</v>
      </c>
      <c r="O67" s="372">
        <f t="shared" si="34"/>
        <v>0</v>
      </c>
      <c r="P67" s="372">
        <f t="shared" si="34"/>
        <v>0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</row>
    <row r="68" spans="1:220" ht="33" customHeight="1">
      <c r="A68" s="358" t="s">
        <v>255</v>
      </c>
      <c r="B68" s="359" t="s">
        <v>256</v>
      </c>
      <c r="C68" s="358" t="s">
        <v>257</v>
      </c>
      <c r="D68" s="376">
        <v>53</v>
      </c>
      <c r="E68" s="374">
        <f t="shared" si="3"/>
        <v>18</v>
      </c>
      <c r="F68" s="374">
        <f t="shared" si="4"/>
        <v>2</v>
      </c>
      <c r="G68" s="374">
        <f t="shared" si="5"/>
        <v>16</v>
      </c>
      <c r="H68" s="374">
        <f t="shared" si="6"/>
        <v>0</v>
      </c>
      <c r="I68" s="361">
        <v>0</v>
      </c>
      <c r="J68" s="361">
        <v>0</v>
      </c>
      <c r="K68" s="361">
        <f t="shared" si="7"/>
        <v>18</v>
      </c>
      <c r="L68" s="361">
        <v>2</v>
      </c>
      <c r="M68" s="361">
        <v>16</v>
      </c>
      <c r="N68" s="361">
        <f t="shared" si="8"/>
        <v>0</v>
      </c>
      <c r="O68" s="361">
        <v>0</v>
      </c>
      <c r="P68" s="361">
        <v>0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</row>
    <row r="69" spans="1:220" ht="33" customHeight="1">
      <c r="A69" s="358" t="s">
        <v>255</v>
      </c>
      <c r="B69" s="364" t="s">
        <v>258</v>
      </c>
      <c r="C69" s="358" t="s">
        <v>665</v>
      </c>
      <c r="D69" s="376">
        <v>54</v>
      </c>
      <c r="E69" s="374">
        <f t="shared" si="3"/>
        <v>17</v>
      </c>
      <c r="F69" s="374">
        <f t="shared" si="4"/>
        <v>11</v>
      </c>
      <c r="G69" s="374">
        <f t="shared" si="5"/>
        <v>6</v>
      </c>
      <c r="H69" s="374">
        <f t="shared" si="6"/>
        <v>17</v>
      </c>
      <c r="I69" s="361">
        <v>11</v>
      </c>
      <c r="J69" s="361">
        <v>6</v>
      </c>
      <c r="K69" s="361">
        <f t="shared" si="7"/>
        <v>0</v>
      </c>
      <c r="L69" s="361">
        <v>0</v>
      </c>
      <c r="M69" s="361">
        <v>0</v>
      </c>
      <c r="N69" s="361">
        <f t="shared" si="8"/>
        <v>0</v>
      </c>
      <c r="O69" s="361">
        <v>0</v>
      </c>
      <c r="P69" s="361">
        <v>0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</row>
    <row r="70" spans="1:220" ht="33" customHeight="1">
      <c r="A70" s="365" t="s">
        <v>255</v>
      </c>
      <c r="B70" s="364" t="s">
        <v>260</v>
      </c>
      <c r="C70" s="365" t="s">
        <v>261</v>
      </c>
      <c r="D70" s="376">
        <v>55</v>
      </c>
      <c r="E70" s="374">
        <f t="shared" si="3"/>
        <v>21</v>
      </c>
      <c r="F70" s="374">
        <f t="shared" si="4"/>
        <v>16</v>
      </c>
      <c r="G70" s="374">
        <f t="shared" si="5"/>
        <v>5</v>
      </c>
      <c r="H70" s="374">
        <f t="shared" si="6"/>
        <v>21</v>
      </c>
      <c r="I70" s="361">
        <v>16</v>
      </c>
      <c r="J70" s="361">
        <v>5</v>
      </c>
      <c r="K70" s="361">
        <f t="shared" si="7"/>
        <v>0</v>
      </c>
      <c r="L70" s="361">
        <v>0</v>
      </c>
      <c r="M70" s="361">
        <v>0</v>
      </c>
      <c r="N70" s="361">
        <f t="shared" si="8"/>
        <v>0</v>
      </c>
      <c r="O70" s="361">
        <v>0</v>
      </c>
      <c r="P70" s="361">
        <v>0</v>
      </c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</row>
    <row r="71" spans="1:220" ht="33" customHeight="1">
      <c r="A71" s="358" t="s">
        <v>255</v>
      </c>
      <c r="B71" s="359" t="s">
        <v>262</v>
      </c>
      <c r="C71" s="358" t="s">
        <v>263</v>
      </c>
      <c r="D71" s="376">
        <v>56</v>
      </c>
      <c r="E71" s="374">
        <f t="shared" si="3"/>
        <v>220</v>
      </c>
      <c r="F71" s="374">
        <f t="shared" si="4"/>
        <v>86</v>
      </c>
      <c r="G71" s="374">
        <f t="shared" si="5"/>
        <v>134</v>
      </c>
      <c r="H71" s="374">
        <f t="shared" si="6"/>
        <v>0</v>
      </c>
      <c r="I71" s="361">
        <v>0</v>
      </c>
      <c r="J71" s="361">
        <v>0</v>
      </c>
      <c r="K71" s="361">
        <f t="shared" si="7"/>
        <v>220</v>
      </c>
      <c r="L71" s="361">
        <v>86</v>
      </c>
      <c r="M71" s="361">
        <v>134</v>
      </c>
      <c r="N71" s="361">
        <f t="shared" si="8"/>
        <v>0</v>
      </c>
      <c r="O71" s="361">
        <v>0</v>
      </c>
      <c r="P71" s="361">
        <v>0</v>
      </c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</row>
    <row r="72" spans="1:220" ht="33" customHeight="1">
      <c r="A72" s="358" t="s">
        <v>255</v>
      </c>
      <c r="B72" s="359" t="s">
        <v>266</v>
      </c>
      <c r="C72" s="358" t="s">
        <v>267</v>
      </c>
      <c r="D72" s="376">
        <v>57</v>
      </c>
      <c r="E72" s="374">
        <f t="shared" si="3"/>
        <v>10</v>
      </c>
      <c r="F72" s="374">
        <f t="shared" si="4"/>
        <v>7</v>
      </c>
      <c r="G72" s="374">
        <f t="shared" si="5"/>
        <v>3</v>
      </c>
      <c r="H72" s="374">
        <f t="shared" si="6"/>
        <v>10</v>
      </c>
      <c r="I72" s="361">
        <v>7</v>
      </c>
      <c r="J72" s="361">
        <v>3</v>
      </c>
      <c r="K72" s="361">
        <f t="shared" si="7"/>
        <v>0</v>
      </c>
      <c r="L72" s="361">
        <v>0</v>
      </c>
      <c r="M72" s="361">
        <v>0</v>
      </c>
      <c r="N72" s="361">
        <f t="shared" si="8"/>
        <v>0</v>
      </c>
      <c r="O72" s="361">
        <v>0</v>
      </c>
      <c r="P72" s="361">
        <v>0</v>
      </c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</row>
    <row r="73" spans="1:220" ht="33" customHeight="1">
      <c r="A73" s="358" t="s">
        <v>255</v>
      </c>
      <c r="B73" s="359" t="s">
        <v>268</v>
      </c>
      <c r="C73" s="358" t="s">
        <v>269</v>
      </c>
      <c r="D73" s="376">
        <v>58</v>
      </c>
      <c r="E73" s="374">
        <f t="shared" si="3"/>
        <v>60</v>
      </c>
      <c r="F73" s="374">
        <f t="shared" si="4"/>
        <v>22</v>
      </c>
      <c r="G73" s="374">
        <f t="shared" si="5"/>
        <v>38</v>
      </c>
      <c r="H73" s="374">
        <f t="shared" si="6"/>
        <v>0</v>
      </c>
      <c r="I73" s="361">
        <v>0</v>
      </c>
      <c r="J73" s="361">
        <v>0</v>
      </c>
      <c r="K73" s="361">
        <f t="shared" si="7"/>
        <v>60</v>
      </c>
      <c r="L73" s="361">
        <v>22</v>
      </c>
      <c r="M73" s="361">
        <v>38</v>
      </c>
      <c r="N73" s="361">
        <f t="shared" si="8"/>
        <v>0</v>
      </c>
      <c r="O73" s="361">
        <v>0</v>
      </c>
      <c r="P73" s="361">
        <v>0</v>
      </c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</row>
    <row r="74" spans="1:220" ht="33" customHeight="1">
      <c r="A74" s="365" t="s">
        <v>255</v>
      </c>
      <c r="B74" s="359" t="s">
        <v>270</v>
      </c>
      <c r="C74" s="358" t="s">
        <v>666</v>
      </c>
      <c r="D74" s="376">
        <v>59</v>
      </c>
      <c r="E74" s="374">
        <f t="shared" si="3"/>
        <v>335</v>
      </c>
      <c r="F74" s="374">
        <f t="shared" si="4"/>
        <v>53</v>
      </c>
      <c r="G74" s="374">
        <f t="shared" si="5"/>
        <v>282</v>
      </c>
      <c r="H74" s="374">
        <f t="shared" si="6"/>
        <v>0</v>
      </c>
      <c r="I74" s="361">
        <v>0</v>
      </c>
      <c r="J74" s="361">
        <v>0</v>
      </c>
      <c r="K74" s="361">
        <f t="shared" si="7"/>
        <v>335</v>
      </c>
      <c r="L74" s="361">
        <v>53</v>
      </c>
      <c r="M74" s="361">
        <v>282</v>
      </c>
      <c r="N74" s="361">
        <f t="shared" si="8"/>
        <v>0</v>
      </c>
      <c r="O74" s="361">
        <v>0</v>
      </c>
      <c r="P74" s="361">
        <v>0</v>
      </c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</row>
    <row r="75" spans="1:220" ht="33" customHeight="1">
      <c r="A75" s="358" t="s">
        <v>255</v>
      </c>
      <c r="B75" s="364" t="s">
        <v>272</v>
      </c>
      <c r="C75" s="365" t="s">
        <v>273</v>
      </c>
      <c r="D75" s="376">
        <v>60</v>
      </c>
      <c r="E75" s="374">
        <f t="shared" si="3"/>
        <v>60</v>
      </c>
      <c r="F75" s="374">
        <f t="shared" si="4"/>
        <v>39</v>
      </c>
      <c r="G75" s="374">
        <f t="shared" si="5"/>
        <v>21</v>
      </c>
      <c r="H75" s="374">
        <f t="shared" si="6"/>
        <v>0</v>
      </c>
      <c r="I75" s="361">
        <v>0</v>
      </c>
      <c r="J75" s="361">
        <v>0</v>
      </c>
      <c r="K75" s="361">
        <f t="shared" si="7"/>
        <v>60</v>
      </c>
      <c r="L75" s="361">
        <v>39</v>
      </c>
      <c r="M75" s="361">
        <v>21</v>
      </c>
      <c r="N75" s="361">
        <f t="shared" si="8"/>
        <v>0</v>
      </c>
      <c r="O75" s="361">
        <v>0</v>
      </c>
      <c r="P75" s="361">
        <v>0</v>
      </c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</row>
    <row r="76" spans="1:220" ht="33" customHeight="1">
      <c r="A76" s="358" t="s">
        <v>667</v>
      </c>
      <c r="B76" s="359" t="s">
        <v>274</v>
      </c>
      <c r="C76" s="358" t="s">
        <v>668</v>
      </c>
      <c r="D76" s="376">
        <v>61</v>
      </c>
      <c r="E76" s="374">
        <f t="shared" si="3"/>
        <v>9</v>
      </c>
      <c r="F76" s="374">
        <f t="shared" si="4"/>
        <v>9</v>
      </c>
      <c r="G76" s="374">
        <f t="shared" si="5"/>
        <v>0</v>
      </c>
      <c r="H76" s="374">
        <f t="shared" si="6"/>
        <v>9</v>
      </c>
      <c r="I76" s="361">
        <v>9</v>
      </c>
      <c r="J76" s="361">
        <v>0</v>
      </c>
      <c r="K76" s="361">
        <f t="shared" si="7"/>
        <v>0</v>
      </c>
      <c r="L76" s="361">
        <v>0</v>
      </c>
      <c r="M76" s="361">
        <v>0</v>
      </c>
      <c r="N76" s="361">
        <f t="shared" si="8"/>
        <v>0</v>
      </c>
      <c r="O76" s="361">
        <v>0</v>
      </c>
      <c r="P76" s="361">
        <v>0</v>
      </c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</row>
    <row r="77" spans="1:220" ht="33" customHeight="1">
      <c r="A77" s="365" t="s">
        <v>255</v>
      </c>
      <c r="B77" s="359" t="s">
        <v>276</v>
      </c>
      <c r="C77" s="358" t="s">
        <v>277</v>
      </c>
      <c r="D77" s="376">
        <v>62</v>
      </c>
      <c r="E77" s="374">
        <f t="shared" si="3"/>
        <v>63</v>
      </c>
      <c r="F77" s="374">
        <f t="shared" si="4"/>
        <v>15</v>
      </c>
      <c r="G77" s="374">
        <f t="shared" si="5"/>
        <v>48</v>
      </c>
      <c r="H77" s="374">
        <f t="shared" si="6"/>
        <v>0</v>
      </c>
      <c r="I77" s="361">
        <v>0</v>
      </c>
      <c r="J77" s="361">
        <v>0</v>
      </c>
      <c r="K77" s="361">
        <f t="shared" si="7"/>
        <v>63</v>
      </c>
      <c r="L77" s="361">
        <v>15</v>
      </c>
      <c r="M77" s="361">
        <v>48</v>
      </c>
      <c r="N77" s="361">
        <f t="shared" si="8"/>
        <v>0</v>
      </c>
      <c r="O77" s="361">
        <v>0</v>
      </c>
      <c r="P77" s="361">
        <v>0</v>
      </c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</row>
    <row r="78" spans="1:220" ht="49.5" customHeight="1">
      <c r="A78" s="358" t="s">
        <v>255</v>
      </c>
      <c r="B78" s="359" t="s">
        <v>278</v>
      </c>
      <c r="C78" s="358" t="s">
        <v>669</v>
      </c>
      <c r="D78" s="376">
        <v>63</v>
      </c>
      <c r="E78" s="374">
        <f t="shared" si="3"/>
        <v>330</v>
      </c>
      <c r="F78" s="374">
        <f t="shared" si="4"/>
        <v>168</v>
      </c>
      <c r="G78" s="374">
        <f t="shared" si="5"/>
        <v>162</v>
      </c>
      <c r="H78" s="374">
        <f t="shared" si="6"/>
        <v>0</v>
      </c>
      <c r="I78" s="361">
        <v>0</v>
      </c>
      <c r="J78" s="361">
        <v>0</v>
      </c>
      <c r="K78" s="361">
        <f t="shared" si="7"/>
        <v>330</v>
      </c>
      <c r="L78" s="361">
        <v>168</v>
      </c>
      <c r="M78" s="361">
        <v>162</v>
      </c>
      <c r="N78" s="361">
        <f t="shared" si="8"/>
        <v>0</v>
      </c>
      <c r="O78" s="361">
        <v>0</v>
      </c>
      <c r="P78" s="361">
        <v>0</v>
      </c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</row>
    <row r="79" spans="1:220" ht="33" customHeight="1">
      <c r="A79" s="358" t="s">
        <v>255</v>
      </c>
      <c r="B79" s="359" t="s">
        <v>280</v>
      </c>
      <c r="C79" s="358" t="s">
        <v>281</v>
      </c>
      <c r="D79" s="376">
        <v>64</v>
      </c>
      <c r="E79" s="374">
        <f t="shared" si="3"/>
        <v>29</v>
      </c>
      <c r="F79" s="374">
        <f t="shared" si="4"/>
        <v>29</v>
      </c>
      <c r="G79" s="374">
        <f t="shared" si="5"/>
        <v>0</v>
      </c>
      <c r="H79" s="374">
        <f t="shared" si="6"/>
        <v>0</v>
      </c>
      <c r="I79" s="361">
        <v>0</v>
      </c>
      <c r="J79" s="361">
        <v>0</v>
      </c>
      <c r="K79" s="361">
        <f t="shared" si="7"/>
        <v>29</v>
      </c>
      <c r="L79" s="361">
        <v>29</v>
      </c>
      <c r="M79" s="361">
        <v>0</v>
      </c>
      <c r="N79" s="361">
        <f t="shared" si="8"/>
        <v>0</v>
      </c>
      <c r="O79" s="361">
        <v>0</v>
      </c>
      <c r="P79" s="361">
        <v>0</v>
      </c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</row>
    <row r="80" spans="1:220" ht="27" customHeight="1">
      <c r="A80" s="635" t="s">
        <v>670</v>
      </c>
      <c r="B80" s="636"/>
      <c r="C80" s="637"/>
      <c r="D80" s="375">
        <v>65</v>
      </c>
      <c r="E80" s="372">
        <f t="shared" ref="E80" si="35">SUM(E81:E82)</f>
        <v>66</v>
      </c>
      <c r="F80" s="372">
        <f t="shared" ref="F80" si="36">SUM(F81:F82)</f>
        <v>37</v>
      </c>
      <c r="G80" s="372">
        <f t="shared" ref="G80" si="37">SUM(G81:G82)</f>
        <v>29</v>
      </c>
      <c r="H80" s="372">
        <f t="shared" ref="H80" si="38">SUM(H81:H82)</f>
        <v>0</v>
      </c>
      <c r="I80" s="372">
        <f t="shared" ref="I80" si="39">SUM(I81:I82)</f>
        <v>0</v>
      </c>
      <c r="J80" s="372">
        <f t="shared" ref="J80" si="40">SUM(J81:J82)</f>
        <v>0</v>
      </c>
      <c r="K80" s="372">
        <f t="shared" ref="K80:P80" si="41">SUM(K81:K82)</f>
        <v>66</v>
      </c>
      <c r="L80" s="372">
        <f t="shared" si="41"/>
        <v>37</v>
      </c>
      <c r="M80" s="372">
        <f t="shared" si="41"/>
        <v>29</v>
      </c>
      <c r="N80" s="372">
        <f t="shared" si="41"/>
        <v>0</v>
      </c>
      <c r="O80" s="372">
        <f t="shared" si="41"/>
        <v>0</v>
      </c>
      <c r="P80" s="372">
        <f t="shared" si="41"/>
        <v>0</v>
      </c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</row>
    <row r="81" spans="1:220" ht="51" customHeight="1">
      <c r="A81" s="358" t="s">
        <v>283</v>
      </c>
      <c r="B81" s="359" t="s">
        <v>284</v>
      </c>
      <c r="C81" s="358" t="s">
        <v>285</v>
      </c>
      <c r="D81" s="376">
        <v>66</v>
      </c>
      <c r="E81" s="374">
        <f t="shared" si="3"/>
        <v>11</v>
      </c>
      <c r="F81" s="374">
        <f t="shared" si="4"/>
        <v>8</v>
      </c>
      <c r="G81" s="374">
        <f t="shared" si="5"/>
        <v>3</v>
      </c>
      <c r="H81" s="374">
        <f t="shared" si="6"/>
        <v>0</v>
      </c>
      <c r="I81" s="361">
        <v>0</v>
      </c>
      <c r="J81" s="361">
        <v>0</v>
      </c>
      <c r="K81" s="361">
        <f t="shared" ref="K81:K144" si="42">+L81+M81</f>
        <v>11</v>
      </c>
      <c r="L81" s="361">
        <v>8</v>
      </c>
      <c r="M81" s="361">
        <v>3</v>
      </c>
      <c r="N81" s="361">
        <f t="shared" ref="N81:N144" si="43">+O81+P81</f>
        <v>0</v>
      </c>
      <c r="O81" s="361">
        <v>0</v>
      </c>
      <c r="P81" s="361">
        <v>0</v>
      </c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</row>
    <row r="82" spans="1:220" ht="51" customHeight="1">
      <c r="A82" s="358" t="s">
        <v>283</v>
      </c>
      <c r="B82" s="364" t="s">
        <v>286</v>
      </c>
      <c r="C82" s="358" t="s">
        <v>287</v>
      </c>
      <c r="D82" s="376">
        <v>67</v>
      </c>
      <c r="E82" s="374">
        <f t="shared" ref="E82:E145" si="44">+H82+K82+N82</f>
        <v>55</v>
      </c>
      <c r="F82" s="374">
        <f t="shared" ref="F82:F145" si="45">+I82+L82+O82</f>
        <v>29</v>
      </c>
      <c r="G82" s="374">
        <f t="shared" ref="G82:G145" si="46">+J82+M82+P82</f>
        <v>26</v>
      </c>
      <c r="H82" s="374">
        <f t="shared" ref="H82:H145" si="47">+J82+I82</f>
        <v>0</v>
      </c>
      <c r="I82" s="361">
        <v>0</v>
      </c>
      <c r="J82" s="361">
        <v>0</v>
      </c>
      <c r="K82" s="361">
        <f t="shared" si="42"/>
        <v>55</v>
      </c>
      <c r="L82" s="361">
        <v>29</v>
      </c>
      <c r="M82" s="361">
        <v>26</v>
      </c>
      <c r="N82" s="361">
        <f t="shared" si="43"/>
        <v>0</v>
      </c>
      <c r="O82" s="361">
        <v>0</v>
      </c>
      <c r="P82" s="361">
        <v>0</v>
      </c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</row>
    <row r="83" spans="1:220" ht="27" customHeight="1">
      <c r="A83" s="635" t="s">
        <v>671</v>
      </c>
      <c r="B83" s="636"/>
      <c r="C83" s="637"/>
      <c r="D83" s="375">
        <v>68</v>
      </c>
      <c r="E83" s="372">
        <f t="shared" ref="E83" si="48">SUM(E84:E89)</f>
        <v>874</v>
      </c>
      <c r="F83" s="372">
        <f t="shared" ref="F83" si="49">SUM(F84:F89)</f>
        <v>394</v>
      </c>
      <c r="G83" s="372">
        <f t="shared" ref="G83" si="50">SUM(G84:G89)</f>
        <v>480</v>
      </c>
      <c r="H83" s="372">
        <f t="shared" ref="H83" si="51">SUM(H84:H89)</f>
        <v>0</v>
      </c>
      <c r="I83" s="372">
        <f t="shared" ref="I83" si="52">SUM(I84:I89)</f>
        <v>0</v>
      </c>
      <c r="J83" s="372">
        <f t="shared" ref="J83" si="53">SUM(J84:J89)</f>
        <v>0</v>
      </c>
      <c r="K83" s="372">
        <f t="shared" ref="K83:P83" si="54">SUM(K84:K89)</f>
        <v>874</v>
      </c>
      <c r="L83" s="372">
        <f t="shared" si="54"/>
        <v>394</v>
      </c>
      <c r="M83" s="372">
        <f t="shared" si="54"/>
        <v>480</v>
      </c>
      <c r="N83" s="372">
        <f t="shared" si="54"/>
        <v>0</v>
      </c>
      <c r="O83" s="372">
        <f t="shared" si="54"/>
        <v>0</v>
      </c>
      <c r="P83" s="372">
        <f t="shared" si="54"/>
        <v>0</v>
      </c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</row>
    <row r="84" spans="1:220" ht="47.25" customHeight="1">
      <c r="A84" s="358" t="s">
        <v>289</v>
      </c>
      <c r="B84" s="364" t="s">
        <v>290</v>
      </c>
      <c r="C84" s="365" t="s">
        <v>291</v>
      </c>
      <c r="D84" s="376">
        <v>69</v>
      </c>
      <c r="E84" s="374">
        <f t="shared" si="44"/>
        <v>111</v>
      </c>
      <c r="F84" s="374">
        <f t="shared" si="45"/>
        <v>38</v>
      </c>
      <c r="G84" s="374">
        <f t="shared" si="46"/>
        <v>73</v>
      </c>
      <c r="H84" s="374">
        <f t="shared" si="47"/>
        <v>0</v>
      </c>
      <c r="I84" s="361">
        <v>0</v>
      </c>
      <c r="J84" s="361">
        <v>0</v>
      </c>
      <c r="K84" s="361">
        <f t="shared" si="42"/>
        <v>111</v>
      </c>
      <c r="L84" s="361">
        <v>38</v>
      </c>
      <c r="M84" s="361">
        <v>73</v>
      </c>
      <c r="N84" s="361">
        <f t="shared" si="43"/>
        <v>0</v>
      </c>
      <c r="O84" s="361">
        <v>0</v>
      </c>
      <c r="P84" s="361">
        <v>0</v>
      </c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</row>
    <row r="85" spans="1:220" ht="47.25" customHeight="1">
      <c r="A85" s="365" t="s">
        <v>289</v>
      </c>
      <c r="B85" s="363" t="s">
        <v>292</v>
      </c>
      <c r="C85" s="362" t="s">
        <v>293</v>
      </c>
      <c r="D85" s="376">
        <v>70</v>
      </c>
      <c r="E85" s="374">
        <f t="shared" si="44"/>
        <v>139</v>
      </c>
      <c r="F85" s="374">
        <f t="shared" si="45"/>
        <v>36</v>
      </c>
      <c r="G85" s="374">
        <f t="shared" si="46"/>
        <v>103</v>
      </c>
      <c r="H85" s="374">
        <f t="shared" si="47"/>
        <v>0</v>
      </c>
      <c r="I85" s="361">
        <v>0</v>
      </c>
      <c r="J85" s="361">
        <v>0</v>
      </c>
      <c r="K85" s="361">
        <f t="shared" si="42"/>
        <v>139</v>
      </c>
      <c r="L85" s="361">
        <v>36</v>
      </c>
      <c r="M85" s="361">
        <v>103</v>
      </c>
      <c r="N85" s="361">
        <f t="shared" si="43"/>
        <v>0</v>
      </c>
      <c r="O85" s="361">
        <v>0</v>
      </c>
      <c r="P85" s="361">
        <v>0</v>
      </c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</row>
    <row r="86" spans="1:220" ht="47.25" customHeight="1">
      <c r="A86" s="358" t="s">
        <v>672</v>
      </c>
      <c r="B86" s="359" t="s">
        <v>294</v>
      </c>
      <c r="C86" s="358" t="s">
        <v>295</v>
      </c>
      <c r="D86" s="376">
        <v>71</v>
      </c>
      <c r="E86" s="374">
        <f t="shared" si="44"/>
        <v>37</v>
      </c>
      <c r="F86" s="374">
        <f t="shared" si="45"/>
        <v>23</v>
      </c>
      <c r="G86" s="374">
        <f t="shared" si="46"/>
        <v>14</v>
      </c>
      <c r="H86" s="374">
        <f t="shared" si="47"/>
        <v>0</v>
      </c>
      <c r="I86" s="361">
        <v>0</v>
      </c>
      <c r="J86" s="361">
        <v>0</v>
      </c>
      <c r="K86" s="361">
        <f t="shared" si="42"/>
        <v>37</v>
      </c>
      <c r="L86" s="361">
        <v>23</v>
      </c>
      <c r="M86" s="361">
        <v>14</v>
      </c>
      <c r="N86" s="361">
        <f t="shared" si="43"/>
        <v>0</v>
      </c>
      <c r="O86" s="361">
        <v>0</v>
      </c>
      <c r="P86" s="361">
        <v>0</v>
      </c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</row>
    <row r="87" spans="1:220" ht="45.75" customHeight="1">
      <c r="A87" s="358" t="s">
        <v>289</v>
      </c>
      <c r="B87" s="359" t="s">
        <v>296</v>
      </c>
      <c r="C87" s="358" t="s">
        <v>297</v>
      </c>
      <c r="D87" s="376">
        <v>72</v>
      </c>
      <c r="E87" s="374">
        <f t="shared" si="44"/>
        <v>505</v>
      </c>
      <c r="F87" s="374">
        <f t="shared" si="45"/>
        <v>250</v>
      </c>
      <c r="G87" s="374">
        <f t="shared" si="46"/>
        <v>255</v>
      </c>
      <c r="H87" s="374">
        <f t="shared" si="47"/>
        <v>0</v>
      </c>
      <c r="I87" s="361">
        <v>0</v>
      </c>
      <c r="J87" s="361">
        <v>0</v>
      </c>
      <c r="K87" s="361">
        <f t="shared" si="42"/>
        <v>505</v>
      </c>
      <c r="L87" s="361">
        <v>250</v>
      </c>
      <c r="M87" s="361">
        <v>255</v>
      </c>
      <c r="N87" s="361">
        <f t="shared" si="43"/>
        <v>0</v>
      </c>
      <c r="O87" s="361">
        <v>0</v>
      </c>
      <c r="P87" s="361">
        <v>0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</row>
    <row r="88" spans="1:220" ht="45.75" customHeight="1">
      <c r="A88" s="358" t="s">
        <v>673</v>
      </c>
      <c r="B88" s="364" t="s">
        <v>298</v>
      </c>
      <c r="C88" s="358" t="s">
        <v>299</v>
      </c>
      <c r="D88" s="376">
        <v>73</v>
      </c>
      <c r="E88" s="374">
        <f t="shared" si="44"/>
        <v>30</v>
      </c>
      <c r="F88" s="374">
        <f t="shared" si="45"/>
        <v>17</v>
      </c>
      <c r="G88" s="374">
        <f t="shared" si="46"/>
        <v>13</v>
      </c>
      <c r="H88" s="374">
        <f t="shared" si="47"/>
        <v>0</v>
      </c>
      <c r="I88" s="361">
        <v>0</v>
      </c>
      <c r="J88" s="361">
        <v>0</v>
      </c>
      <c r="K88" s="361">
        <f t="shared" si="42"/>
        <v>30</v>
      </c>
      <c r="L88" s="361">
        <v>17</v>
      </c>
      <c r="M88" s="361">
        <v>13</v>
      </c>
      <c r="N88" s="361">
        <f t="shared" si="43"/>
        <v>0</v>
      </c>
      <c r="O88" s="361">
        <v>0</v>
      </c>
      <c r="P88" s="361">
        <v>0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</row>
    <row r="89" spans="1:220" ht="46.5" customHeight="1">
      <c r="A89" s="358" t="s">
        <v>673</v>
      </c>
      <c r="B89" s="364" t="s">
        <v>300</v>
      </c>
      <c r="C89" s="358" t="s">
        <v>674</v>
      </c>
      <c r="D89" s="376">
        <v>74</v>
      </c>
      <c r="E89" s="374">
        <f t="shared" si="44"/>
        <v>52</v>
      </c>
      <c r="F89" s="374">
        <f t="shared" si="45"/>
        <v>30</v>
      </c>
      <c r="G89" s="374">
        <f t="shared" si="46"/>
        <v>22</v>
      </c>
      <c r="H89" s="374">
        <f t="shared" si="47"/>
        <v>0</v>
      </c>
      <c r="I89" s="361">
        <v>0</v>
      </c>
      <c r="J89" s="361">
        <v>0</v>
      </c>
      <c r="K89" s="361">
        <f t="shared" si="42"/>
        <v>52</v>
      </c>
      <c r="L89" s="361">
        <v>30</v>
      </c>
      <c r="M89" s="361">
        <v>22</v>
      </c>
      <c r="N89" s="361">
        <f t="shared" si="43"/>
        <v>0</v>
      </c>
      <c r="O89" s="361">
        <v>0</v>
      </c>
      <c r="P89" s="361">
        <v>0</v>
      </c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</row>
    <row r="90" spans="1:220" ht="27" customHeight="1">
      <c r="A90" s="635" t="s">
        <v>675</v>
      </c>
      <c r="B90" s="636"/>
      <c r="C90" s="637"/>
      <c r="D90" s="375">
        <v>75</v>
      </c>
      <c r="E90" s="372">
        <f t="shared" ref="E90" si="55">SUM(E91:E111)</f>
        <v>3366</v>
      </c>
      <c r="F90" s="372">
        <f t="shared" ref="F90" si="56">SUM(F91:F111)</f>
        <v>2817</v>
      </c>
      <c r="G90" s="372">
        <f t="shared" ref="G90" si="57">SUM(G91:G111)</f>
        <v>549</v>
      </c>
      <c r="H90" s="372">
        <f t="shared" ref="H90" si="58">SUM(H91:H111)</f>
        <v>171</v>
      </c>
      <c r="I90" s="372">
        <f t="shared" ref="I90" si="59">SUM(I91:I111)</f>
        <v>138</v>
      </c>
      <c r="J90" s="372">
        <f t="shared" ref="J90" si="60">SUM(J91:J111)</f>
        <v>33</v>
      </c>
      <c r="K90" s="372">
        <f t="shared" ref="K90:P90" si="61">SUM(K91:K111)</f>
        <v>3176</v>
      </c>
      <c r="L90" s="372">
        <f t="shared" si="61"/>
        <v>2660</v>
      </c>
      <c r="M90" s="372">
        <f t="shared" si="61"/>
        <v>516</v>
      </c>
      <c r="N90" s="372">
        <f t="shared" si="61"/>
        <v>19</v>
      </c>
      <c r="O90" s="372">
        <f t="shared" si="61"/>
        <v>19</v>
      </c>
      <c r="P90" s="372">
        <f t="shared" si="61"/>
        <v>0</v>
      </c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</row>
    <row r="91" spans="1:220" ht="35.25" customHeight="1">
      <c r="A91" s="358" t="s">
        <v>305</v>
      </c>
      <c r="B91" s="359" t="s">
        <v>306</v>
      </c>
      <c r="C91" s="358" t="s">
        <v>307</v>
      </c>
      <c r="D91" s="376">
        <v>76</v>
      </c>
      <c r="E91" s="374">
        <f t="shared" si="44"/>
        <v>58</v>
      </c>
      <c r="F91" s="374">
        <f t="shared" si="45"/>
        <v>51</v>
      </c>
      <c r="G91" s="374">
        <f t="shared" si="46"/>
        <v>7</v>
      </c>
      <c r="H91" s="374">
        <f t="shared" si="47"/>
        <v>0</v>
      </c>
      <c r="I91" s="361">
        <v>0</v>
      </c>
      <c r="J91" s="361">
        <v>0</v>
      </c>
      <c r="K91" s="361">
        <f t="shared" si="42"/>
        <v>58</v>
      </c>
      <c r="L91" s="361">
        <v>51</v>
      </c>
      <c r="M91" s="361">
        <v>7</v>
      </c>
      <c r="N91" s="361">
        <f t="shared" si="43"/>
        <v>0</v>
      </c>
      <c r="O91" s="361">
        <v>0</v>
      </c>
      <c r="P91" s="361">
        <v>0</v>
      </c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</row>
    <row r="92" spans="1:220" ht="27" customHeight="1">
      <c r="A92" s="358" t="s">
        <v>305</v>
      </c>
      <c r="B92" s="359" t="s">
        <v>308</v>
      </c>
      <c r="C92" s="358" t="s">
        <v>676</v>
      </c>
      <c r="D92" s="376">
        <v>77</v>
      </c>
      <c r="E92" s="374">
        <f t="shared" si="44"/>
        <v>841</v>
      </c>
      <c r="F92" s="374">
        <f t="shared" si="45"/>
        <v>552</v>
      </c>
      <c r="G92" s="374">
        <f t="shared" si="46"/>
        <v>289</v>
      </c>
      <c r="H92" s="374">
        <f t="shared" si="47"/>
        <v>0</v>
      </c>
      <c r="I92" s="361">
        <v>0</v>
      </c>
      <c r="J92" s="361">
        <v>0</v>
      </c>
      <c r="K92" s="361">
        <f t="shared" si="42"/>
        <v>841</v>
      </c>
      <c r="L92" s="361">
        <v>552</v>
      </c>
      <c r="M92" s="361">
        <v>289</v>
      </c>
      <c r="N92" s="361">
        <f t="shared" si="43"/>
        <v>0</v>
      </c>
      <c r="O92" s="361">
        <v>0</v>
      </c>
      <c r="P92" s="361">
        <v>0</v>
      </c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</row>
    <row r="93" spans="1:220" ht="27" customHeight="1">
      <c r="A93" s="358" t="s">
        <v>305</v>
      </c>
      <c r="B93" s="359" t="s">
        <v>316</v>
      </c>
      <c r="C93" s="358" t="s">
        <v>677</v>
      </c>
      <c r="D93" s="376">
        <v>78</v>
      </c>
      <c r="E93" s="374">
        <f t="shared" si="44"/>
        <v>238</v>
      </c>
      <c r="F93" s="374">
        <f t="shared" si="45"/>
        <v>227</v>
      </c>
      <c r="G93" s="374">
        <f t="shared" si="46"/>
        <v>11</v>
      </c>
      <c r="H93" s="374">
        <f t="shared" si="47"/>
        <v>0</v>
      </c>
      <c r="I93" s="361">
        <v>0</v>
      </c>
      <c r="J93" s="361">
        <v>0</v>
      </c>
      <c r="K93" s="361">
        <f t="shared" si="42"/>
        <v>238</v>
      </c>
      <c r="L93" s="361">
        <v>227</v>
      </c>
      <c r="M93" s="361">
        <v>11</v>
      </c>
      <c r="N93" s="361">
        <f t="shared" si="43"/>
        <v>0</v>
      </c>
      <c r="O93" s="361">
        <v>0</v>
      </c>
      <c r="P93" s="361">
        <v>0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</row>
    <row r="94" spans="1:220" ht="27" customHeight="1">
      <c r="A94" s="358" t="s">
        <v>305</v>
      </c>
      <c r="B94" s="359" t="s">
        <v>318</v>
      </c>
      <c r="C94" s="358" t="s">
        <v>319</v>
      </c>
      <c r="D94" s="376">
        <v>79</v>
      </c>
      <c r="E94" s="374">
        <f t="shared" si="44"/>
        <v>174</v>
      </c>
      <c r="F94" s="374">
        <f t="shared" si="45"/>
        <v>153</v>
      </c>
      <c r="G94" s="374">
        <f t="shared" si="46"/>
        <v>21</v>
      </c>
      <c r="H94" s="374">
        <f t="shared" si="47"/>
        <v>0</v>
      </c>
      <c r="I94" s="361">
        <v>0</v>
      </c>
      <c r="J94" s="361">
        <v>0</v>
      </c>
      <c r="K94" s="361">
        <f t="shared" si="42"/>
        <v>174</v>
      </c>
      <c r="L94" s="361">
        <v>153</v>
      </c>
      <c r="M94" s="361">
        <v>21</v>
      </c>
      <c r="N94" s="361">
        <f t="shared" si="43"/>
        <v>0</v>
      </c>
      <c r="O94" s="361">
        <v>0</v>
      </c>
      <c r="P94" s="361">
        <v>0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</row>
    <row r="95" spans="1:220" ht="27" customHeight="1">
      <c r="A95" s="358" t="s">
        <v>305</v>
      </c>
      <c r="B95" s="359" t="s">
        <v>320</v>
      </c>
      <c r="C95" s="358" t="s">
        <v>678</v>
      </c>
      <c r="D95" s="376">
        <v>80</v>
      </c>
      <c r="E95" s="374">
        <f t="shared" si="44"/>
        <v>55</v>
      </c>
      <c r="F95" s="374">
        <f t="shared" si="45"/>
        <v>31</v>
      </c>
      <c r="G95" s="374">
        <f t="shared" si="46"/>
        <v>24</v>
      </c>
      <c r="H95" s="374">
        <f t="shared" si="47"/>
        <v>0</v>
      </c>
      <c r="I95" s="361">
        <v>0</v>
      </c>
      <c r="J95" s="361">
        <v>0</v>
      </c>
      <c r="K95" s="361">
        <f t="shared" si="42"/>
        <v>55</v>
      </c>
      <c r="L95" s="361">
        <v>31</v>
      </c>
      <c r="M95" s="361">
        <v>24</v>
      </c>
      <c r="N95" s="361">
        <f t="shared" si="43"/>
        <v>0</v>
      </c>
      <c r="O95" s="361">
        <v>0</v>
      </c>
      <c r="P95" s="361">
        <v>0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</row>
    <row r="96" spans="1:220" ht="27" customHeight="1">
      <c r="A96" s="358" t="s">
        <v>679</v>
      </c>
      <c r="B96" s="359" t="s">
        <v>680</v>
      </c>
      <c r="C96" s="358" t="s">
        <v>681</v>
      </c>
      <c r="D96" s="376">
        <v>81</v>
      </c>
      <c r="E96" s="374">
        <f t="shared" si="44"/>
        <v>13</v>
      </c>
      <c r="F96" s="374">
        <f t="shared" si="45"/>
        <v>11</v>
      </c>
      <c r="G96" s="374">
        <f t="shared" si="46"/>
        <v>2</v>
      </c>
      <c r="H96" s="374">
        <f t="shared" si="47"/>
        <v>13</v>
      </c>
      <c r="I96" s="361">
        <v>11</v>
      </c>
      <c r="J96" s="361">
        <v>2</v>
      </c>
      <c r="K96" s="361">
        <f t="shared" si="42"/>
        <v>0</v>
      </c>
      <c r="L96" s="361">
        <v>0</v>
      </c>
      <c r="M96" s="361">
        <v>0</v>
      </c>
      <c r="N96" s="361">
        <f t="shared" si="43"/>
        <v>0</v>
      </c>
      <c r="O96" s="361">
        <v>0</v>
      </c>
      <c r="P96" s="361">
        <v>0</v>
      </c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</row>
    <row r="97" spans="1:220" ht="27" customHeight="1">
      <c r="A97" s="358" t="s">
        <v>679</v>
      </c>
      <c r="B97" s="359" t="s">
        <v>326</v>
      </c>
      <c r="C97" s="358" t="s">
        <v>327</v>
      </c>
      <c r="D97" s="376">
        <v>82</v>
      </c>
      <c r="E97" s="374">
        <f t="shared" si="44"/>
        <v>442</v>
      </c>
      <c r="F97" s="374">
        <f t="shared" si="45"/>
        <v>429</v>
      </c>
      <c r="G97" s="374">
        <f t="shared" si="46"/>
        <v>13</v>
      </c>
      <c r="H97" s="374">
        <f t="shared" si="47"/>
        <v>0</v>
      </c>
      <c r="I97" s="361">
        <v>0</v>
      </c>
      <c r="J97" s="361">
        <v>0</v>
      </c>
      <c r="K97" s="361">
        <f t="shared" si="42"/>
        <v>423</v>
      </c>
      <c r="L97" s="361">
        <v>410</v>
      </c>
      <c r="M97" s="361">
        <v>13</v>
      </c>
      <c r="N97" s="361">
        <f t="shared" si="43"/>
        <v>19</v>
      </c>
      <c r="O97" s="361">
        <v>19</v>
      </c>
      <c r="P97" s="361">
        <v>0</v>
      </c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</row>
    <row r="98" spans="1:220" ht="27" customHeight="1">
      <c r="A98" s="358" t="s">
        <v>305</v>
      </c>
      <c r="B98" s="359" t="s">
        <v>328</v>
      </c>
      <c r="C98" s="358" t="s">
        <v>682</v>
      </c>
      <c r="D98" s="376">
        <v>83</v>
      </c>
      <c r="E98" s="374">
        <f t="shared" si="44"/>
        <v>736</v>
      </c>
      <c r="F98" s="374">
        <f t="shared" si="45"/>
        <v>660</v>
      </c>
      <c r="G98" s="374">
        <f t="shared" si="46"/>
        <v>76</v>
      </c>
      <c r="H98" s="374">
        <f t="shared" si="47"/>
        <v>0</v>
      </c>
      <c r="I98" s="361">
        <v>0</v>
      </c>
      <c r="J98" s="361">
        <v>0</v>
      </c>
      <c r="K98" s="361">
        <f t="shared" si="42"/>
        <v>736</v>
      </c>
      <c r="L98" s="361">
        <v>660</v>
      </c>
      <c r="M98" s="361">
        <v>76</v>
      </c>
      <c r="N98" s="361">
        <f t="shared" si="43"/>
        <v>0</v>
      </c>
      <c r="O98" s="361">
        <v>0</v>
      </c>
      <c r="P98" s="361">
        <v>0</v>
      </c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</row>
    <row r="99" spans="1:220" ht="27" customHeight="1">
      <c r="A99" s="358" t="s">
        <v>305</v>
      </c>
      <c r="B99" s="359" t="s">
        <v>330</v>
      </c>
      <c r="C99" s="358" t="s">
        <v>331</v>
      </c>
      <c r="D99" s="376">
        <v>84</v>
      </c>
      <c r="E99" s="374">
        <f t="shared" si="44"/>
        <v>21</v>
      </c>
      <c r="F99" s="374">
        <f t="shared" si="45"/>
        <v>17</v>
      </c>
      <c r="G99" s="374">
        <f t="shared" si="46"/>
        <v>4</v>
      </c>
      <c r="H99" s="374">
        <f t="shared" si="47"/>
        <v>21</v>
      </c>
      <c r="I99" s="361">
        <v>17</v>
      </c>
      <c r="J99" s="361">
        <v>4</v>
      </c>
      <c r="K99" s="361">
        <f t="shared" si="42"/>
        <v>0</v>
      </c>
      <c r="L99" s="361">
        <v>0</v>
      </c>
      <c r="M99" s="361">
        <v>0</v>
      </c>
      <c r="N99" s="361">
        <f t="shared" si="43"/>
        <v>0</v>
      </c>
      <c r="O99" s="361">
        <v>0</v>
      </c>
      <c r="P99" s="361">
        <v>0</v>
      </c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</row>
    <row r="100" spans="1:220" ht="27" customHeight="1">
      <c r="A100" s="358" t="s">
        <v>305</v>
      </c>
      <c r="B100" s="359" t="s">
        <v>310</v>
      </c>
      <c r="C100" s="358" t="s">
        <v>683</v>
      </c>
      <c r="D100" s="376">
        <v>85</v>
      </c>
      <c r="E100" s="374">
        <f t="shared" si="44"/>
        <v>228</v>
      </c>
      <c r="F100" s="374">
        <f t="shared" si="45"/>
        <v>201</v>
      </c>
      <c r="G100" s="374">
        <f t="shared" si="46"/>
        <v>27</v>
      </c>
      <c r="H100" s="374">
        <f t="shared" si="47"/>
        <v>0</v>
      </c>
      <c r="I100" s="361">
        <v>0</v>
      </c>
      <c r="J100" s="361">
        <v>0</v>
      </c>
      <c r="K100" s="361">
        <f t="shared" si="42"/>
        <v>228</v>
      </c>
      <c r="L100" s="361">
        <v>201</v>
      </c>
      <c r="M100" s="361">
        <v>27</v>
      </c>
      <c r="N100" s="361">
        <f t="shared" si="43"/>
        <v>0</v>
      </c>
      <c r="O100" s="361">
        <v>0</v>
      </c>
      <c r="P100" s="361">
        <v>0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</row>
    <row r="101" spans="1:220" ht="36" customHeight="1">
      <c r="A101" s="358" t="s">
        <v>305</v>
      </c>
      <c r="B101" s="359" t="s">
        <v>334</v>
      </c>
      <c r="C101" s="358" t="s">
        <v>335</v>
      </c>
      <c r="D101" s="376">
        <v>86</v>
      </c>
      <c r="E101" s="374">
        <f t="shared" si="44"/>
        <v>106</v>
      </c>
      <c r="F101" s="374">
        <f t="shared" si="45"/>
        <v>100</v>
      </c>
      <c r="G101" s="374">
        <f t="shared" si="46"/>
        <v>6</v>
      </c>
      <c r="H101" s="374">
        <f t="shared" si="47"/>
        <v>0</v>
      </c>
      <c r="I101" s="361">
        <v>0</v>
      </c>
      <c r="J101" s="361">
        <v>0</v>
      </c>
      <c r="K101" s="361">
        <f t="shared" si="42"/>
        <v>106</v>
      </c>
      <c r="L101" s="361">
        <v>100</v>
      </c>
      <c r="M101" s="361">
        <v>6</v>
      </c>
      <c r="N101" s="361">
        <f t="shared" si="43"/>
        <v>0</v>
      </c>
      <c r="O101" s="361">
        <v>0</v>
      </c>
      <c r="P101" s="361">
        <v>0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</row>
    <row r="102" spans="1:220" ht="27" customHeight="1">
      <c r="A102" s="358" t="s">
        <v>679</v>
      </c>
      <c r="B102" s="359" t="s">
        <v>336</v>
      </c>
      <c r="C102" s="358" t="s">
        <v>337</v>
      </c>
      <c r="D102" s="376">
        <v>87</v>
      </c>
      <c r="E102" s="374">
        <f t="shared" si="44"/>
        <v>9</v>
      </c>
      <c r="F102" s="374">
        <f t="shared" si="45"/>
        <v>7</v>
      </c>
      <c r="G102" s="374">
        <f t="shared" si="46"/>
        <v>2</v>
      </c>
      <c r="H102" s="374">
        <f t="shared" si="47"/>
        <v>9</v>
      </c>
      <c r="I102" s="361">
        <v>7</v>
      </c>
      <c r="J102" s="361">
        <v>2</v>
      </c>
      <c r="K102" s="361">
        <f t="shared" si="42"/>
        <v>0</v>
      </c>
      <c r="L102" s="361">
        <v>0</v>
      </c>
      <c r="M102" s="361">
        <v>0</v>
      </c>
      <c r="N102" s="361">
        <f t="shared" si="43"/>
        <v>0</v>
      </c>
      <c r="O102" s="361">
        <v>0</v>
      </c>
      <c r="P102" s="361">
        <v>0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</row>
    <row r="103" spans="1:220" ht="47.25" customHeight="1">
      <c r="A103" s="358" t="s">
        <v>305</v>
      </c>
      <c r="B103" s="359" t="s">
        <v>338</v>
      </c>
      <c r="C103" s="358" t="s">
        <v>339</v>
      </c>
      <c r="D103" s="376">
        <v>88</v>
      </c>
      <c r="E103" s="374">
        <f t="shared" si="44"/>
        <v>6</v>
      </c>
      <c r="F103" s="374">
        <f t="shared" si="45"/>
        <v>6</v>
      </c>
      <c r="G103" s="374">
        <f t="shared" si="46"/>
        <v>0</v>
      </c>
      <c r="H103" s="374">
        <f t="shared" si="47"/>
        <v>6</v>
      </c>
      <c r="I103" s="361">
        <v>6</v>
      </c>
      <c r="J103" s="361">
        <v>0</v>
      </c>
      <c r="K103" s="361">
        <f t="shared" si="42"/>
        <v>0</v>
      </c>
      <c r="L103" s="361">
        <v>0</v>
      </c>
      <c r="M103" s="361">
        <v>0</v>
      </c>
      <c r="N103" s="361">
        <f t="shared" si="43"/>
        <v>0</v>
      </c>
      <c r="O103" s="361">
        <v>0</v>
      </c>
      <c r="P103" s="361">
        <v>0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</row>
    <row r="104" spans="1:220" ht="27" customHeight="1">
      <c r="A104" s="358" t="s">
        <v>305</v>
      </c>
      <c r="B104" s="359" t="s">
        <v>340</v>
      </c>
      <c r="C104" s="358" t="s">
        <v>341</v>
      </c>
      <c r="D104" s="376">
        <v>89</v>
      </c>
      <c r="E104" s="374">
        <f t="shared" si="44"/>
        <v>41</v>
      </c>
      <c r="F104" s="374">
        <f t="shared" si="45"/>
        <v>36</v>
      </c>
      <c r="G104" s="374">
        <f t="shared" si="46"/>
        <v>5</v>
      </c>
      <c r="H104" s="374">
        <f t="shared" si="47"/>
        <v>41</v>
      </c>
      <c r="I104" s="361">
        <v>36</v>
      </c>
      <c r="J104" s="361">
        <v>5</v>
      </c>
      <c r="K104" s="361">
        <f t="shared" si="42"/>
        <v>0</v>
      </c>
      <c r="L104" s="361">
        <v>0</v>
      </c>
      <c r="M104" s="361">
        <v>0</v>
      </c>
      <c r="N104" s="361">
        <f t="shared" si="43"/>
        <v>0</v>
      </c>
      <c r="O104" s="361">
        <v>0</v>
      </c>
      <c r="P104" s="361">
        <v>0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</row>
    <row r="105" spans="1:220" ht="27" customHeight="1">
      <c r="A105" s="358" t="s">
        <v>305</v>
      </c>
      <c r="B105" s="359" t="s">
        <v>684</v>
      </c>
      <c r="C105" s="358" t="s">
        <v>685</v>
      </c>
      <c r="D105" s="376">
        <v>90</v>
      </c>
      <c r="E105" s="374">
        <f t="shared" si="44"/>
        <v>212</v>
      </c>
      <c r="F105" s="374">
        <f t="shared" si="45"/>
        <v>188</v>
      </c>
      <c r="G105" s="374">
        <f t="shared" si="46"/>
        <v>24</v>
      </c>
      <c r="H105" s="374">
        <f t="shared" si="47"/>
        <v>0</v>
      </c>
      <c r="I105" s="361">
        <v>0</v>
      </c>
      <c r="J105" s="361">
        <v>0</v>
      </c>
      <c r="K105" s="361">
        <f t="shared" si="42"/>
        <v>212</v>
      </c>
      <c r="L105" s="361">
        <v>188</v>
      </c>
      <c r="M105" s="361">
        <v>24</v>
      </c>
      <c r="N105" s="361">
        <f t="shared" si="43"/>
        <v>0</v>
      </c>
      <c r="O105" s="361">
        <v>0</v>
      </c>
      <c r="P105" s="361">
        <v>0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</row>
    <row r="106" spans="1:220" ht="40.5" customHeight="1">
      <c r="A106" s="358" t="s">
        <v>679</v>
      </c>
      <c r="B106" s="359" t="s">
        <v>344</v>
      </c>
      <c r="C106" s="358" t="s">
        <v>345</v>
      </c>
      <c r="D106" s="376">
        <v>91</v>
      </c>
      <c r="E106" s="374">
        <f t="shared" si="44"/>
        <v>19</v>
      </c>
      <c r="F106" s="374">
        <f t="shared" si="45"/>
        <v>15</v>
      </c>
      <c r="G106" s="374">
        <f t="shared" si="46"/>
        <v>4</v>
      </c>
      <c r="H106" s="374">
        <f t="shared" si="47"/>
        <v>0</v>
      </c>
      <c r="I106" s="361">
        <v>0</v>
      </c>
      <c r="J106" s="361">
        <v>0</v>
      </c>
      <c r="K106" s="361">
        <f t="shared" si="42"/>
        <v>19</v>
      </c>
      <c r="L106" s="361">
        <v>15</v>
      </c>
      <c r="M106" s="361">
        <v>4</v>
      </c>
      <c r="N106" s="361">
        <f t="shared" si="43"/>
        <v>0</v>
      </c>
      <c r="O106" s="361">
        <v>0</v>
      </c>
      <c r="P106" s="361">
        <v>0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</row>
    <row r="107" spans="1:220" ht="27" customHeight="1">
      <c r="A107" s="358" t="s">
        <v>679</v>
      </c>
      <c r="B107" s="359" t="s">
        <v>350</v>
      </c>
      <c r="C107" s="358" t="s">
        <v>351</v>
      </c>
      <c r="D107" s="376">
        <v>92</v>
      </c>
      <c r="E107" s="374">
        <f t="shared" si="44"/>
        <v>66</v>
      </c>
      <c r="F107" s="374">
        <f t="shared" si="45"/>
        <v>46</v>
      </c>
      <c r="G107" s="374">
        <f t="shared" si="46"/>
        <v>20</v>
      </c>
      <c r="H107" s="374">
        <f t="shared" si="47"/>
        <v>66</v>
      </c>
      <c r="I107" s="361">
        <v>46</v>
      </c>
      <c r="J107" s="361">
        <v>20</v>
      </c>
      <c r="K107" s="361">
        <f t="shared" si="42"/>
        <v>0</v>
      </c>
      <c r="L107" s="361">
        <v>0</v>
      </c>
      <c r="M107" s="361">
        <v>0</v>
      </c>
      <c r="N107" s="361">
        <f t="shared" si="43"/>
        <v>0</v>
      </c>
      <c r="O107" s="361">
        <v>0</v>
      </c>
      <c r="P107" s="361">
        <v>0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</row>
    <row r="108" spans="1:220" ht="59.25" customHeight="1">
      <c r="A108" s="358" t="s">
        <v>305</v>
      </c>
      <c r="B108" s="359" t="s">
        <v>348</v>
      </c>
      <c r="C108" s="358" t="s">
        <v>686</v>
      </c>
      <c r="D108" s="376">
        <v>93</v>
      </c>
      <c r="E108" s="374">
        <f t="shared" si="44"/>
        <v>15</v>
      </c>
      <c r="F108" s="374">
        <f t="shared" si="45"/>
        <v>15</v>
      </c>
      <c r="G108" s="374">
        <f t="shared" si="46"/>
        <v>0</v>
      </c>
      <c r="H108" s="374">
        <f t="shared" si="47"/>
        <v>15</v>
      </c>
      <c r="I108" s="361">
        <v>15</v>
      </c>
      <c r="J108" s="361">
        <v>0</v>
      </c>
      <c r="K108" s="361">
        <f t="shared" si="42"/>
        <v>0</v>
      </c>
      <c r="L108" s="361">
        <v>0</v>
      </c>
      <c r="M108" s="361">
        <v>0</v>
      </c>
      <c r="N108" s="361">
        <f t="shared" si="43"/>
        <v>0</v>
      </c>
      <c r="O108" s="361">
        <v>0</v>
      </c>
      <c r="P108" s="361">
        <v>0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</row>
    <row r="109" spans="1:220" ht="59.25" customHeight="1">
      <c r="A109" s="358" t="s">
        <v>679</v>
      </c>
      <c r="B109" s="359" t="s">
        <v>352</v>
      </c>
      <c r="C109" s="358" t="s">
        <v>353</v>
      </c>
      <c r="D109" s="376">
        <v>94</v>
      </c>
      <c r="E109" s="374">
        <f t="shared" si="44"/>
        <v>53</v>
      </c>
      <c r="F109" s="374">
        <f t="shared" si="45"/>
        <v>44</v>
      </c>
      <c r="G109" s="374">
        <f t="shared" si="46"/>
        <v>9</v>
      </c>
      <c r="H109" s="374">
        <f t="shared" si="47"/>
        <v>0</v>
      </c>
      <c r="I109" s="361">
        <v>0</v>
      </c>
      <c r="J109" s="361">
        <v>0</v>
      </c>
      <c r="K109" s="361">
        <f t="shared" si="42"/>
        <v>53</v>
      </c>
      <c r="L109" s="361">
        <v>44</v>
      </c>
      <c r="M109" s="361">
        <v>9</v>
      </c>
      <c r="N109" s="361">
        <f t="shared" si="43"/>
        <v>0</v>
      </c>
      <c r="O109" s="361">
        <v>0</v>
      </c>
      <c r="P109" s="361">
        <v>0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</row>
    <row r="110" spans="1:220" ht="27" customHeight="1">
      <c r="A110" s="365" t="s">
        <v>305</v>
      </c>
      <c r="B110" s="364" t="s">
        <v>354</v>
      </c>
      <c r="C110" s="365" t="s">
        <v>355</v>
      </c>
      <c r="D110" s="376">
        <v>95</v>
      </c>
      <c r="E110" s="374">
        <f t="shared" si="44"/>
        <v>10</v>
      </c>
      <c r="F110" s="374">
        <f t="shared" si="45"/>
        <v>5</v>
      </c>
      <c r="G110" s="374">
        <f t="shared" si="46"/>
        <v>5</v>
      </c>
      <c r="H110" s="374">
        <f t="shared" si="47"/>
        <v>0</v>
      </c>
      <c r="I110" s="361">
        <v>0</v>
      </c>
      <c r="J110" s="361">
        <v>0</v>
      </c>
      <c r="K110" s="361">
        <f t="shared" si="42"/>
        <v>10</v>
      </c>
      <c r="L110" s="361">
        <v>5</v>
      </c>
      <c r="M110" s="361">
        <v>5</v>
      </c>
      <c r="N110" s="361">
        <f t="shared" si="43"/>
        <v>0</v>
      </c>
      <c r="O110" s="361">
        <v>0</v>
      </c>
      <c r="P110" s="361">
        <v>0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</row>
    <row r="111" spans="1:220" ht="59.25" customHeight="1">
      <c r="A111" s="365" t="s">
        <v>305</v>
      </c>
      <c r="B111" s="370" t="s">
        <v>358</v>
      </c>
      <c r="C111" s="369" t="s">
        <v>359</v>
      </c>
      <c r="D111" s="376">
        <v>96</v>
      </c>
      <c r="E111" s="374">
        <f t="shared" si="44"/>
        <v>23</v>
      </c>
      <c r="F111" s="374">
        <f t="shared" si="45"/>
        <v>23</v>
      </c>
      <c r="G111" s="374">
        <f t="shared" si="46"/>
        <v>0</v>
      </c>
      <c r="H111" s="374">
        <f t="shared" si="47"/>
        <v>0</v>
      </c>
      <c r="I111" s="361">
        <v>0</v>
      </c>
      <c r="J111" s="361">
        <v>0</v>
      </c>
      <c r="K111" s="361">
        <f t="shared" si="42"/>
        <v>23</v>
      </c>
      <c r="L111" s="361">
        <v>23</v>
      </c>
      <c r="M111" s="361">
        <v>0</v>
      </c>
      <c r="N111" s="361">
        <f t="shared" si="43"/>
        <v>0</v>
      </c>
      <c r="O111" s="361">
        <v>0</v>
      </c>
      <c r="P111" s="361">
        <v>0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</row>
    <row r="112" spans="1:220" ht="27" customHeight="1">
      <c r="A112" s="635" t="s">
        <v>687</v>
      </c>
      <c r="B112" s="636"/>
      <c r="C112" s="637"/>
      <c r="D112" s="375">
        <v>97</v>
      </c>
      <c r="E112" s="372">
        <f t="shared" ref="E112" si="62">SUM(E113:E133)</f>
        <v>2360</v>
      </c>
      <c r="F112" s="372">
        <f t="shared" ref="F112" si="63">SUM(F113:F133)</f>
        <v>1849</v>
      </c>
      <c r="G112" s="372">
        <f t="shared" ref="G112" si="64">SUM(G113:G133)</f>
        <v>511</v>
      </c>
      <c r="H112" s="372">
        <f t="shared" ref="H112" si="65">SUM(H113:H133)</f>
        <v>460</v>
      </c>
      <c r="I112" s="372">
        <f t="shared" ref="I112" si="66">SUM(I113:I133)</f>
        <v>328</v>
      </c>
      <c r="J112" s="372">
        <f t="shared" ref="J112" si="67">SUM(J113:J133)</f>
        <v>132</v>
      </c>
      <c r="K112" s="372">
        <f t="shared" ref="K112:P112" si="68">SUM(K113:K133)</f>
        <v>1858</v>
      </c>
      <c r="L112" s="372">
        <f t="shared" si="68"/>
        <v>1490</v>
      </c>
      <c r="M112" s="372">
        <f t="shared" si="68"/>
        <v>368</v>
      </c>
      <c r="N112" s="372">
        <f t="shared" si="68"/>
        <v>42</v>
      </c>
      <c r="O112" s="372">
        <f t="shared" si="68"/>
        <v>31</v>
      </c>
      <c r="P112" s="372">
        <f t="shared" si="68"/>
        <v>11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</row>
    <row r="113" spans="1:220" ht="27" customHeight="1">
      <c r="A113" s="369" t="s">
        <v>688</v>
      </c>
      <c r="B113" s="370" t="s">
        <v>362</v>
      </c>
      <c r="C113" s="369" t="s">
        <v>689</v>
      </c>
      <c r="D113" s="376">
        <v>98</v>
      </c>
      <c r="E113" s="374">
        <f t="shared" si="44"/>
        <v>1052</v>
      </c>
      <c r="F113" s="374">
        <f t="shared" si="45"/>
        <v>1034</v>
      </c>
      <c r="G113" s="374">
        <f t="shared" si="46"/>
        <v>18</v>
      </c>
      <c r="H113" s="374">
        <f t="shared" si="47"/>
        <v>0</v>
      </c>
      <c r="I113" s="361">
        <v>0</v>
      </c>
      <c r="J113" s="361">
        <v>0</v>
      </c>
      <c r="K113" s="361">
        <f t="shared" si="42"/>
        <v>1052</v>
      </c>
      <c r="L113" s="361">
        <v>1034</v>
      </c>
      <c r="M113" s="361">
        <v>18</v>
      </c>
      <c r="N113" s="361">
        <f t="shared" si="43"/>
        <v>0</v>
      </c>
      <c r="O113" s="361">
        <v>0</v>
      </c>
      <c r="P113" s="361">
        <v>0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</row>
    <row r="114" spans="1:220" ht="27" customHeight="1">
      <c r="A114" s="358" t="s">
        <v>361</v>
      </c>
      <c r="B114" s="359" t="s">
        <v>364</v>
      </c>
      <c r="C114" s="358" t="s">
        <v>365</v>
      </c>
      <c r="D114" s="376">
        <v>99</v>
      </c>
      <c r="E114" s="374">
        <f t="shared" si="44"/>
        <v>25</v>
      </c>
      <c r="F114" s="374">
        <f t="shared" si="45"/>
        <v>24</v>
      </c>
      <c r="G114" s="374">
        <f t="shared" si="46"/>
        <v>1</v>
      </c>
      <c r="H114" s="374">
        <f t="shared" si="47"/>
        <v>0</v>
      </c>
      <c r="I114" s="361">
        <v>0</v>
      </c>
      <c r="J114" s="361">
        <v>0</v>
      </c>
      <c r="K114" s="361">
        <f t="shared" si="42"/>
        <v>25</v>
      </c>
      <c r="L114" s="361">
        <v>24</v>
      </c>
      <c r="M114" s="361">
        <v>1</v>
      </c>
      <c r="N114" s="361">
        <f t="shared" si="43"/>
        <v>0</v>
      </c>
      <c r="O114" s="361">
        <v>0</v>
      </c>
      <c r="P114" s="361">
        <v>0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</row>
    <row r="115" spans="1:220" ht="27" customHeight="1">
      <c r="A115" s="358" t="s">
        <v>688</v>
      </c>
      <c r="B115" s="359" t="s">
        <v>366</v>
      </c>
      <c r="C115" s="358" t="s">
        <v>690</v>
      </c>
      <c r="D115" s="376">
        <v>100</v>
      </c>
      <c r="E115" s="374">
        <f t="shared" si="44"/>
        <v>64</v>
      </c>
      <c r="F115" s="374">
        <f t="shared" si="45"/>
        <v>64</v>
      </c>
      <c r="G115" s="374">
        <f t="shared" si="46"/>
        <v>0</v>
      </c>
      <c r="H115" s="374">
        <f t="shared" si="47"/>
        <v>64</v>
      </c>
      <c r="I115" s="361">
        <v>64</v>
      </c>
      <c r="J115" s="361">
        <v>0</v>
      </c>
      <c r="K115" s="361">
        <f t="shared" si="42"/>
        <v>0</v>
      </c>
      <c r="L115" s="361">
        <v>0</v>
      </c>
      <c r="M115" s="361">
        <v>0</v>
      </c>
      <c r="N115" s="361">
        <f t="shared" si="43"/>
        <v>0</v>
      </c>
      <c r="O115" s="361">
        <v>0</v>
      </c>
      <c r="P115" s="361">
        <v>0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</row>
    <row r="116" spans="1:220" ht="32.25" customHeight="1">
      <c r="A116" s="358" t="s">
        <v>361</v>
      </c>
      <c r="B116" s="364" t="s">
        <v>368</v>
      </c>
      <c r="C116" s="365" t="s">
        <v>691</v>
      </c>
      <c r="D116" s="376">
        <v>101</v>
      </c>
      <c r="E116" s="374">
        <f t="shared" si="44"/>
        <v>21</v>
      </c>
      <c r="F116" s="374">
        <f t="shared" si="45"/>
        <v>0</v>
      </c>
      <c r="G116" s="374">
        <f t="shared" si="46"/>
        <v>21</v>
      </c>
      <c r="H116" s="374">
        <f t="shared" si="47"/>
        <v>0</v>
      </c>
      <c r="I116" s="361">
        <v>0</v>
      </c>
      <c r="J116" s="361">
        <v>0</v>
      </c>
      <c r="K116" s="361">
        <f t="shared" si="42"/>
        <v>21</v>
      </c>
      <c r="L116" s="361">
        <v>0</v>
      </c>
      <c r="M116" s="361">
        <v>21</v>
      </c>
      <c r="N116" s="361">
        <f t="shared" si="43"/>
        <v>0</v>
      </c>
      <c r="O116" s="361">
        <v>0</v>
      </c>
      <c r="P116" s="361">
        <v>0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</row>
    <row r="117" spans="1:220" ht="27" customHeight="1">
      <c r="A117" s="358" t="s">
        <v>688</v>
      </c>
      <c r="B117" s="364" t="s">
        <v>370</v>
      </c>
      <c r="C117" s="365" t="s">
        <v>371</v>
      </c>
      <c r="D117" s="376">
        <v>102</v>
      </c>
      <c r="E117" s="374">
        <f t="shared" si="44"/>
        <v>59</v>
      </c>
      <c r="F117" s="374">
        <f t="shared" si="45"/>
        <v>12</v>
      </c>
      <c r="G117" s="374">
        <f t="shared" si="46"/>
        <v>47</v>
      </c>
      <c r="H117" s="374">
        <f t="shared" si="47"/>
        <v>0</v>
      </c>
      <c r="I117" s="361">
        <v>0</v>
      </c>
      <c r="J117" s="361">
        <v>0</v>
      </c>
      <c r="K117" s="361">
        <f t="shared" si="42"/>
        <v>59</v>
      </c>
      <c r="L117" s="361">
        <v>12</v>
      </c>
      <c r="M117" s="361">
        <v>47</v>
      </c>
      <c r="N117" s="361">
        <f t="shared" si="43"/>
        <v>0</v>
      </c>
      <c r="O117" s="361">
        <v>0</v>
      </c>
      <c r="P117" s="361">
        <v>0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</row>
    <row r="118" spans="1:220" ht="27" customHeight="1">
      <c r="A118" s="358" t="s">
        <v>361</v>
      </c>
      <c r="B118" s="359" t="s">
        <v>372</v>
      </c>
      <c r="C118" s="358" t="s">
        <v>373</v>
      </c>
      <c r="D118" s="376">
        <v>103</v>
      </c>
      <c r="E118" s="374">
        <f t="shared" si="44"/>
        <v>121</v>
      </c>
      <c r="F118" s="374">
        <f t="shared" si="45"/>
        <v>82</v>
      </c>
      <c r="G118" s="374">
        <f t="shared" si="46"/>
        <v>39</v>
      </c>
      <c r="H118" s="374">
        <f t="shared" si="47"/>
        <v>0</v>
      </c>
      <c r="I118" s="361">
        <v>0</v>
      </c>
      <c r="J118" s="361">
        <v>0</v>
      </c>
      <c r="K118" s="361">
        <f t="shared" si="42"/>
        <v>121</v>
      </c>
      <c r="L118" s="361">
        <v>82</v>
      </c>
      <c r="M118" s="361">
        <v>39</v>
      </c>
      <c r="N118" s="361">
        <f t="shared" si="43"/>
        <v>0</v>
      </c>
      <c r="O118" s="361">
        <v>0</v>
      </c>
      <c r="P118" s="361">
        <v>0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</row>
    <row r="119" spans="1:220" ht="27" customHeight="1">
      <c r="A119" s="358" t="s">
        <v>361</v>
      </c>
      <c r="B119" s="359" t="s">
        <v>374</v>
      </c>
      <c r="C119" s="358" t="s">
        <v>375</v>
      </c>
      <c r="D119" s="376">
        <v>104</v>
      </c>
      <c r="E119" s="374">
        <f t="shared" si="44"/>
        <v>69</v>
      </c>
      <c r="F119" s="374">
        <f t="shared" si="45"/>
        <v>48</v>
      </c>
      <c r="G119" s="374">
        <f t="shared" si="46"/>
        <v>21</v>
      </c>
      <c r="H119" s="374">
        <f t="shared" si="47"/>
        <v>69</v>
      </c>
      <c r="I119" s="361">
        <v>48</v>
      </c>
      <c r="J119" s="361">
        <v>21</v>
      </c>
      <c r="K119" s="361">
        <f t="shared" si="42"/>
        <v>0</v>
      </c>
      <c r="L119" s="361">
        <v>0</v>
      </c>
      <c r="M119" s="361">
        <v>0</v>
      </c>
      <c r="N119" s="361">
        <f t="shared" si="43"/>
        <v>0</v>
      </c>
      <c r="O119" s="361">
        <v>0</v>
      </c>
      <c r="P119" s="361">
        <v>0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</row>
    <row r="120" spans="1:220" ht="39.75" customHeight="1">
      <c r="A120" s="358" t="s">
        <v>361</v>
      </c>
      <c r="B120" s="359" t="s">
        <v>376</v>
      </c>
      <c r="C120" s="358" t="s">
        <v>692</v>
      </c>
      <c r="D120" s="376">
        <v>105</v>
      </c>
      <c r="E120" s="374">
        <f t="shared" si="44"/>
        <v>23</v>
      </c>
      <c r="F120" s="374">
        <f t="shared" si="45"/>
        <v>19</v>
      </c>
      <c r="G120" s="374">
        <f t="shared" si="46"/>
        <v>4</v>
      </c>
      <c r="H120" s="374">
        <f t="shared" si="47"/>
        <v>0</v>
      </c>
      <c r="I120" s="361">
        <v>0</v>
      </c>
      <c r="J120" s="361">
        <v>0</v>
      </c>
      <c r="K120" s="361">
        <f t="shared" si="42"/>
        <v>23</v>
      </c>
      <c r="L120" s="361">
        <v>19</v>
      </c>
      <c r="M120" s="361">
        <v>4</v>
      </c>
      <c r="N120" s="361">
        <f t="shared" si="43"/>
        <v>0</v>
      </c>
      <c r="O120" s="361">
        <v>0</v>
      </c>
      <c r="P120" s="361">
        <v>0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</row>
    <row r="121" spans="1:220" ht="45" customHeight="1">
      <c r="A121" s="358" t="s">
        <v>361</v>
      </c>
      <c r="B121" s="359" t="s">
        <v>378</v>
      </c>
      <c r="C121" s="358" t="s">
        <v>379</v>
      </c>
      <c r="D121" s="376">
        <v>106</v>
      </c>
      <c r="E121" s="374">
        <f t="shared" si="44"/>
        <v>44</v>
      </c>
      <c r="F121" s="374">
        <f t="shared" si="45"/>
        <v>32</v>
      </c>
      <c r="G121" s="374">
        <f t="shared" si="46"/>
        <v>12</v>
      </c>
      <c r="H121" s="374">
        <f t="shared" si="47"/>
        <v>44</v>
      </c>
      <c r="I121" s="361">
        <v>32</v>
      </c>
      <c r="J121" s="361">
        <v>12</v>
      </c>
      <c r="K121" s="361">
        <f t="shared" si="42"/>
        <v>0</v>
      </c>
      <c r="L121" s="361">
        <v>0</v>
      </c>
      <c r="M121" s="361">
        <v>0</v>
      </c>
      <c r="N121" s="361">
        <f t="shared" si="43"/>
        <v>0</v>
      </c>
      <c r="O121" s="361">
        <v>0</v>
      </c>
      <c r="P121" s="361">
        <v>0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</row>
    <row r="122" spans="1:220" ht="27" customHeight="1">
      <c r="A122" s="365" t="s">
        <v>361</v>
      </c>
      <c r="B122" s="364" t="s">
        <v>380</v>
      </c>
      <c r="C122" s="365" t="s">
        <v>381</v>
      </c>
      <c r="D122" s="376">
        <v>107</v>
      </c>
      <c r="E122" s="374">
        <f t="shared" si="44"/>
        <v>15</v>
      </c>
      <c r="F122" s="374">
        <f t="shared" si="45"/>
        <v>2</v>
      </c>
      <c r="G122" s="374">
        <f t="shared" si="46"/>
        <v>13</v>
      </c>
      <c r="H122" s="374">
        <f t="shared" si="47"/>
        <v>0</v>
      </c>
      <c r="I122" s="361">
        <v>0</v>
      </c>
      <c r="J122" s="361">
        <v>0</v>
      </c>
      <c r="K122" s="361">
        <f t="shared" si="42"/>
        <v>15</v>
      </c>
      <c r="L122" s="361">
        <v>2</v>
      </c>
      <c r="M122" s="361">
        <v>13</v>
      </c>
      <c r="N122" s="361">
        <f t="shared" si="43"/>
        <v>0</v>
      </c>
      <c r="O122" s="361">
        <v>0</v>
      </c>
      <c r="P122" s="361">
        <v>0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</row>
    <row r="123" spans="1:220" ht="27" customHeight="1">
      <c r="A123" s="358" t="s">
        <v>361</v>
      </c>
      <c r="B123" s="359" t="s">
        <v>382</v>
      </c>
      <c r="C123" s="358" t="s">
        <v>383</v>
      </c>
      <c r="D123" s="376">
        <v>108</v>
      </c>
      <c r="E123" s="374">
        <f t="shared" si="44"/>
        <v>79</v>
      </c>
      <c r="F123" s="374">
        <f t="shared" si="45"/>
        <v>55</v>
      </c>
      <c r="G123" s="374">
        <f t="shared" si="46"/>
        <v>24</v>
      </c>
      <c r="H123" s="374">
        <f t="shared" si="47"/>
        <v>79</v>
      </c>
      <c r="I123" s="361">
        <v>55</v>
      </c>
      <c r="J123" s="361">
        <v>24</v>
      </c>
      <c r="K123" s="361">
        <f t="shared" si="42"/>
        <v>0</v>
      </c>
      <c r="L123" s="361">
        <v>0</v>
      </c>
      <c r="M123" s="361">
        <v>0</v>
      </c>
      <c r="N123" s="361">
        <f t="shared" si="43"/>
        <v>0</v>
      </c>
      <c r="O123" s="361">
        <v>0</v>
      </c>
      <c r="P123" s="361">
        <v>0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</row>
    <row r="124" spans="1:220" ht="27" customHeight="1">
      <c r="A124" s="358" t="s">
        <v>361</v>
      </c>
      <c r="B124" s="359" t="s">
        <v>384</v>
      </c>
      <c r="C124" s="358" t="s">
        <v>385</v>
      </c>
      <c r="D124" s="376">
        <v>109</v>
      </c>
      <c r="E124" s="374">
        <f t="shared" si="44"/>
        <v>27</v>
      </c>
      <c r="F124" s="374">
        <f t="shared" si="45"/>
        <v>0</v>
      </c>
      <c r="G124" s="374">
        <f t="shared" si="46"/>
        <v>27</v>
      </c>
      <c r="H124" s="374">
        <f t="shared" si="47"/>
        <v>0</v>
      </c>
      <c r="I124" s="361">
        <v>0</v>
      </c>
      <c r="J124" s="361">
        <v>0</v>
      </c>
      <c r="K124" s="361">
        <f t="shared" si="42"/>
        <v>27</v>
      </c>
      <c r="L124" s="361">
        <v>0</v>
      </c>
      <c r="M124" s="361">
        <v>27</v>
      </c>
      <c r="N124" s="361">
        <f t="shared" si="43"/>
        <v>0</v>
      </c>
      <c r="O124" s="361">
        <v>0</v>
      </c>
      <c r="P124" s="361">
        <v>0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</row>
    <row r="125" spans="1:220" ht="27" customHeight="1">
      <c r="A125" s="358" t="s">
        <v>361</v>
      </c>
      <c r="B125" s="359" t="s">
        <v>386</v>
      </c>
      <c r="C125" s="358" t="s">
        <v>387</v>
      </c>
      <c r="D125" s="376">
        <v>110</v>
      </c>
      <c r="E125" s="374">
        <f t="shared" si="44"/>
        <v>102</v>
      </c>
      <c r="F125" s="374">
        <f t="shared" si="45"/>
        <v>97</v>
      </c>
      <c r="G125" s="374">
        <f t="shared" si="46"/>
        <v>5</v>
      </c>
      <c r="H125" s="374">
        <f t="shared" si="47"/>
        <v>102</v>
      </c>
      <c r="I125" s="361">
        <v>97</v>
      </c>
      <c r="J125" s="361">
        <v>5</v>
      </c>
      <c r="K125" s="361">
        <f t="shared" si="42"/>
        <v>0</v>
      </c>
      <c r="L125" s="361">
        <v>0</v>
      </c>
      <c r="M125" s="361">
        <v>0</v>
      </c>
      <c r="N125" s="361">
        <f t="shared" si="43"/>
        <v>0</v>
      </c>
      <c r="O125" s="361">
        <v>0</v>
      </c>
      <c r="P125" s="361">
        <v>0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</row>
    <row r="126" spans="1:220" ht="27" customHeight="1">
      <c r="A126" s="358" t="s">
        <v>361</v>
      </c>
      <c r="B126" s="359" t="s">
        <v>388</v>
      </c>
      <c r="C126" s="358" t="s">
        <v>389</v>
      </c>
      <c r="D126" s="376">
        <v>111</v>
      </c>
      <c r="E126" s="374">
        <f t="shared" si="44"/>
        <v>120</v>
      </c>
      <c r="F126" s="374">
        <f t="shared" si="45"/>
        <v>120</v>
      </c>
      <c r="G126" s="374">
        <f t="shared" si="46"/>
        <v>0</v>
      </c>
      <c r="H126" s="374">
        <f t="shared" si="47"/>
        <v>0</v>
      </c>
      <c r="I126" s="361">
        <v>0</v>
      </c>
      <c r="J126" s="361">
        <v>0</v>
      </c>
      <c r="K126" s="361">
        <f t="shared" si="42"/>
        <v>120</v>
      </c>
      <c r="L126" s="361">
        <v>120</v>
      </c>
      <c r="M126" s="361">
        <v>0</v>
      </c>
      <c r="N126" s="361">
        <f t="shared" si="43"/>
        <v>0</v>
      </c>
      <c r="O126" s="361">
        <v>0</v>
      </c>
      <c r="P126" s="361">
        <v>0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</row>
    <row r="127" spans="1:220" ht="27" customHeight="1">
      <c r="A127" s="358" t="s">
        <v>361</v>
      </c>
      <c r="B127" s="359" t="s">
        <v>390</v>
      </c>
      <c r="C127" s="358" t="s">
        <v>391</v>
      </c>
      <c r="D127" s="376">
        <v>112</v>
      </c>
      <c r="E127" s="374">
        <f t="shared" si="44"/>
        <v>25</v>
      </c>
      <c r="F127" s="374">
        <f t="shared" si="45"/>
        <v>25</v>
      </c>
      <c r="G127" s="374">
        <f t="shared" si="46"/>
        <v>0</v>
      </c>
      <c r="H127" s="374">
        <f t="shared" si="47"/>
        <v>0</v>
      </c>
      <c r="I127" s="361">
        <v>0</v>
      </c>
      <c r="J127" s="361">
        <v>0</v>
      </c>
      <c r="K127" s="361">
        <f t="shared" si="42"/>
        <v>25</v>
      </c>
      <c r="L127" s="361">
        <v>25</v>
      </c>
      <c r="M127" s="361">
        <v>0</v>
      </c>
      <c r="N127" s="361">
        <f t="shared" si="43"/>
        <v>0</v>
      </c>
      <c r="O127" s="361">
        <v>0</v>
      </c>
      <c r="P127" s="361">
        <v>0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</row>
    <row r="128" spans="1:220" ht="36.75" customHeight="1">
      <c r="A128" s="365" t="s">
        <v>361</v>
      </c>
      <c r="B128" s="364" t="s">
        <v>392</v>
      </c>
      <c r="C128" s="365" t="s">
        <v>393</v>
      </c>
      <c r="D128" s="376">
        <v>113</v>
      </c>
      <c r="E128" s="374">
        <f t="shared" si="44"/>
        <v>20</v>
      </c>
      <c r="F128" s="374">
        <f t="shared" si="45"/>
        <v>8</v>
      </c>
      <c r="G128" s="374">
        <f t="shared" si="46"/>
        <v>12</v>
      </c>
      <c r="H128" s="374">
        <f t="shared" si="47"/>
        <v>0</v>
      </c>
      <c r="I128" s="361">
        <v>0</v>
      </c>
      <c r="J128" s="361">
        <v>0</v>
      </c>
      <c r="K128" s="361">
        <f t="shared" si="42"/>
        <v>20</v>
      </c>
      <c r="L128" s="361">
        <v>8</v>
      </c>
      <c r="M128" s="361">
        <v>12</v>
      </c>
      <c r="N128" s="361">
        <f t="shared" si="43"/>
        <v>0</v>
      </c>
      <c r="O128" s="361">
        <v>0</v>
      </c>
      <c r="P128" s="361">
        <v>0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</row>
    <row r="129" spans="1:220" ht="27" customHeight="1">
      <c r="A129" s="358" t="s">
        <v>361</v>
      </c>
      <c r="B129" s="359" t="s">
        <v>394</v>
      </c>
      <c r="C129" s="358" t="s">
        <v>395</v>
      </c>
      <c r="D129" s="376">
        <v>114</v>
      </c>
      <c r="E129" s="374">
        <f t="shared" si="44"/>
        <v>124</v>
      </c>
      <c r="F129" s="374">
        <f t="shared" si="45"/>
        <v>73</v>
      </c>
      <c r="G129" s="374">
        <f t="shared" si="46"/>
        <v>51</v>
      </c>
      <c r="H129" s="374">
        <f t="shared" si="47"/>
        <v>0</v>
      </c>
      <c r="I129" s="361">
        <v>0</v>
      </c>
      <c r="J129" s="361">
        <v>0</v>
      </c>
      <c r="K129" s="361">
        <f t="shared" si="42"/>
        <v>97</v>
      </c>
      <c r="L129" s="361">
        <v>46</v>
      </c>
      <c r="M129" s="361">
        <v>51</v>
      </c>
      <c r="N129" s="361">
        <f t="shared" si="43"/>
        <v>27</v>
      </c>
      <c r="O129" s="361">
        <v>27</v>
      </c>
      <c r="P129" s="361">
        <v>0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</row>
    <row r="130" spans="1:220" ht="27" customHeight="1">
      <c r="A130" s="358" t="s">
        <v>361</v>
      </c>
      <c r="B130" s="359" t="s">
        <v>693</v>
      </c>
      <c r="C130" s="358" t="s">
        <v>397</v>
      </c>
      <c r="D130" s="376">
        <v>115</v>
      </c>
      <c r="E130" s="374">
        <f t="shared" si="44"/>
        <v>102</v>
      </c>
      <c r="F130" s="374">
        <f t="shared" si="45"/>
        <v>32</v>
      </c>
      <c r="G130" s="374">
        <f t="shared" si="46"/>
        <v>70</v>
      </c>
      <c r="H130" s="374">
        <f t="shared" si="47"/>
        <v>102</v>
      </c>
      <c r="I130" s="361">
        <v>32</v>
      </c>
      <c r="J130" s="361">
        <v>70</v>
      </c>
      <c r="K130" s="361">
        <f t="shared" si="42"/>
        <v>0</v>
      </c>
      <c r="L130" s="361">
        <v>0</v>
      </c>
      <c r="M130" s="361">
        <v>0</v>
      </c>
      <c r="N130" s="361">
        <f t="shared" si="43"/>
        <v>0</v>
      </c>
      <c r="O130" s="361">
        <v>0</v>
      </c>
      <c r="P130" s="361">
        <v>0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</row>
    <row r="131" spans="1:220" ht="27" customHeight="1">
      <c r="A131" s="358" t="s">
        <v>361</v>
      </c>
      <c r="B131" s="359" t="s">
        <v>398</v>
      </c>
      <c r="C131" s="358" t="s">
        <v>399</v>
      </c>
      <c r="D131" s="376">
        <v>116</v>
      </c>
      <c r="E131" s="374">
        <f t="shared" si="44"/>
        <v>137</v>
      </c>
      <c r="F131" s="374">
        <f t="shared" si="45"/>
        <v>80</v>
      </c>
      <c r="G131" s="374">
        <f t="shared" si="46"/>
        <v>57</v>
      </c>
      <c r="H131" s="374">
        <f t="shared" si="47"/>
        <v>0</v>
      </c>
      <c r="I131" s="361">
        <v>0</v>
      </c>
      <c r="J131" s="361">
        <v>0</v>
      </c>
      <c r="K131" s="361">
        <f t="shared" si="42"/>
        <v>137</v>
      </c>
      <c r="L131" s="361">
        <v>80</v>
      </c>
      <c r="M131" s="361">
        <v>57</v>
      </c>
      <c r="N131" s="361">
        <f t="shared" si="43"/>
        <v>0</v>
      </c>
      <c r="O131" s="361">
        <v>0</v>
      </c>
      <c r="P131" s="361">
        <v>0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</row>
    <row r="132" spans="1:220" ht="27" customHeight="1">
      <c r="A132" s="358" t="s">
        <v>361</v>
      </c>
      <c r="B132" s="359" t="s">
        <v>402</v>
      </c>
      <c r="C132" s="358" t="s">
        <v>403</v>
      </c>
      <c r="D132" s="376">
        <v>117</v>
      </c>
      <c r="E132" s="374">
        <f t="shared" si="44"/>
        <v>116</v>
      </c>
      <c r="F132" s="374">
        <f t="shared" si="45"/>
        <v>38</v>
      </c>
      <c r="G132" s="374">
        <f t="shared" si="46"/>
        <v>78</v>
      </c>
      <c r="H132" s="374">
        <f t="shared" si="47"/>
        <v>0</v>
      </c>
      <c r="I132" s="361">
        <v>0</v>
      </c>
      <c r="J132" s="361">
        <v>0</v>
      </c>
      <c r="K132" s="361">
        <f t="shared" si="42"/>
        <v>116</v>
      </c>
      <c r="L132" s="361">
        <v>38</v>
      </c>
      <c r="M132" s="361">
        <v>78</v>
      </c>
      <c r="N132" s="361">
        <f t="shared" si="43"/>
        <v>0</v>
      </c>
      <c r="O132" s="361">
        <v>0</v>
      </c>
      <c r="P132" s="361">
        <v>0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</row>
    <row r="133" spans="1:220" ht="27" customHeight="1">
      <c r="A133" s="358" t="s">
        <v>361</v>
      </c>
      <c r="B133" s="359"/>
      <c r="C133" s="358" t="s">
        <v>694</v>
      </c>
      <c r="D133" s="376">
        <v>118</v>
      </c>
      <c r="E133" s="374">
        <f t="shared" si="44"/>
        <v>15</v>
      </c>
      <c r="F133" s="374">
        <f t="shared" si="45"/>
        <v>4</v>
      </c>
      <c r="G133" s="374">
        <f t="shared" si="46"/>
        <v>11</v>
      </c>
      <c r="H133" s="374">
        <f t="shared" si="47"/>
        <v>0</v>
      </c>
      <c r="I133" s="361">
        <v>0</v>
      </c>
      <c r="J133" s="361">
        <v>0</v>
      </c>
      <c r="K133" s="361">
        <f t="shared" si="42"/>
        <v>0</v>
      </c>
      <c r="L133" s="361">
        <v>0</v>
      </c>
      <c r="M133" s="361">
        <v>0</v>
      </c>
      <c r="N133" s="361">
        <f t="shared" si="43"/>
        <v>15</v>
      </c>
      <c r="O133" s="361">
        <v>4</v>
      </c>
      <c r="P133" s="361">
        <v>11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</row>
    <row r="134" spans="1:220" ht="27" customHeight="1">
      <c r="A134" s="635" t="s">
        <v>695</v>
      </c>
      <c r="B134" s="636"/>
      <c r="C134" s="637"/>
      <c r="D134" s="375">
        <v>119</v>
      </c>
      <c r="E134" s="372">
        <f t="shared" ref="E134" si="69">SUM(E135:E138)</f>
        <v>85</v>
      </c>
      <c r="F134" s="372">
        <f t="shared" ref="F134" si="70">SUM(F135:F138)</f>
        <v>75</v>
      </c>
      <c r="G134" s="372">
        <f t="shared" ref="G134" si="71">SUM(G135:G138)</f>
        <v>10</v>
      </c>
      <c r="H134" s="372">
        <f t="shared" ref="H134" si="72">SUM(H135:H138)</f>
        <v>0</v>
      </c>
      <c r="I134" s="372">
        <f t="shared" ref="I134" si="73">SUM(I135:I138)</f>
        <v>0</v>
      </c>
      <c r="J134" s="372">
        <f t="shared" ref="J134" si="74">SUM(J135:J138)</f>
        <v>0</v>
      </c>
      <c r="K134" s="372">
        <f t="shared" ref="K134:P134" si="75">SUM(K135:K138)</f>
        <v>85</v>
      </c>
      <c r="L134" s="372">
        <f t="shared" si="75"/>
        <v>75</v>
      </c>
      <c r="M134" s="372">
        <f t="shared" si="75"/>
        <v>10</v>
      </c>
      <c r="N134" s="372">
        <f t="shared" si="75"/>
        <v>0</v>
      </c>
      <c r="O134" s="372">
        <f t="shared" si="75"/>
        <v>0</v>
      </c>
      <c r="P134" s="372">
        <f t="shared" si="75"/>
        <v>0</v>
      </c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</row>
    <row r="135" spans="1:220" ht="51.75" customHeight="1">
      <c r="A135" s="358" t="s">
        <v>406</v>
      </c>
      <c r="B135" s="359" t="s">
        <v>407</v>
      </c>
      <c r="C135" s="358" t="s">
        <v>408</v>
      </c>
      <c r="D135" s="376">
        <v>120</v>
      </c>
      <c r="E135" s="374">
        <f t="shared" si="44"/>
        <v>14</v>
      </c>
      <c r="F135" s="374">
        <f t="shared" si="45"/>
        <v>14</v>
      </c>
      <c r="G135" s="374">
        <f t="shared" si="46"/>
        <v>0</v>
      </c>
      <c r="H135" s="374">
        <f t="shared" si="47"/>
        <v>0</v>
      </c>
      <c r="I135" s="361">
        <v>0</v>
      </c>
      <c r="J135" s="361">
        <v>0</v>
      </c>
      <c r="K135" s="361">
        <f t="shared" si="42"/>
        <v>14</v>
      </c>
      <c r="L135" s="361">
        <v>14</v>
      </c>
      <c r="M135" s="361">
        <v>0</v>
      </c>
      <c r="N135" s="361">
        <f t="shared" si="43"/>
        <v>0</v>
      </c>
      <c r="O135" s="361">
        <v>0</v>
      </c>
      <c r="P135" s="361">
        <v>0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</row>
    <row r="136" spans="1:220" ht="27" customHeight="1">
      <c r="A136" s="358" t="s">
        <v>406</v>
      </c>
      <c r="B136" s="359" t="s">
        <v>411</v>
      </c>
      <c r="C136" s="358" t="s">
        <v>412</v>
      </c>
      <c r="D136" s="376">
        <v>121</v>
      </c>
      <c r="E136" s="374">
        <f t="shared" si="44"/>
        <v>20</v>
      </c>
      <c r="F136" s="374">
        <f t="shared" si="45"/>
        <v>20</v>
      </c>
      <c r="G136" s="374">
        <f t="shared" si="46"/>
        <v>0</v>
      </c>
      <c r="H136" s="374">
        <f t="shared" si="47"/>
        <v>0</v>
      </c>
      <c r="I136" s="361">
        <v>0</v>
      </c>
      <c r="J136" s="361">
        <v>0</v>
      </c>
      <c r="K136" s="361">
        <f t="shared" si="42"/>
        <v>20</v>
      </c>
      <c r="L136" s="361">
        <v>20</v>
      </c>
      <c r="M136" s="361">
        <v>0</v>
      </c>
      <c r="N136" s="361">
        <f t="shared" si="43"/>
        <v>0</v>
      </c>
      <c r="O136" s="361">
        <v>0</v>
      </c>
      <c r="P136" s="361">
        <v>0</v>
      </c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</row>
    <row r="137" spans="1:220" ht="45.75" customHeight="1">
      <c r="A137" s="358" t="s">
        <v>406</v>
      </c>
      <c r="B137" s="359" t="s">
        <v>413</v>
      </c>
      <c r="C137" s="358" t="s">
        <v>414</v>
      </c>
      <c r="D137" s="376">
        <v>122</v>
      </c>
      <c r="E137" s="374">
        <f t="shared" si="44"/>
        <v>31</v>
      </c>
      <c r="F137" s="374">
        <f t="shared" si="45"/>
        <v>31</v>
      </c>
      <c r="G137" s="374">
        <f t="shared" si="46"/>
        <v>0</v>
      </c>
      <c r="H137" s="374">
        <f t="shared" si="47"/>
        <v>0</v>
      </c>
      <c r="I137" s="361">
        <v>0</v>
      </c>
      <c r="J137" s="361">
        <v>0</v>
      </c>
      <c r="K137" s="361">
        <f t="shared" si="42"/>
        <v>31</v>
      </c>
      <c r="L137" s="361">
        <v>31</v>
      </c>
      <c r="M137" s="361">
        <v>0</v>
      </c>
      <c r="N137" s="361">
        <f t="shared" si="43"/>
        <v>0</v>
      </c>
      <c r="O137" s="361">
        <v>0</v>
      </c>
      <c r="P137" s="361">
        <v>0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</row>
    <row r="138" spans="1:220" ht="45.75" customHeight="1">
      <c r="A138" s="365" t="s">
        <v>406</v>
      </c>
      <c r="B138" s="363" t="s">
        <v>419</v>
      </c>
      <c r="C138" s="362" t="s">
        <v>420</v>
      </c>
      <c r="D138" s="376">
        <v>123</v>
      </c>
      <c r="E138" s="374">
        <f t="shared" si="44"/>
        <v>20</v>
      </c>
      <c r="F138" s="374">
        <f t="shared" si="45"/>
        <v>10</v>
      </c>
      <c r="G138" s="374">
        <f t="shared" si="46"/>
        <v>10</v>
      </c>
      <c r="H138" s="374">
        <f t="shared" si="47"/>
        <v>0</v>
      </c>
      <c r="I138" s="361">
        <v>0</v>
      </c>
      <c r="J138" s="361">
        <v>0</v>
      </c>
      <c r="K138" s="361">
        <f t="shared" si="42"/>
        <v>20</v>
      </c>
      <c r="L138" s="361">
        <v>10</v>
      </c>
      <c r="M138" s="361">
        <v>10</v>
      </c>
      <c r="N138" s="361">
        <f t="shared" si="43"/>
        <v>0</v>
      </c>
      <c r="O138" s="361">
        <v>0</v>
      </c>
      <c r="P138" s="361">
        <v>0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</row>
    <row r="139" spans="1:220" ht="27" customHeight="1">
      <c r="A139" s="635" t="s">
        <v>696</v>
      </c>
      <c r="B139" s="636"/>
      <c r="C139" s="637"/>
      <c r="D139" s="375">
        <v>124</v>
      </c>
      <c r="E139" s="372">
        <f t="shared" ref="E139" si="76">SUM(E140:E155)</f>
        <v>1193</v>
      </c>
      <c r="F139" s="372">
        <f t="shared" ref="F139" si="77">SUM(F140:F155)</f>
        <v>978</v>
      </c>
      <c r="G139" s="372">
        <f t="shared" ref="G139" si="78">SUM(G140:G155)</f>
        <v>215</v>
      </c>
      <c r="H139" s="372">
        <f t="shared" ref="H139" si="79">SUM(H140:H155)</f>
        <v>57</v>
      </c>
      <c r="I139" s="372">
        <f t="shared" ref="I139" si="80">SUM(I140:I155)</f>
        <v>32</v>
      </c>
      <c r="J139" s="372">
        <f t="shared" ref="J139" si="81">SUM(J140:J155)</f>
        <v>25</v>
      </c>
      <c r="K139" s="372">
        <f t="shared" ref="K139:P139" si="82">SUM(K140:K155)</f>
        <v>1113</v>
      </c>
      <c r="L139" s="372">
        <f t="shared" si="82"/>
        <v>924</v>
      </c>
      <c r="M139" s="372">
        <f t="shared" si="82"/>
        <v>189</v>
      </c>
      <c r="N139" s="372">
        <f t="shared" si="82"/>
        <v>23</v>
      </c>
      <c r="O139" s="372">
        <f t="shared" si="82"/>
        <v>22</v>
      </c>
      <c r="P139" s="372">
        <f t="shared" si="82"/>
        <v>1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</row>
    <row r="140" spans="1:220" ht="27" customHeight="1">
      <c r="A140" s="358" t="s">
        <v>422</v>
      </c>
      <c r="B140" s="359" t="s">
        <v>423</v>
      </c>
      <c r="C140" s="358" t="s">
        <v>424</v>
      </c>
      <c r="D140" s="376">
        <v>125</v>
      </c>
      <c r="E140" s="374">
        <f t="shared" si="44"/>
        <v>10</v>
      </c>
      <c r="F140" s="374">
        <f t="shared" si="45"/>
        <v>2</v>
      </c>
      <c r="G140" s="374">
        <f t="shared" si="46"/>
        <v>8</v>
      </c>
      <c r="H140" s="374">
        <f t="shared" si="47"/>
        <v>10</v>
      </c>
      <c r="I140" s="361">
        <v>2</v>
      </c>
      <c r="J140" s="361">
        <v>8</v>
      </c>
      <c r="K140" s="361">
        <f t="shared" si="42"/>
        <v>0</v>
      </c>
      <c r="L140" s="361">
        <v>0</v>
      </c>
      <c r="M140" s="361">
        <v>0</v>
      </c>
      <c r="N140" s="361">
        <f t="shared" si="43"/>
        <v>0</v>
      </c>
      <c r="O140" s="361">
        <v>0</v>
      </c>
      <c r="P140" s="361">
        <v>0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</row>
    <row r="141" spans="1:220" ht="51" customHeight="1">
      <c r="A141" s="365" t="s">
        <v>422</v>
      </c>
      <c r="B141" s="363" t="s">
        <v>425</v>
      </c>
      <c r="C141" s="362" t="s">
        <v>426</v>
      </c>
      <c r="D141" s="376">
        <v>126</v>
      </c>
      <c r="E141" s="374">
        <f t="shared" si="44"/>
        <v>7</v>
      </c>
      <c r="F141" s="374">
        <f t="shared" si="45"/>
        <v>3</v>
      </c>
      <c r="G141" s="374">
        <f t="shared" si="46"/>
        <v>4</v>
      </c>
      <c r="H141" s="374">
        <f t="shared" si="47"/>
        <v>0</v>
      </c>
      <c r="I141" s="361">
        <v>0</v>
      </c>
      <c r="J141" s="361">
        <v>0</v>
      </c>
      <c r="K141" s="361">
        <f t="shared" si="42"/>
        <v>7</v>
      </c>
      <c r="L141" s="361">
        <v>3</v>
      </c>
      <c r="M141" s="361">
        <v>4</v>
      </c>
      <c r="N141" s="361">
        <f t="shared" si="43"/>
        <v>0</v>
      </c>
      <c r="O141" s="361">
        <v>0</v>
      </c>
      <c r="P141" s="361">
        <v>0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</row>
    <row r="142" spans="1:220" ht="27" customHeight="1">
      <c r="A142" s="365" t="s">
        <v>422</v>
      </c>
      <c r="B142" s="371" t="s">
        <v>431</v>
      </c>
      <c r="C142" s="368" t="s">
        <v>432</v>
      </c>
      <c r="D142" s="376">
        <v>127</v>
      </c>
      <c r="E142" s="374">
        <f t="shared" si="44"/>
        <v>17</v>
      </c>
      <c r="F142" s="374">
        <f t="shared" si="45"/>
        <v>17</v>
      </c>
      <c r="G142" s="374">
        <f t="shared" si="46"/>
        <v>0</v>
      </c>
      <c r="H142" s="374">
        <f t="shared" si="47"/>
        <v>0</v>
      </c>
      <c r="I142" s="361">
        <v>0</v>
      </c>
      <c r="J142" s="361">
        <v>0</v>
      </c>
      <c r="K142" s="361">
        <f t="shared" si="42"/>
        <v>17</v>
      </c>
      <c r="L142" s="361">
        <v>17</v>
      </c>
      <c r="M142" s="361">
        <v>0</v>
      </c>
      <c r="N142" s="361">
        <f t="shared" si="43"/>
        <v>0</v>
      </c>
      <c r="O142" s="361">
        <v>0</v>
      </c>
      <c r="P142" s="361">
        <v>0</v>
      </c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</row>
    <row r="143" spans="1:220" ht="27" customHeight="1">
      <c r="A143" s="358" t="s">
        <v>422</v>
      </c>
      <c r="B143" s="359" t="s">
        <v>433</v>
      </c>
      <c r="C143" s="358" t="s">
        <v>434</v>
      </c>
      <c r="D143" s="376">
        <v>128</v>
      </c>
      <c r="E143" s="374">
        <f t="shared" si="44"/>
        <v>20</v>
      </c>
      <c r="F143" s="374">
        <f t="shared" si="45"/>
        <v>20</v>
      </c>
      <c r="G143" s="374">
        <f t="shared" si="46"/>
        <v>0</v>
      </c>
      <c r="H143" s="374">
        <f t="shared" si="47"/>
        <v>0</v>
      </c>
      <c r="I143" s="361">
        <v>0</v>
      </c>
      <c r="J143" s="361">
        <v>0</v>
      </c>
      <c r="K143" s="361">
        <f t="shared" si="42"/>
        <v>20</v>
      </c>
      <c r="L143" s="361">
        <v>20</v>
      </c>
      <c r="M143" s="361">
        <v>0</v>
      </c>
      <c r="N143" s="361">
        <f t="shared" si="43"/>
        <v>0</v>
      </c>
      <c r="O143" s="361">
        <v>0</v>
      </c>
      <c r="P143" s="361">
        <v>0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</row>
    <row r="144" spans="1:220" ht="27" customHeight="1">
      <c r="A144" s="358" t="s">
        <v>422</v>
      </c>
      <c r="B144" s="359" t="s">
        <v>435</v>
      </c>
      <c r="C144" s="358" t="s">
        <v>436</v>
      </c>
      <c r="D144" s="376">
        <v>129</v>
      </c>
      <c r="E144" s="374">
        <f t="shared" si="44"/>
        <v>18</v>
      </c>
      <c r="F144" s="374">
        <f t="shared" si="45"/>
        <v>10</v>
      </c>
      <c r="G144" s="374">
        <f t="shared" si="46"/>
        <v>8</v>
      </c>
      <c r="H144" s="374">
        <f t="shared" si="47"/>
        <v>0</v>
      </c>
      <c r="I144" s="361">
        <v>0</v>
      </c>
      <c r="J144" s="361">
        <v>0</v>
      </c>
      <c r="K144" s="361">
        <f t="shared" si="42"/>
        <v>18</v>
      </c>
      <c r="L144" s="361">
        <v>10</v>
      </c>
      <c r="M144" s="361">
        <v>8</v>
      </c>
      <c r="N144" s="361">
        <f t="shared" si="43"/>
        <v>0</v>
      </c>
      <c r="O144" s="361">
        <v>0</v>
      </c>
      <c r="P144" s="361">
        <v>0</v>
      </c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</row>
    <row r="145" spans="1:220" ht="41.25" customHeight="1">
      <c r="A145" s="365" t="s">
        <v>422</v>
      </c>
      <c r="B145" s="371" t="s">
        <v>437</v>
      </c>
      <c r="C145" s="368" t="s">
        <v>438</v>
      </c>
      <c r="D145" s="376">
        <v>130</v>
      </c>
      <c r="E145" s="374">
        <f t="shared" si="44"/>
        <v>104</v>
      </c>
      <c r="F145" s="374">
        <f t="shared" si="45"/>
        <v>90</v>
      </c>
      <c r="G145" s="374">
        <f t="shared" si="46"/>
        <v>14</v>
      </c>
      <c r="H145" s="374">
        <f t="shared" si="47"/>
        <v>0</v>
      </c>
      <c r="I145" s="361">
        <v>0</v>
      </c>
      <c r="J145" s="361">
        <v>0</v>
      </c>
      <c r="K145" s="361">
        <f t="shared" ref="K145:K208" si="83">+L145+M145</f>
        <v>104</v>
      </c>
      <c r="L145" s="361">
        <v>90</v>
      </c>
      <c r="M145" s="361">
        <v>14</v>
      </c>
      <c r="N145" s="361">
        <f t="shared" ref="N145:N208" si="84">+O145+P145</f>
        <v>0</v>
      </c>
      <c r="O145" s="361">
        <v>0</v>
      </c>
      <c r="P145" s="361">
        <v>0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</row>
    <row r="146" spans="1:220" ht="27" customHeight="1">
      <c r="A146" s="365" t="s">
        <v>422</v>
      </c>
      <c r="B146" s="359" t="s">
        <v>439</v>
      </c>
      <c r="C146" s="358" t="s">
        <v>697</v>
      </c>
      <c r="D146" s="376">
        <v>131</v>
      </c>
      <c r="E146" s="374">
        <f t="shared" ref="E146:E208" si="85">+H146+K146+N146</f>
        <v>125</v>
      </c>
      <c r="F146" s="374">
        <f t="shared" ref="F146:F208" si="86">+I146+L146+O146</f>
        <v>60</v>
      </c>
      <c r="G146" s="374">
        <f t="shared" ref="G146:G208" si="87">+J146+M146+P146</f>
        <v>65</v>
      </c>
      <c r="H146" s="374">
        <f t="shared" ref="H146:H208" si="88">+J146+I146</f>
        <v>0</v>
      </c>
      <c r="I146" s="361">
        <v>0</v>
      </c>
      <c r="J146" s="361">
        <v>0</v>
      </c>
      <c r="K146" s="361">
        <f t="shared" si="83"/>
        <v>125</v>
      </c>
      <c r="L146" s="361">
        <v>60</v>
      </c>
      <c r="M146" s="361">
        <v>65</v>
      </c>
      <c r="N146" s="361">
        <f t="shared" si="84"/>
        <v>0</v>
      </c>
      <c r="O146" s="361">
        <v>0</v>
      </c>
      <c r="P146" s="361">
        <v>0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</row>
    <row r="147" spans="1:220" ht="27" customHeight="1">
      <c r="A147" s="365" t="s">
        <v>422</v>
      </c>
      <c r="B147" s="359" t="s">
        <v>441</v>
      </c>
      <c r="C147" s="358" t="s">
        <v>442</v>
      </c>
      <c r="D147" s="376">
        <v>132</v>
      </c>
      <c r="E147" s="374">
        <f t="shared" si="85"/>
        <v>15</v>
      </c>
      <c r="F147" s="374">
        <f t="shared" si="86"/>
        <v>3</v>
      </c>
      <c r="G147" s="374">
        <f t="shared" si="87"/>
        <v>12</v>
      </c>
      <c r="H147" s="374">
        <f t="shared" si="88"/>
        <v>15</v>
      </c>
      <c r="I147" s="361">
        <v>3</v>
      </c>
      <c r="J147" s="361">
        <v>12</v>
      </c>
      <c r="K147" s="361">
        <f t="shared" si="83"/>
        <v>0</v>
      </c>
      <c r="L147" s="361">
        <v>0</v>
      </c>
      <c r="M147" s="361">
        <v>0</v>
      </c>
      <c r="N147" s="361">
        <f t="shared" si="84"/>
        <v>0</v>
      </c>
      <c r="O147" s="361">
        <v>0</v>
      </c>
      <c r="P147" s="361">
        <v>0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</row>
    <row r="148" spans="1:220" ht="27" customHeight="1">
      <c r="A148" s="365" t="s">
        <v>422</v>
      </c>
      <c r="B148" s="359" t="s">
        <v>443</v>
      </c>
      <c r="C148" s="358" t="s">
        <v>444</v>
      </c>
      <c r="D148" s="376">
        <v>133</v>
      </c>
      <c r="E148" s="374">
        <f t="shared" si="85"/>
        <v>17</v>
      </c>
      <c r="F148" s="374">
        <f t="shared" si="86"/>
        <v>13</v>
      </c>
      <c r="G148" s="374">
        <f t="shared" si="87"/>
        <v>4</v>
      </c>
      <c r="H148" s="374">
        <f t="shared" si="88"/>
        <v>17</v>
      </c>
      <c r="I148" s="361">
        <v>13</v>
      </c>
      <c r="J148" s="361">
        <v>4</v>
      </c>
      <c r="K148" s="361">
        <f t="shared" si="83"/>
        <v>0</v>
      </c>
      <c r="L148" s="361">
        <v>0</v>
      </c>
      <c r="M148" s="361">
        <v>0</v>
      </c>
      <c r="N148" s="361">
        <f t="shared" si="84"/>
        <v>0</v>
      </c>
      <c r="O148" s="361">
        <v>0</v>
      </c>
      <c r="P148" s="361">
        <v>0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</row>
    <row r="149" spans="1:220" ht="27" customHeight="1">
      <c r="A149" s="358" t="s">
        <v>422</v>
      </c>
      <c r="B149" s="359" t="s">
        <v>445</v>
      </c>
      <c r="C149" s="358" t="s">
        <v>446</v>
      </c>
      <c r="D149" s="376">
        <v>134</v>
      </c>
      <c r="E149" s="374">
        <f t="shared" si="85"/>
        <v>69</v>
      </c>
      <c r="F149" s="374">
        <f t="shared" si="86"/>
        <v>45</v>
      </c>
      <c r="G149" s="374">
        <f t="shared" si="87"/>
        <v>24</v>
      </c>
      <c r="H149" s="374">
        <f t="shared" si="88"/>
        <v>0</v>
      </c>
      <c r="I149" s="361">
        <v>0</v>
      </c>
      <c r="J149" s="361">
        <v>0</v>
      </c>
      <c r="K149" s="361">
        <f t="shared" si="83"/>
        <v>69</v>
      </c>
      <c r="L149" s="361">
        <v>45</v>
      </c>
      <c r="M149" s="361">
        <v>24</v>
      </c>
      <c r="N149" s="361">
        <f t="shared" si="84"/>
        <v>0</v>
      </c>
      <c r="O149" s="361">
        <v>0</v>
      </c>
      <c r="P149" s="361">
        <v>0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</row>
    <row r="150" spans="1:220" ht="27" customHeight="1">
      <c r="A150" s="358" t="s">
        <v>422</v>
      </c>
      <c r="B150" s="359" t="s">
        <v>447</v>
      </c>
      <c r="C150" s="358" t="s">
        <v>448</v>
      </c>
      <c r="D150" s="376">
        <v>135</v>
      </c>
      <c r="E150" s="374">
        <f t="shared" si="85"/>
        <v>16</v>
      </c>
      <c r="F150" s="374">
        <f t="shared" si="86"/>
        <v>4</v>
      </c>
      <c r="G150" s="374">
        <f t="shared" si="87"/>
        <v>12</v>
      </c>
      <c r="H150" s="374">
        <f t="shared" si="88"/>
        <v>0</v>
      </c>
      <c r="I150" s="361">
        <v>0</v>
      </c>
      <c r="J150" s="361">
        <v>0</v>
      </c>
      <c r="K150" s="361">
        <f t="shared" si="83"/>
        <v>16</v>
      </c>
      <c r="L150" s="361">
        <v>4</v>
      </c>
      <c r="M150" s="361">
        <v>12</v>
      </c>
      <c r="N150" s="361">
        <f t="shared" si="84"/>
        <v>0</v>
      </c>
      <c r="O150" s="361">
        <v>0</v>
      </c>
      <c r="P150" s="361">
        <v>0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</row>
    <row r="151" spans="1:220" ht="42.75" customHeight="1">
      <c r="A151" s="365" t="s">
        <v>422</v>
      </c>
      <c r="B151" s="371" t="s">
        <v>449</v>
      </c>
      <c r="C151" s="368" t="s">
        <v>450</v>
      </c>
      <c r="D151" s="376">
        <v>136</v>
      </c>
      <c r="E151" s="374">
        <f t="shared" si="85"/>
        <v>49</v>
      </c>
      <c r="F151" s="374">
        <f t="shared" si="86"/>
        <v>17</v>
      </c>
      <c r="G151" s="374">
        <f t="shared" si="87"/>
        <v>32</v>
      </c>
      <c r="H151" s="374">
        <f t="shared" si="88"/>
        <v>0</v>
      </c>
      <c r="I151" s="361">
        <v>0</v>
      </c>
      <c r="J151" s="361">
        <v>0</v>
      </c>
      <c r="K151" s="361">
        <f t="shared" si="83"/>
        <v>49</v>
      </c>
      <c r="L151" s="361">
        <v>17</v>
      </c>
      <c r="M151" s="361">
        <v>32</v>
      </c>
      <c r="N151" s="361">
        <f t="shared" si="84"/>
        <v>0</v>
      </c>
      <c r="O151" s="361">
        <v>0</v>
      </c>
      <c r="P151" s="361">
        <v>0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</row>
    <row r="152" spans="1:220" ht="42.75" customHeight="1">
      <c r="A152" s="358" t="s">
        <v>422</v>
      </c>
      <c r="B152" s="359" t="s">
        <v>453</v>
      </c>
      <c r="C152" s="358" t="s">
        <v>698</v>
      </c>
      <c r="D152" s="376">
        <v>137</v>
      </c>
      <c r="E152" s="374">
        <f t="shared" si="85"/>
        <v>294</v>
      </c>
      <c r="F152" s="374">
        <f t="shared" si="86"/>
        <v>290</v>
      </c>
      <c r="G152" s="374">
        <f t="shared" si="87"/>
        <v>4</v>
      </c>
      <c r="H152" s="374">
        <f t="shared" si="88"/>
        <v>0</v>
      </c>
      <c r="I152" s="361">
        <v>0</v>
      </c>
      <c r="J152" s="361">
        <v>0</v>
      </c>
      <c r="K152" s="361">
        <f t="shared" si="83"/>
        <v>294</v>
      </c>
      <c r="L152" s="361">
        <v>290</v>
      </c>
      <c r="M152" s="361">
        <v>4</v>
      </c>
      <c r="N152" s="361">
        <f t="shared" si="84"/>
        <v>0</v>
      </c>
      <c r="O152" s="361">
        <v>0</v>
      </c>
      <c r="P152" s="361">
        <v>0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</row>
    <row r="153" spans="1:220" ht="42.75" customHeight="1">
      <c r="A153" s="358" t="s">
        <v>422</v>
      </c>
      <c r="B153" s="359" t="s">
        <v>451</v>
      </c>
      <c r="C153" s="358" t="s">
        <v>699</v>
      </c>
      <c r="D153" s="376">
        <v>138</v>
      </c>
      <c r="E153" s="374">
        <f t="shared" si="85"/>
        <v>11</v>
      </c>
      <c r="F153" s="374">
        <f t="shared" si="86"/>
        <v>10</v>
      </c>
      <c r="G153" s="374">
        <f t="shared" si="87"/>
        <v>1</v>
      </c>
      <c r="H153" s="374">
        <f t="shared" si="88"/>
        <v>0</v>
      </c>
      <c r="I153" s="361">
        <v>0</v>
      </c>
      <c r="J153" s="361">
        <v>0</v>
      </c>
      <c r="K153" s="361">
        <f t="shared" si="83"/>
        <v>11</v>
      </c>
      <c r="L153" s="361">
        <v>10</v>
      </c>
      <c r="M153" s="361">
        <v>1</v>
      </c>
      <c r="N153" s="361">
        <f t="shared" si="84"/>
        <v>0</v>
      </c>
      <c r="O153" s="361">
        <v>0</v>
      </c>
      <c r="P153" s="361">
        <v>0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</row>
    <row r="154" spans="1:220" ht="42.75" customHeight="1">
      <c r="A154" s="365" t="s">
        <v>422</v>
      </c>
      <c r="B154" s="364" t="s">
        <v>455</v>
      </c>
      <c r="C154" s="365" t="s">
        <v>456</v>
      </c>
      <c r="D154" s="376">
        <v>139</v>
      </c>
      <c r="E154" s="374">
        <f t="shared" si="85"/>
        <v>406</v>
      </c>
      <c r="F154" s="374">
        <f t="shared" si="86"/>
        <v>380</v>
      </c>
      <c r="G154" s="374">
        <f t="shared" si="87"/>
        <v>26</v>
      </c>
      <c r="H154" s="374">
        <f t="shared" si="88"/>
        <v>0</v>
      </c>
      <c r="I154" s="361">
        <v>0</v>
      </c>
      <c r="J154" s="361">
        <v>0</v>
      </c>
      <c r="K154" s="361">
        <f t="shared" si="83"/>
        <v>383</v>
      </c>
      <c r="L154" s="361">
        <v>358</v>
      </c>
      <c r="M154" s="361">
        <v>25</v>
      </c>
      <c r="N154" s="361">
        <f t="shared" si="84"/>
        <v>23</v>
      </c>
      <c r="O154" s="361">
        <v>22</v>
      </c>
      <c r="P154" s="361">
        <v>1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</row>
    <row r="155" spans="1:220" ht="42.75" customHeight="1">
      <c r="A155" s="365" t="s">
        <v>422</v>
      </c>
      <c r="B155" s="359" t="s">
        <v>457</v>
      </c>
      <c r="C155" s="358" t="s">
        <v>458</v>
      </c>
      <c r="D155" s="376">
        <v>140</v>
      </c>
      <c r="E155" s="374">
        <f t="shared" si="85"/>
        <v>15</v>
      </c>
      <c r="F155" s="374">
        <f t="shared" si="86"/>
        <v>14</v>
      </c>
      <c r="G155" s="374">
        <f t="shared" si="87"/>
        <v>1</v>
      </c>
      <c r="H155" s="374">
        <f t="shared" si="88"/>
        <v>15</v>
      </c>
      <c r="I155" s="361">
        <v>14</v>
      </c>
      <c r="J155" s="361">
        <v>1</v>
      </c>
      <c r="K155" s="361">
        <f t="shared" si="83"/>
        <v>0</v>
      </c>
      <c r="L155" s="361">
        <v>0</v>
      </c>
      <c r="M155" s="361">
        <v>0</v>
      </c>
      <c r="N155" s="361">
        <f t="shared" si="84"/>
        <v>0</v>
      </c>
      <c r="O155" s="361">
        <v>0</v>
      </c>
      <c r="P155" s="361">
        <v>0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</row>
    <row r="156" spans="1:220" ht="27" customHeight="1">
      <c r="A156" s="635" t="s">
        <v>700</v>
      </c>
      <c r="B156" s="636"/>
      <c r="C156" s="637"/>
      <c r="D156" s="375">
        <v>141</v>
      </c>
      <c r="E156" s="372">
        <f t="shared" ref="E156" si="89">SUM(E157:E171)</f>
        <v>1024</v>
      </c>
      <c r="F156" s="372">
        <f t="shared" ref="F156" si="90">SUM(F157:F171)</f>
        <v>586</v>
      </c>
      <c r="G156" s="372">
        <f t="shared" ref="G156" si="91">SUM(G157:G171)</f>
        <v>438</v>
      </c>
      <c r="H156" s="372">
        <f t="shared" ref="H156" si="92">SUM(H157:H171)</f>
        <v>119</v>
      </c>
      <c r="I156" s="372">
        <f t="shared" ref="I156" si="93">SUM(I157:I171)</f>
        <v>79</v>
      </c>
      <c r="J156" s="372">
        <f t="shared" ref="J156" si="94">SUM(J157:J171)</f>
        <v>40</v>
      </c>
      <c r="K156" s="372">
        <f t="shared" ref="K156:P156" si="95">SUM(K157:K171)</f>
        <v>905</v>
      </c>
      <c r="L156" s="372">
        <f t="shared" si="95"/>
        <v>507</v>
      </c>
      <c r="M156" s="372">
        <f t="shared" si="95"/>
        <v>398</v>
      </c>
      <c r="N156" s="372">
        <f t="shared" si="95"/>
        <v>0</v>
      </c>
      <c r="O156" s="372">
        <f t="shared" si="95"/>
        <v>0</v>
      </c>
      <c r="P156" s="372">
        <f t="shared" si="95"/>
        <v>0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</row>
    <row r="157" spans="1:220" ht="27" customHeight="1">
      <c r="A157" s="358" t="s">
        <v>460</v>
      </c>
      <c r="B157" s="359" t="s">
        <v>461</v>
      </c>
      <c r="C157" s="358" t="s">
        <v>462</v>
      </c>
      <c r="D157" s="376">
        <v>142</v>
      </c>
      <c r="E157" s="374">
        <f t="shared" si="85"/>
        <v>10</v>
      </c>
      <c r="F157" s="374">
        <f t="shared" si="86"/>
        <v>10</v>
      </c>
      <c r="G157" s="374">
        <f t="shared" si="87"/>
        <v>0</v>
      </c>
      <c r="H157" s="374">
        <f t="shared" si="88"/>
        <v>10</v>
      </c>
      <c r="I157" s="361">
        <v>10</v>
      </c>
      <c r="J157" s="361">
        <v>0</v>
      </c>
      <c r="K157" s="361">
        <f t="shared" si="83"/>
        <v>0</v>
      </c>
      <c r="L157" s="361">
        <v>0</v>
      </c>
      <c r="M157" s="361">
        <v>0</v>
      </c>
      <c r="N157" s="361">
        <f t="shared" si="84"/>
        <v>0</v>
      </c>
      <c r="O157" s="361">
        <v>0</v>
      </c>
      <c r="P157" s="361">
        <v>0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</row>
    <row r="158" spans="1:220" ht="27" customHeight="1">
      <c r="A158" s="365" t="s">
        <v>460</v>
      </c>
      <c r="B158" s="364" t="s">
        <v>463</v>
      </c>
      <c r="C158" s="365" t="s">
        <v>701</v>
      </c>
      <c r="D158" s="376">
        <v>143</v>
      </c>
      <c r="E158" s="374">
        <f t="shared" si="85"/>
        <v>29</v>
      </c>
      <c r="F158" s="374">
        <f t="shared" si="86"/>
        <v>11</v>
      </c>
      <c r="G158" s="374">
        <f t="shared" si="87"/>
        <v>18</v>
      </c>
      <c r="H158" s="374">
        <f t="shared" si="88"/>
        <v>0</v>
      </c>
      <c r="I158" s="361">
        <v>0</v>
      </c>
      <c r="J158" s="361">
        <v>0</v>
      </c>
      <c r="K158" s="361">
        <f t="shared" si="83"/>
        <v>29</v>
      </c>
      <c r="L158" s="361">
        <v>11</v>
      </c>
      <c r="M158" s="361">
        <v>18</v>
      </c>
      <c r="N158" s="361">
        <f t="shared" si="84"/>
        <v>0</v>
      </c>
      <c r="O158" s="361">
        <v>0</v>
      </c>
      <c r="P158" s="361">
        <v>0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</row>
    <row r="159" spans="1:220" ht="27" customHeight="1">
      <c r="A159" s="358" t="s">
        <v>460</v>
      </c>
      <c r="B159" s="359" t="s">
        <v>465</v>
      </c>
      <c r="C159" s="358" t="s">
        <v>466</v>
      </c>
      <c r="D159" s="376">
        <v>144</v>
      </c>
      <c r="E159" s="374">
        <f t="shared" si="85"/>
        <v>21</v>
      </c>
      <c r="F159" s="374">
        <f t="shared" si="86"/>
        <v>10</v>
      </c>
      <c r="G159" s="374">
        <f t="shared" si="87"/>
        <v>11</v>
      </c>
      <c r="H159" s="374">
        <f t="shared" si="88"/>
        <v>21</v>
      </c>
      <c r="I159" s="361">
        <v>10</v>
      </c>
      <c r="J159" s="361">
        <v>11</v>
      </c>
      <c r="K159" s="361">
        <f t="shared" si="83"/>
        <v>0</v>
      </c>
      <c r="L159" s="361">
        <v>0</v>
      </c>
      <c r="M159" s="361">
        <v>0</v>
      </c>
      <c r="N159" s="361">
        <f t="shared" si="84"/>
        <v>0</v>
      </c>
      <c r="O159" s="361">
        <v>0</v>
      </c>
      <c r="P159" s="361">
        <v>0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</row>
    <row r="160" spans="1:220" ht="27" customHeight="1">
      <c r="A160" s="365" t="s">
        <v>460</v>
      </c>
      <c r="B160" s="359" t="s">
        <v>467</v>
      </c>
      <c r="C160" s="358" t="s">
        <v>468</v>
      </c>
      <c r="D160" s="376">
        <v>145</v>
      </c>
      <c r="E160" s="374">
        <f t="shared" si="85"/>
        <v>38</v>
      </c>
      <c r="F160" s="374">
        <f t="shared" si="86"/>
        <v>8</v>
      </c>
      <c r="G160" s="374">
        <f t="shared" si="87"/>
        <v>30</v>
      </c>
      <c r="H160" s="374">
        <f t="shared" si="88"/>
        <v>0</v>
      </c>
      <c r="I160" s="361">
        <v>0</v>
      </c>
      <c r="J160" s="361">
        <v>0</v>
      </c>
      <c r="K160" s="361">
        <f t="shared" si="83"/>
        <v>38</v>
      </c>
      <c r="L160" s="361">
        <v>8</v>
      </c>
      <c r="M160" s="361">
        <v>30</v>
      </c>
      <c r="N160" s="361">
        <f t="shared" si="84"/>
        <v>0</v>
      </c>
      <c r="O160" s="361">
        <v>0</v>
      </c>
      <c r="P160" s="361">
        <v>0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</row>
    <row r="161" spans="1:220" ht="27" customHeight="1">
      <c r="A161" s="358" t="s">
        <v>460</v>
      </c>
      <c r="B161" s="359" t="s">
        <v>469</v>
      </c>
      <c r="C161" s="358" t="s">
        <v>470</v>
      </c>
      <c r="D161" s="376">
        <v>146</v>
      </c>
      <c r="E161" s="374">
        <f t="shared" si="85"/>
        <v>87</v>
      </c>
      <c r="F161" s="374">
        <f t="shared" si="86"/>
        <v>66</v>
      </c>
      <c r="G161" s="374">
        <f t="shared" si="87"/>
        <v>21</v>
      </c>
      <c r="H161" s="374">
        <f t="shared" si="88"/>
        <v>0</v>
      </c>
      <c r="I161" s="361">
        <v>0</v>
      </c>
      <c r="J161" s="361">
        <v>0</v>
      </c>
      <c r="K161" s="361">
        <f t="shared" si="83"/>
        <v>87</v>
      </c>
      <c r="L161" s="361">
        <v>66</v>
      </c>
      <c r="M161" s="361">
        <v>21</v>
      </c>
      <c r="N161" s="361">
        <f t="shared" si="84"/>
        <v>0</v>
      </c>
      <c r="O161" s="361">
        <v>0</v>
      </c>
      <c r="P161" s="361">
        <v>0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</row>
    <row r="162" spans="1:220" ht="27" customHeight="1">
      <c r="A162" s="365" t="s">
        <v>460</v>
      </c>
      <c r="B162" s="359" t="s">
        <v>471</v>
      </c>
      <c r="C162" s="358" t="s">
        <v>702</v>
      </c>
      <c r="D162" s="376">
        <v>147</v>
      </c>
      <c r="E162" s="374">
        <f t="shared" si="85"/>
        <v>175</v>
      </c>
      <c r="F162" s="374">
        <f t="shared" si="86"/>
        <v>123</v>
      </c>
      <c r="G162" s="374">
        <f t="shared" si="87"/>
        <v>52</v>
      </c>
      <c r="H162" s="374">
        <f t="shared" si="88"/>
        <v>0</v>
      </c>
      <c r="I162" s="361">
        <v>0</v>
      </c>
      <c r="J162" s="361">
        <v>0</v>
      </c>
      <c r="K162" s="361">
        <f t="shared" si="83"/>
        <v>175</v>
      </c>
      <c r="L162" s="361">
        <v>123</v>
      </c>
      <c r="M162" s="361">
        <v>52</v>
      </c>
      <c r="N162" s="361">
        <f t="shared" si="84"/>
        <v>0</v>
      </c>
      <c r="O162" s="361">
        <v>0</v>
      </c>
      <c r="P162" s="361">
        <v>0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</row>
    <row r="163" spans="1:220" ht="27" customHeight="1">
      <c r="A163" s="365" t="s">
        <v>703</v>
      </c>
      <c r="B163" s="364" t="s">
        <v>473</v>
      </c>
      <c r="C163" s="365" t="s">
        <v>474</v>
      </c>
      <c r="D163" s="376">
        <v>148</v>
      </c>
      <c r="E163" s="374">
        <f t="shared" si="85"/>
        <v>88</v>
      </c>
      <c r="F163" s="374">
        <f t="shared" si="86"/>
        <v>59</v>
      </c>
      <c r="G163" s="374">
        <f t="shared" si="87"/>
        <v>29</v>
      </c>
      <c r="H163" s="374">
        <f t="shared" si="88"/>
        <v>88</v>
      </c>
      <c r="I163" s="361">
        <v>59</v>
      </c>
      <c r="J163" s="361">
        <v>29</v>
      </c>
      <c r="K163" s="361">
        <f t="shared" si="83"/>
        <v>0</v>
      </c>
      <c r="L163" s="361">
        <v>0</v>
      </c>
      <c r="M163" s="361">
        <v>0</v>
      </c>
      <c r="N163" s="361">
        <f t="shared" si="84"/>
        <v>0</v>
      </c>
      <c r="O163" s="361">
        <v>0</v>
      </c>
      <c r="P163" s="361">
        <v>0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</row>
    <row r="164" spans="1:220" ht="27" customHeight="1">
      <c r="A164" s="358" t="s">
        <v>703</v>
      </c>
      <c r="B164" s="359" t="s">
        <v>475</v>
      </c>
      <c r="C164" s="358" t="s">
        <v>476</v>
      </c>
      <c r="D164" s="376">
        <v>149</v>
      </c>
      <c r="E164" s="374">
        <f t="shared" si="85"/>
        <v>48</v>
      </c>
      <c r="F164" s="374">
        <f t="shared" si="86"/>
        <v>47</v>
      </c>
      <c r="G164" s="374">
        <f t="shared" si="87"/>
        <v>1</v>
      </c>
      <c r="H164" s="374">
        <f t="shared" si="88"/>
        <v>0</v>
      </c>
      <c r="I164" s="361">
        <v>0</v>
      </c>
      <c r="J164" s="361">
        <v>0</v>
      </c>
      <c r="K164" s="361">
        <f t="shared" si="83"/>
        <v>48</v>
      </c>
      <c r="L164" s="361">
        <v>47</v>
      </c>
      <c r="M164" s="361">
        <v>1</v>
      </c>
      <c r="N164" s="361">
        <f t="shared" si="84"/>
        <v>0</v>
      </c>
      <c r="O164" s="361">
        <v>0</v>
      </c>
      <c r="P164" s="361">
        <v>0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</row>
    <row r="165" spans="1:220" ht="27" customHeight="1">
      <c r="A165" s="358" t="s">
        <v>460</v>
      </c>
      <c r="B165" s="359" t="s">
        <v>477</v>
      </c>
      <c r="C165" s="358" t="s">
        <v>704</v>
      </c>
      <c r="D165" s="376">
        <v>150</v>
      </c>
      <c r="E165" s="374">
        <f t="shared" si="85"/>
        <v>15</v>
      </c>
      <c r="F165" s="374">
        <f t="shared" si="86"/>
        <v>13</v>
      </c>
      <c r="G165" s="374">
        <f t="shared" si="87"/>
        <v>2</v>
      </c>
      <c r="H165" s="374">
        <f t="shared" si="88"/>
        <v>0</v>
      </c>
      <c r="I165" s="361">
        <v>0</v>
      </c>
      <c r="J165" s="361">
        <v>0</v>
      </c>
      <c r="K165" s="361">
        <f t="shared" si="83"/>
        <v>15</v>
      </c>
      <c r="L165" s="361">
        <v>13</v>
      </c>
      <c r="M165" s="361">
        <v>2</v>
      </c>
      <c r="N165" s="361">
        <f t="shared" si="84"/>
        <v>0</v>
      </c>
      <c r="O165" s="361">
        <v>0</v>
      </c>
      <c r="P165" s="361">
        <v>0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</row>
    <row r="166" spans="1:220" ht="27" customHeight="1">
      <c r="A166" s="358" t="s">
        <v>460</v>
      </c>
      <c r="B166" s="359" t="s">
        <v>479</v>
      </c>
      <c r="C166" s="358" t="s">
        <v>480</v>
      </c>
      <c r="D166" s="376">
        <v>151</v>
      </c>
      <c r="E166" s="374">
        <f t="shared" si="85"/>
        <v>15</v>
      </c>
      <c r="F166" s="374">
        <f t="shared" si="86"/>
        <v>7</v>
      </c>
      <c r="G166" s="374">
        <f t="shared" si="87"/>
        <v>8</v>
      </c>
      <c r="H166" s="374">
        <f t="shared" si="88"/>
        <v>0</v>
      </c>
      <c r="I166" s="361">
        <v>0</v>
      </c>
      <c r="J166" s="361">
        <v>0</v>
      </c>
      <c r="K166" s="361">
        <f t="shared" si="83"/>
        <v>15</v>
      </c>
      <c r="L166" s="361">
        <v>7</v>
      </c>
      <c r="M166" s="361">
        <v>8</v>
      </c>
      <c r="N166" s="361">
        <f t="shared" si="84"/>
        <v>0</v>
      </c>
      <c r="O166" s="361">
        <v>0</v>
      </c>
      <c r="P166" s="361">
        <v>0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</row>
    <row r="167" spans="1:220" ht="27" customHeight="1">
      <c r="A167" s="358" t="s">
        <v>460</v>
      </c>
      <c r="B167" s="359" t="s">
        <v>481</v>
      </c>
      <c r="C167" s="358" t="s">
        <v>482</v>
      </c>
      <c r="D167" s="376">
        <v>152</v>
      </c>
      <c r="E167" s="374">
        <f t="shared" si="85"/>
        <v>30</v>
      </c>
      <c r="F167" s="374">
        <f t="shared" si="86"/>
        <v>17</v>
      </c>
      <c r="G167" s="374">
        <f t="shared" si="87"/>
        <v>13</v>
      </c>
      <c r="H167" s="374">
        <f t="shared" si="88"/>
        <v>0</v>
      </c>
      <c r="I167" s="361">
        <v>0</v>
      </c>
      <c r="J167" s="361">
        <v>0</v>
      </c>
      <c r="K167" s="361">
        <f t="shared" si="83"/>
        <v>30</v>
      </c>
      <c r="L167" s="361">
        <v>17</v>
      </c>
      <c r="M167" s="361">
        <v>13</v>
      </c>
      <c r="N167" s="361">
        <f t="shared" si="84"/>
        <v>0</v>
      </c>
      <c r="O167" s="361">
        <v>0</v>
      </c>
      <c r="P167" s="361">
        <v>0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</row>
    <row r="168" spans="1:220" ht="50.25" customHeight="1">
      <c r="A168" s="358" t="s">
        <v>703</v>
      </c>
      <c r="B168" s="359" t="s">
        <v>483</v>
      </c>
      <c r="C168" s="358" t="s">
        <v>484</v>
      </c>
      <c r="D168" s="376">
        <v>153</v>
      </c>
      <c r="E168" s="374">
        <f t="shared" si="85"/>
        <v>45</v>
      </c>
      <c r="F168" s="374">
        <f t="shared" si="86"/>
        <v>45</v>
      </c>
      <c r="G168" s="374">
        <f t="shared" si="87"/>
        <v>0</v>
      </c>
      <c r="H168" s="374">
        <f t="shared" si="88"/>
        <v>0</v>
      </c>
      <c r="I168" s="361">
        <v>0</v>
      </c>
      <c r="J168" s="361">
        <v>0</v>
      </c>
      <c r="K168" s="361">
        <f t="shared" si="83"/>
        <v>45</v>
      </c>
      <c r="L168" s="361">
        <v>45</v>
      </c>
      <c r="M168" s="361">
        <v>0</v>
      </c>
      <c r="N168" s="361">
        <f t="shared" si="84"/>
        <v>0</v>
      </c>
      <c r="O168" s="361">
        <v>0</v>
      </c>
      <c r="P168" s="361">
        <v>0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</row>
    <row r="169" spans="1:220" ht="27" customHeight="1">
      <c r="A169" s="365" t="s">
        <v>460</v>
      </c>
      <c r="B169" s="359" t="s">
        <v>487</v>
      </c>
      <c r="C169" s="358" t="s">
        <v>705</v>
      </c>
      <c r="D169" s="376">
        <v>154</v>
      </c>
      <c r="E169" s="374">
        <f t="shared" si="85"/>
        <v>272</v>
      </c>
      <c r="F169" s="374">
        <f t="shared" si="86"/>
        <v>91</v>
      </c>
      <c r="G169" s="374">
        <f t="shared" si="87"/>
        <v>181</v>
      </c>
      <c r="H169" s="374">
        <f t="shared" si="88"/>
        <v>0</v>
      </c>
      <c r="I169" s="361">
        <v>0</v>
      </c>
      <c r="J169" s="361">
        <v>0</v>
      </c>
      <c r="K169" s="361">
        <f t="shared" si="83"/>
        <v>272</v>
      </c>
      <c r="L169" s="361">
        <v>91</v>
      </c>
      <c r="M169" s="361">
        <v>181</v>
      </c>
      <c r="N169" s="361">
        <f t="shared" si="84"/>
        <v>0</v>
      </c>
      <c r="O169" s="361">
        <v>0</v>
      </c>
      <c r="P169" s="361">
        <v>0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</row>
    <row r="170" spans="1:220" ht="27" customHeight="1">
      <c r="A170" s="358" t="s">
        <v>460</v>
      </c>
      <c r="B170" s="359" t="s">
        <v>489</v>
      </c>
      <c r="C170" s="358" t="s">
        <v>490</v>
      </c>
      <c r="D170" s="376">
        <v>155</v>
      </c>
      <c r="E170" s="374">
        <f t="shared" si="85"/>
        <v>125</v>
      </c>
      <c r="F170" s="374">
        <f t="shared" si="86"/>
        <v>66</v>
      </c>
      <c r="G170" s="374">
        <f t="shared" si="87"/>
        <v>59</v>
      </c>
      <c r="H170" s="374">
        <f t="shared" si="88"/>
        <v>0</v>
      </c>
      <c r="I170" s="361">
        <v>0</v>
      </c>
      <c r="J170" s="361">
        <v>0</v>
      </c>
      <c r="K170" s="361">
        <f t="shared" si="83"/>
        <v>125</v>
      </c>
      <c r="L170" s="361">
        <v>66</v>
      </c>
      <c r="M170" s="361">
        <v>59</v>
      </c>
      <c r="N170" s="361">
        <f t="shared" si="84"/>
        <v>0</v>
      </c>
      <c r="O170" s="361">
        <v>0</v>
      </c>
      <c r="P170" s="361">
        <v>0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</row>
    <row r="171" spans="1:220" ht="27" customHeight="1">
      <c r="A171" s="365" t="s">
        <v>460</v>
      </c>
      <c r="B171" s="364" t="s">
        <v>706</v>
      </c>
      <c r="C171" s="365" t="s">
        <v>492</v>
      </c>
      <c r="D171" s="376">
        <v>156</v>
      </c>
      <c r="E171" s="374">
        <f t="shared" si="85"/>
        <v>26</v>
      </c>
      <c r="F171" s="374">
        <f t="shared" si="86"/>
        <v>13</v>
      </c>
      <c r="G171" s="374">
        <f t="shared" si="87"/>
        <v>13</v>
      </c>
      <c r="H171" s="374">
        <f t="shared" si="88"/>
        <v>0</v>
      </c>
      <c r="I171" s="361">
        <v>0</v>
      </c>
      <c r="J171" s="361">
        <v>0</v>
      </c>
      <c r="K171" s="361">
        <f t="shared" si="83"/>
        <v>26</v>
      </c>
      <c r="L171" s="361">
        <v>13</v>
      </c>
      <c r="M171" s="361">
        <v>13</v>
      </c>
      <c r="N171" s="361">
        <f t="shared" si="84"/>
        <v>0</v>
      </c>
      <c r="O171" s="361">
        <v>0</v>
      </c>
      <c r="P171" s="361">
        <v>0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</row>
    <row r="172" spans="1:220" ht="27" customHeight="1">
      <c r="A172" s="635" t="s">
        <v>707</v>
      </c>
      <c r="B172" s="636"/>
      <c r="C172" s="637"/>
      <c r="D172" s="375">
        <v>157</v>
      </c>
      <c r="E172" s="372">
        <f t="shared" ref="E172" si="96">SUM(E173:E205)</f>
        <v>5750</v>
      </c>
      <c r="F172" s="372">
        <f t="shared" ref="F172" si="97">SUM(F173:F205)</f>
        <v>3139</v>
      </c>
      <c r="G172" s="372">
        <f t="shared" ref="G172" si="98">SUM(G173:G205)</f>
        <v>2611</v>
      </c>
      <c r="H172" s="372">
        <f t="shared" ref="H172" si="99">SUM(H173:H205)</f>
        <v>281</v>
      </c>
      <c r="I172" s="372">
        <f t="shared" ref="I172" si="100">SUM(I173:I205)</f>
        <v>163</v>
      </c>
      <c r="J172" s="372">
        <f t="shared" ref="J172" si="101">SUM(J173:J205)</f>
        <v>118</v>
      </c>
      <c r="K172" s="372">
        <f t="shared" ref="K172:P172" si="102">SUM(K173:K205)</f>
        <v>5331</v>
      </c>
      <c r="L172" s="372">
        <f t="shared" si="102"/>
        <v>2895</v>
      </c>
      <c r="M172" s="372">
        <f t="shared" si="102"/>
        <v>2436</v>
      </c>
      <c r="N172" s="372">
        <f t="shared" si="102"/>
        <v>138</v>
      </c>
      <c r="O172" s="372">
        <f t="shared" si="102"/>
        <v>81</v>
      </c>
      <c r="P172" s="372">
        <f t="shared" si="102"/>
        <v>57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</row>
    <row r="173" spans="1:220" ht="60" customHeight="1">
      <c r="A173" s="358" t="s">
        <v>494</v>
      </c>
      <c r="B173" s="359" t="s">
        <v>495</v>
      </c>
      <c r="C173" s="358" t="s">
        <v>496</v>
      </c>
      <c r="D173" s="376">
        <v>158</v>
      </c>
      <c r="E173" s="374">
        <f t="shared" si="85"/>
        <v>10</v>
      </c>
      <c r="F173" s="374">
        <f t="shared" si="86"/>
        <v>3</v>
      </c>
      <c r="G173" s="374">
        <f t="shared" si="87"/>
        <v>7</v>
      </c>
      <c r="H173" s="374">
        <f t="shared" si="88"/>
        <v>10</v>
      </c>
      <c r="I173" s="361">
        <v>3</v>
      </c>
      <c r="J173" s="361">
        <v>7</v>
      </c>
      <c r="K173" s="361">
        <f t="shared" si="83"/>
        <v>0</v>
      </c>
      <c r="L173" s="361">
        <v>0</v>
      </c>
      <c r="M173" s="361">
        <v>0</v>
      </c>
      <c r="N173" s="361">
        <f t="shared" si="84"/>
        <v>0</v>
      </c>
      <c r="O173" s="361">
        <v>0</v>
      </c>
      <c r="P173" s="361">
        <v>0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</row>
    <row r="174" spans="1:220" ht="50.25" customHeight="1">
      <c r="A174" s="365" t="s">
        <v>494</v>
      </c>
      <c r="B174" s="363" t="s">
        <v>497</v>
      </c>
      <c r="C174" s="362" t="s">
        <v>498</v>
      </c>
      <c r="D174" s="376">
        <v>159</v>
      </c>
      <c r="E174" s="374">
        <f t="shared" si="85"/>
        <v>18</v>
      </c>
      <c r="F174" s="374">
        <f t="shared" si="86"/>
        <v>0</v>
      </c>
      <c r="G174" s="374">
        <f t="shared" si="87"/>
        <v>18</v>
      </c>
      <c r="H174" s="374">
        <f t="shared" si="88"/>
        <v>0</v>
      </c>
      <c r="I174" s="361">
        <v>0</v>
      </c>
      <c r="J174" s="361">
        <v>0</v>
      </c>
      <c r="K174" s="361">
        <f t="shared" si="83"/>
        <v>18</v>
      </c>
      <c r="L174" s="361">
        <v>0</v>
      </c>
      <c r="M174" s="361">
        <v>18</v>
      </c>
      <c r="N174" s="361">
        <f t="shared" si="84"/>
        <v>0</v>
      </c>
      <c r="O174" s="361">
        <v>0</v>
      </c>
      <c r="P174" s="361">
        <v>0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</row>
    <row r="175" spans="1:220" ht="50.25" customHeight="1">
      <c r="A175" s="358" t="s">
        <v>494</v>
      </c>
      <c r="B175" s="359" t="s">
        <v>499</v>
      </c>
      <c r="C175" s="358" t="s">
        <v>500</v>
      </c>
      <c r="D175" s="376">
        <v>160</v>
      </c>
      <c r="E175" s="374">
        <f t="shared" si="85"/>
        <v>26</v>
      </c>
      <c r="F175" s="374">
        <f t="shared" si="86"/>
        <v>26</v>
      </c>
      <c r="G175" s="374">
        <f t="shared" si="87"/>
        <v>0</v>
      </c>
      <c r="H175" s="374">
        <f t="shared" si="88"/>
        <v>0</v>
      </c>
      <c r="I175" s="361">
        <v>0</v>
      </c>
      <c r="J175" s="361">
        <v>0</v>
      </c>
      <c r="K175" s="361">
        <f t="shared" si="83"/>
        <v>26</v>
      </c>
      <c r="L175" s="361">
        <v>26</v>
      </c>
      <c r="M175" s="361">
        <v>0</v>
      </c>
      <c r="N175" s="361">
        <f t="shared" si="84"/>
        <v>0</v>
      </c>
      <c r="O175" s="361">
        <v>0</v>
      </c>
      <c r="P175" s="361">
        <v>0</v>
      </c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</row>
    <row r="176" spans="1:220" ht="50.25" customHeight="1">
      <c r="A176" s="358" t="s">
        <v>494</v>
      </c>
      <c r="B176" s="359" t="s">
        <v>501</v>
      </c>
      <c r="C176" s="358" t="s">
        <v>708</v>
      </c>
      <c r="D176" s="376">
        <v>161</v>
      </c>
      <c r="E176" s="374">
        <f t="shared" si="85"/>
        <v>45</v>
      </c>
      <c r="F176" s="374">
        <f t="shared" si="86"/>
        <v>18</v>
      </c>
      <c r="G176" s="374">
        <f t="shared" si="87"/>
        <v>27</v>
      </c>
      <c r="H176" s="374">
        <f t="shared" si="88"/>
        <v>45</v>
      </c>
      <c r="I176" s="361">
        <v>18</v>
      </c>
      <c r="J176" s="361">
        <v>27</v>
      </c>
      <c r="K176" s="361">
        <f t="shared" si="83"/>
        <v>0</v>
      </c>
      <c r="L176" s="361">
        <v>0</v>
      </c>
      <c r="M176" s="361">
        <v>0</v>
      </c>
      <c r="N176" s="361">
        <f t="shared" si="84"/>
        <v>0</v>
      </c>
      <c r="O176" s="361">
        <v>0</v>
      </c>
      <c r="P176" s="361">
        <v>0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</row>
    <row r="177" spans="1:220" ht="27" customHeight="1">
      <c r="A177" s="358" t="s">
        <v>709</v>
      </c>
      <c r="B177" s="359" t="s">
        <v>503</v>
      </c>
      <c r="C177" s="358" t="s">
        <v>710</v>
      </c>
      <c r="D177" s="376">
        <v>162</v>
      </c>
      <c r="E177" s="374">
        <f t="shared" si="85"/>
        <v>1471</v>
      </c>
      <c r="F177" s="374">
        <f t="shared" si="86"/>
        <v>1425</v>
      </c>
      <c r="G177" s="374">
        <f t="shared" si="87"/>
        <v>46</v>
      </c>
      <c r="H177" s="374">
        <f t="shared" si="88"/>
        <v>0</v>
      </c>
      <c r="I177" s="361">
        <v>0</v>
      </c>
      <c r="J177" s="361">
        <v>0</v>
      </c>
      <c r="K177" s="361">
        <f t="shared" si="83"/>
        <v>1454</v>
      </c>
      <c r="L177" s="361">
        <v>1409</v>
      </c>
      <c r="M177" s="361">
        <v>45</v>
      </c>
      <c r="N177" s="361">
        <f t="shared" si="84"/>
        <v>17</v>
      </c>
      <c r="O177" s="361">
        <v>16</v>
      </c>
      <c r="P177" s="361">
        <v>1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</row>
    <row r="178" spans="1:220" ht="54" customHeight="1">
      <c r="A178" s="365" t="s">
        <v>494</v>
      </c>
      <c r="B178" s="371" t="s">
        <v>505</v>
      </c>
      <c r="C178" s="368" t="s">
        <v>711</v>
      </c>
      <c r="D178" s="376">
        <v>163</v>
      </c>
      <c r="E178" s="374">
        <f t="shared" si="85"/>
        <v>28</v>
      </c>
      <c r="F178" s="374">
        <f t="shared" si="86"/>
        <v>25</v>
      </c>
      <c r="G178" s="374">
        <f t="shared" si="87"/>
        <v>3</v>
      </c>
      <c r="H178" s="374">
        <f t="shared" si="88"/>
        <v>0</v>
      </c>
      <c r="I178" s="361">
        <v>0</v>
      </c>
      <c r="J178" s="361">
        <v>0</v>
      </c>
      <c r="K178" s="361">
        <f t="shared" si="83"/>
        <v>28</v>
      </c>
      <c r="L178" s="361">
        <v>25</v>
      </c>
      <c r="M178" s="361">
        <v>3</v>
      </c>
      <c r="N178" s="361">
        <f t="shared" si="84"/>
        <v>0</v>
      </c>
      <c r="O178" s="361">
        <v>0</v>
      </c>
      <c r="P178" s="361">
        <v>0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</row>
    <row r="179" spans="1:220" ht="95.25" customHeight="1">
      <c r="A179" s="358" t="s">
        <v>494</v>
      </c>
      <c r="B179" s="359" t="s">
        <v>507</v>
      </c>
      <c r="C179" s="358" t="s">
        <v>508</v>
      </c>
      <c r="D179" s="376">
        <v>164</v>
      </c>
      <c r="E179" s="374">
        <f t="shared" si="85"/>
        <v>13</v>
      </c>
      <c r="F179" s="374">
        <f t="shared" si="86"/>
        <v>2</v>
      </c>
      <c r="G179" s="374">
        <f t="shared" si="87"/>
        <v>11</v>
      </c>
      <c r="H179" s="374">
        <f t="shared" si="88"/>
        <v>0</v>
      </c>
      <c r="I179" s="361">
        <v>0</v>
      </c>
      <c r="J179" s="361">
        <v>0</v>
      </c>
      <c r="K179" s="361">
        <f t="shared" si="83"/>
        <v>13</v>
      </c>
      <c r="L179" s="361">
        <v>2</v>
      </c>
      <c r="M179" s="361">
        <v>11</v>
      </c>
      <c r="N179" s="361">
        <f t="shared" si="84"/>
        <v>0</v>
      </c>
      <c r="O179" s="361">
        <v>0</v>
      </c>
      <c r="P179" s="361">
        <v>0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</row>
    <row r="180" spans="1:220" ht="43.5" customHeight="1">
      <c r="A180" s="358" t="s">
        <v>494</v>
      </c>
      <c r="B180" s="359" t="s">
        <v>509</v>
      </c>
      <c r="C180" s="358" t="s">
        <v>712</v>
      </c>
      <c r="D180" s="376">
        <v>165</v>
      </c>
      <c r="E180" s="374">
        <f t="shared" si="85"/>
        <v>94</v>
      </c>
      <c r="F180" s="374">
        <f t="shared" si="86"/>
        <v>27</v>
      </c>
      <c r="G180" s="374">
        <f t="shared" si="87"/>
        <v>67</v>
      </c>
      <c r="H180" s="374">
        <f t="shared" si="88"/>
        <v>0</v>
      </c>
      <c r="I180" s="361">
        <v>0</v>
      </c>
      <c r="J180" s="361">
        <v>0</v>
      </c>
      <c r="K180" s="361">
        <f t="shared" si="83"/>
        <v>94</v>
      </c>
      <c r="L180" s="361">
        <v>27</v>
      </c>
      <c r="M180" s="361">
        <v>67</v>
      </c>
      <c r="N180" s="361">
        <f t="shared" si="84"/>
        <v>0</v>
      </c>
      <c r="O180" s="361">
        <v>0</v>
      </c>
      <c r="P180" s="361">
        <v>0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</row>
    <row r="181" spans="1:220" ht="27" customHeight="1">
      <c r="A181" s="365" t="s">
        <v>494</v>
      </c>
      <c r="B181" s="364" t="s">
        <v>511</v>
      </c>
      <c r="C181" s="365" t="s">
        <v>512</v>
      </c>
      <c r="D181" s="376">
        <v>166</v>
      </c>
      <c r="E181" s="374">
        <f t="shared" si="85"/>
        <v>51</v>
      </c>
      <c r="F181" s="374">
        <f t="shared" si="86"/>
        <v>10</v>
      </c>
      <c r="G181" s="374">
        <f t="shared" si="87"/>
        <v>41</v>
      </c>
      <c r="H181" s="374">
        <f t="shared" si="88"/>
        <v>0</v>
      </c>
      <c r="I181" s="361">
        <v>0</v>
      </c>
      <c r="J181" s="361">
        <v>0</v>
      </c>
      <c r="K181" s="361">
        <f t="shared" si="83"/>
        <v>51</v>
      </c>
      <c r="L181" s="361">
        <v>10</v>
      </c>
      <c r="M181" s="361">
        <v>41</v>
      </c>
      <c r="N181" s="361">
        <f t="shared" si="84"/>
        <v>0</v>
      </c>
      <c r="O181" s="361">
        <v>0</v>
      </c>
      <c r="P181" s="361">
        <v>0</v>
      </c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</row>
    <row r="182" spans="1:220" ht="48" customHeight="1">
      <c r="A182" s="365" t="s">
        <v>494</v>
      </c>
      <c r="B182" s="371" t="s">
        <v>513</v>
      </c>
      <c r="C182" s="368" t="s">
        <v>514</v>
      </c>
      <c r="D182" s="376">
        <v>167</v>
      </c>
      <c r="E182" s="374">
        <f t="shared" si="85"/>
        <v>8</v>
      </c>
      <c r="F182" s="374">
        <f t="shared" si="86"/>
        <v>1</v>
      </c>
      <c r="G182" s="374">
        <f t="shared" si="87"/>
        <v>7</v>
      </c>
      <c r="H182" s="374">
        <f t="shared" si="88"/>
        <v>0</v>
      </c>
      <c r="I182" s="361">
        <v>0</v>
      </c>
      <c r="J182" s="361">
        <v>0</v>
      </c>
      <c r="K182" s="361">
        <f t="shared" si="83"/>
        <v>8</v>
      </c>
      <c r="L182" s="361">
        <v>1</v>
      </c>
      <c r="M182" s="361">
        <v>7</v>
      </c>
      <c r="N182" s="361">
        <f t="shared" si="84"/>
        <v>0</v>
      </c>
      <c r="O182" s="361">
        <v>0</v>
      </c>
      <c r="P182" s="361">
        <v>0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</row>
    <row r="183" spans="1:220" ht="27" customHeight="1">
      <c r="A183" s="365" t="s">
        <v>494</v>
      </c>
      <c r="B183" s="371" t="s">
        <v>515</v>
      </c>
      <c r="C183" s="368" t="s">
        <v>713</v>
      </c>
      <c r="D183" s="376">
        <v>168</v>
      </c>
      <c r="E183" s="374">
        <f t="shared" si="85"/>
        <v>3</v>
      </c>
      <c r="F183" s="374">
        <f t="shared" si="86"/>
        <v>3</v>
      </c>
      <c r="G183" s="374">
        <f t="shared" si="87"/>
        <v>0</v>
      </c>
      <c r="H183" s="374">
        <f t="shared" si="88"/>
        <v>0</v>
      </c>
      <c r="I183" s="361">
        <v>0</v>
      </c>
      <c r="J183" s="361">
        <v>0</v>
      </c>
      <c r="K183" s="361">
        <f t="shared" si="83"/>
        <v>3</v>
      </c>
      <c r="L183" s="361">
        <v>3</v>
      </c>
      <c r="M183" s="361">
        <v>0</v>
      </c>
      <c r="N183" s="361">
        <f t="shared" si="84"/>
        <v>0</v>
      </c>
      <c r="O183" s="361">
        <v>0</v>
      </c>
      <c r="P183" s="361">
        <v>0</v>
      </c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</row>
    <row r="184" spans="1:220" ht="46.5" customHeight="1">
      <c r="A184" s="358" t="s">
        <v>494</v>
      </c>
      <c r="B184" s="359" t="s">
        <v>517</v>
      </c>
      <c r="C184" s="358" t="s">
        <v>518</v>
      </c>
      <c r="D184" s="376">
        <v>169</v>
      </c>
      <c r="E184" s="374">
        <f t="shared" si="85"/>
        <v>15</v>
      </c>
      <c r="F184" s="374">
        <f t="shared" si="86"/>
        <v>6</v>
      </c>
      <c r="G184" s="374">
        <f t="shared" si="87"/>
        <v>9</v>
      </c>
      <c r="H184" s="374">
        <f t="shared" si="88"/>
        <v>0</v>
      </c>
      <c r="I184" s="361">
        <v>0</v>
      </c>
      <c r="J184" s="361">
        <v>0</v>
      </c>
      <c r="K184" s="361">
        <f t="shared" si="83"/>
        <v>15</v>
      </c>
      <c r="L184" s="361">
        <v>6</v>
      </c>
      <c r="M184" s="361">
        <v>9</v>
      </c>
      <c r="N184" s="361">
        <f t="shared" si="84"/>
        <v>0</v>
      </c>
      <c r="O184" s="361">
        <v>0</v>
      </c>
      <c r="P184" s="361">
        <v>0</v>
      </c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</row>
    <row r="185" spans="1:220" ht="46.5" customHeight="1">
      <c r="A185" s="365" t="s">
        <v>494</v>
      </c>
      <c r="B185" s="359" t="s">
        <v>519</v>
      </c>
      <c r="C185" s="358" t="s">
        <v>714</v>
      </c>
      <c r="D185" s="376">
        <v>170</v>
      </c>
      <c r="E185" s="374">
        <f t="shared" si="85"/>
        <v>80</v>
      </c>
      <c r="F185" s="374">
        <f t="shared" si="86"/>
        <v>74</v>
      </c>
      <c r="G185" s="374">
        <f t="shared" si="87"/>
        <v>6</v>
      </c>
      <c r="H185" s="374">
        <f t="shared" si="88"/>
        <v>0</v>
      </c>
      <c r="I185" s="361">
        <v>0</v>
      </c>
      <c r="J185" s="361">
        <v>0</v>
      </c>
      <c r="K185" s="361">
        <f t="shared" si="83"/>
        <v>80</v>
      </c>
      <c r="L185" s="361">
        <v>74</v>
      </c>
      <c r="M185" s="361">
        <v>6</v>
      </c>
      <c r="N185" s="361">
        <f t="shared" si="84"/>
        <v>0</v>
      </c>
      <c r="O185" s="361">
        <v>0</v>
      </c>
      <c r="P185" s="361">
        <v>0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</row>
    <row r="186" spans="1:220" ht="27" customHeight="1">
      <c r="A186" s="365" t="s">
        <v>494</v>
      </c>
      <c r="B186" s="359" t="s">
        <v>521</v>
      </c>
      <c r="C186" s="358" t="s">
        <v>522</v>
      </c>
      <c r="D186" s="376">
        <v>171</v>
      </c>
      <c r="E186" s="374">
        <f t="shared" si="85"/>
        <v>7</v>
      </c>
      <c r="F186" s="374">
        <f t="shared" si="86"/>
        <v>7</v>
      </c>
      <c r="G186" s="374">
        <f t="shared" si="87"/>
        <v>0</v>
      </c>
      <c r="H186" s="374">
        <f t="shared" si="88"/>
        <v>7</v>
      </c>
      <c r="I186" s="361">
        <v>7</v>
      </c>
      <c r="J186" s="361">
        <v>0</v>
      </c>
      <c r="K186" s="361">
        <f t="shared" si="83"/>
        <v>0</v>
      </c>
      <c r="L186" s="361">
        <v>0</v>
      </c>
      <c r="M186" s="361">
        <v>0</v>
      </c>
      <c r="N186" s="361">
        <f t="shared" si="84"/>
        <v>0</v>
      </c>
      <c r="O186" s="361">
        <v>0</v>
      </c>
      <c r="P186" s="361">
        <v>0</v>
      </c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</row>
    <row r="187" spans="1:220" ht="27" customHeight="1">
      <c r="A187" s="365" t="s">
        <v>494</v>
      </c>
      <c r="B187" s="371" t="s">
        <v>523</v>
      </c>
      <c r="C187" s="368" t="s">
        <v>715</v>
      </c>
      <c r="D187" s="376">
        <v>172</v>
      </c>
      <c r="E187" s="374">
        <f t="shared" si="85"/>
        <v>17</v>
      </c>
      <c r="F187" s="374">
        <f t="shared" si="86"/>
        <v>15</v>
      </c>
      <c r="G187" s="374">
        <f t="shared" si="87"/>
        <v>2</v>
      </c>
      <c r="H187" s="374">
        <f t="shared" si="88"/>
        <v>17</v>
      </c>
      <c r="I187" s="361">
        <v>15</v>
      </c>
      <c r="J187" s="361">
        <v>2</v>
      </c>
      <c r="K187" s="361">
        <f t="shared" si="83"/>
        <v>0</v>
      </c>
      <c r="L187" s="361">
        <v>0</v>
      </c>
      <c r="M187" s="361">
        <v>0</v>
      </c>
      <c r="N187" s="361">
        <f t="shared" si="84"/>
        <v>0</v>
      </c>
      <c r="O187" s="361">
        <v>0</v>
      </c>
      <c r="P187" s="361">
        <v>0</v>
      </c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</row>
    <row r="188" spans="1:220" ht="27" customHeight="1">
      <c r="A188" s="365" t="s">
        <v>494</v>
      </c>
      <c r="B188" s="359" t="s">
        <v>525</v>
      </c>
      <c r="C188" s="358" t="s">
        <v>526</v>
      </c>
      <c r="D188" s="376">
        <v>173</v>
      </c>
      <c r="E188" s="374">
        <f t="shared" si="85"/>
        <v>31</v>
      </c>
      <c r="F188" s="374">
        <f t="shared" si="86"/>
        <v>31</v>
      </c>
      <c r="G188" s="374">
        <f t="shared" si="87"/>
        <v>0</v>
      </c>
      <c r="H188" s="374">
        <f t="shared" si="88"/>
        <v>0</v>
      </c>
      <c r="I188" s="361">
        <v>0</v>
      </c>
      <c r="J188" s="361">
        <v>0</v>
      </c>
      <c r="K188" s="361">
        <f t="shared" si="83"/>
        <v>31</v>
      </c>
      <c r="L188" s="361">
        <v>31</v>
      </c>
      <c r="M188" s="361">
        <v>0</v>
      </c>
      <c r="N188" s="361">
        <f t="shared" si="84"/>
        <v>0</v>
      </c>
      <c r="O188" s="361">
        <v>0</v>
      </c>
      <c r="P188" s="361">
        <v>0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</row>
    <row r="189" spans="1:220" ht="47.25" customHeight="1">
      <c r="A189" s="358" t="s">
        <v>494</v>
      </c>
      <c r="B189" s="359" t="s">
        <v>527</v>
      </c>
      <c r="C189" s="358" t="s">
        <v>528</v>
      </c>
      <c r="D189" s="376">
        <v>174</v>
      </c>
      <c r="E189" s="374">
        <f t="shared" si="85"/>
        <v>155</v>
      </c>
      <c r="F189" s="374">
        <f t="shared" si="86"/>
        <v>72</v>
      </c>
      <c r="G189" s="374">
        <f t="shared" si="87"/>
        <v>83</v>
      </c>
      <c r="H189" s="374">
        <f t="shared" si="88"/>
        <v>0</v>
      </c>
      <c r="I189" s="361">
        <v>0</v>
      </c>
      <c r="J189" s="361">
        <v>0</v>
      </c>
      <c r="K189" s="361">
        <f t="shared" si="83"/>
        <v>155</v>
      </c>
      <c r="L189" s="361">
        <v>72</v>
      </c>
      <c r="M189" s="361">
        <v>83</v>
      </c>
      <c r="N189" s="361">
        <f t="shared" si="84"/>
        <v>0</v>
      </c>
      <c r="O189" s="361">
        <v>0</v>
      </c>
      <c r="P189" s="361">
        <v>0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</row>
    <row r="190" spans="1:220" ht="48" customHeight="1">
      <c r="A190" s="358" t="s">
        <v>494</v>
      </c>
      <c r="B190" s="359" t="s">
        <v>529</v>
      </c>
      <c r="C190" s="358" t="s">
        <v>716</v>
      </c>
      <c r="D190" s="376">
        <v>175</v>
      </c>
      <c r="E190" s="374">
        <f t="shared" si="85"/>
        <v>27</v>
      </c>
      <c r="F190" s="374">
        <f t="shared" si="86"/>
        <v>9</v>
      </c>
      <c r="G190" s="374">
        <f t="shared" si="87"/>
        <v>18</v>
      </c>
      <c r="H190" s="374">
        <f t="shared" si="88"/>
        <v>0</v>
      </c>
      <c r="I190" s="361">
        <v>0</v>
      </c>
      <c r="J190" s="361">
        <v>0</v>
      </c>
      <c r="K190" s="361">
        <f t="shared" si="83"/>
        <v>27</v>
      </c>
      <c r="L190" s="361">
        <v>9</v>
      </c>
      <c r="M190" s="361">
        <v>18</v>
      </c>
      <c r="N190" s="361">
        <f t="shared" si="84"/>
        <v>0</v>
      </c>
      <c r="O190" s="361">
        <v>0</v>
      </c>
      <c r="P190" s="361">
        <v>0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</row>
    <row r="191" spans="1:220" ht="38.25" customHeight="1">
      <c r="A191" s="358" t="s">
        <v>494</v>
      </c>
      <c r="B191" s="359" t="s">
        <v>533</v>
      </c>
      <c r="C191" s="358" t="s">
        <v>717</v>
      </c>
      <c r="D191" s="376">
        <v>176</v>
      </c>
      <c r="E191" s="374">
        <f t="shared" si="85"/>
        <v>938</v>
      </c>
      <c r="F191" s="374">
        <f t="shared" si="86"/>
        <v>43</v>
      </c>
      <c r="G191" s="374">
        <f t="shared" si="87"/>
        <v>895</v>
      </c>
      <c r="H191" s="374">
        <f t="shared" si="88"/>
        <v>0</v>
      </c>
      <c r="I191" s="361">
        <v>0</v>
      </c>
      <c r="J191" s="361">
        <v>0</v>
      </c>
      <c r="K191" s="361">
        <f t="shared" si="83"/>
        <v>874</v>
      </c>
      <c r="L191" s="361">
        <v>25</v>
      </c>
      <c r="M191" s="361">
        <v>849</v>
      </c>
      <c r="N191" s="361">
        <f t="shared" si="84"/>
        <v>64</v>
      </c>
      <c r="O191" s="361">
        <v>18</v>
      </c>
      <c r="P191" s="361">
        <v>46</v>
      </c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</row>
    <row r="192" spans="1:220" ht="46.5" customHeight="1">
      <c r="A192" s="358" t="s">
        <v>494</v>
      </c>
      <c r="B192" s="359" t="s">
        <v>535</v>
      </c>
      <c r="C192" s="358" t="s">
        <v>718</v>
      </c>
      <c r="D192" s="376">
        <v>177</v>
      </c>
      <c r="E192" s="374">
        <f t="shared" si="85"/>
        <v>57</v>
      </c>
      <c r="F192" s="374">
        <f t="shared" si="86"/>
        <v>7</v>
      </c>
      <c r="G192" s="374">
        <f t="shared" si="87"/>
        <v>50</v>
      </c>
      <c r="H192" s="374">
        <f t="shared" si="88"/>
        <v>0</v>
      </c>
      <c r="I192" s="361">
        <v>0</v>
      </c>
      <c r="J192" s="361">
        <v>0</v>
      </c>
      <c r="K192" s="361">
        <f t="shared" si="83"/>
        <v>57</v>
      </c>
      <c r="L192" s="361">
        <v>7</v>
      </c>
      <c r="M192" s="361">
        <v>50</v>
      </c>
      <c r="N192" s="361">
        <f t="shared" si="84"/>
        <v>0</v>
      </c>
      <c r="O192" s="361">
        <v>0</v>
      </c>
      <c r="P192" s="361">
        <v>0</v>
      </c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</row>
    <row r="193" spans="1:220" ht="38.25" customHeight="1">
      <c r="A193" s="358" t="s">
        <v>494</v>
      </c>
      <c r="B193" s="359" t="s">
        <v>537</v>
      </c>
      <c r="C193" s="358" t="s">
        <v>538</v>
      </c>
      <c r="D193" s="376">
        <v>178</v>
      </c>
      <c r="E193" s="374">
        <f t="shared" si="85"/>
        <v>26</v>
      </c>
      <c r="F193" s="374">
        <f t="shared" si="86"/>
        <v>6</v>
      </c>
      <c r="G193" s="374">
        <f t="shared" si="87"/>
        <v>20</v>
      </c>
      <c r="H193" s="374">
        <f t="shared" si="88"/>
        <v>0</v>
      </c>
      <c r="I193" s="361">
        <v>0</v>
      </c>
      <c r="J193" s="361">
        <v>0</v>
      </c>
      <c r="K193" s="361">
        <f t="shared" si="83"/>
        <v>26</v>
      </c>
      <c r="L193" s="361">
        <v>6</v>
      </c>
      <c r="M193" s="361">
        <v>20</v>
      </c>
      <c r="N193" s="361">
        <f t="shared" si="84"/>
        <v>0</v>
      </c>
      <c r="O193" s="361">
        <v>0</v>
      </c>
      <c r="P193" s="361">
        <v>0</v>
      </c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</row>
    <row r="194" spans="1:220" ht="38.25" customHeight="1">
      <c r="A194" s="365" t="s">
        <v>719</v>
      </c>
      <c r="B194" s="359" t="s">
        <v>542</v>
      </c>
      <c r="C194" s="358" t="s">
        <v>543</v>
      </c>
      <c r="D194" s="376">
        <v>179</v>
      </c>
      <c r="E194" s="374">
        <f t="shared" si="85"/>
        <v>216</v>
      </c>
      <c r="F194" s="374">
        <f t="shared" si="86"/>
        <v>44</v>
      </c>
      <c r="G194" s="374">
        <f t="shared" si="87"/>
        <v>172</v>
      </c>
      <c r="H194" s="374">
        <f t="shared" si="88"/>
        <v>0</v>
      </c>
      <c r="I194" s="361">
        <v>0</v>
      </c>
      <c r="J194" s="361">
        <v>0</v>
      </c>
      <c r="K194" s="361">
        <f t="shared" si="83"/>
        <v>216</v>
      </c>
      <c r="L194" s="361">
        <v>44</v>
      </c>
      <c r="M194" s="361">
        <v>172</v>
      </c>
      <c r="N194" s="361">
        <f t="shared" si="84"/>
        <v>0</v>
      </c>
      <c r="O194" s="361">
        <v>0</v>
      </c>
      <c r="P194" s="361">
        <v>0</v>
      </c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</row>
    <row r="195" spans="1:220" ht="45.75" customHeight="1">
      <c r="A195" s="358" t="s">
        <v>494</v>
      </c>
      <c r="B195" s="364" t="s">
        <v>544</v>
      </c>
      <c r="C195" s="365" t="s">
        <v>545</v>
      </c>
      <c r="D195" s="376">
        <v>180</v>
      </c>
      <c r="E195" s="374">
        <f t="shared" si="85"/>
        <v>236</v>
      </c>
      <c r="F195" s="374">
        <f t="shared" si="86"/>
        <v>68</v>
      </c>
      <c r="G195" s="374">
        <f t="shared" si="87"/>
        <v>168</v>
      </c>
      <c r="H195" s="374">
        <f t="shared" si="88"/>
        <v>0</v>
      </c>
      <c r="I195" s="361">
        <v>0</v>
      </c>
      <c r="J195" s="361">
        <v>0</v>
      </c>
      <c r="K195" s="361">
        <f t="shared" si="83"/>
        <v>236</v>
      </c>
      <c r="L195" s="361">
        <v>68</v>
      </c>
      <c r="M195" s="361">
        <v>168</v>
      </c>
      <c r="N195" s="361">
        <f t="shared" si="84"/>
        <v>0</v>
      </c>
      <c r="O195" s="361">
        <v>0</v>
      </c>
      <c r="P195" s="361">
        <v>0</v>
      </c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</row>
    <row r="196" spans="1:220" ht="27" customHeight="1">
      <c r="A196" s="358" t="s">
        <v>494</v>
      </c>
      <c r="B196" s="359" t="s">
        <v>546</v>
      </c>
      <c r="C196" s="358" t="s">
        <v>720</v>
      </c>
      <c r="D196" s="376">
        <v>181</v>
      </c>
      <c r="E196" s="374">
        <f t="shared" si="85"/>
        <v>1513</v>
      </c>
      <c r="F196" s="374">
        <f t="shared" si="86"/>
        <v>685</v>
      </c>
      <c r="G196" s="374">
        <f t="shared" si="87"/>
        <v>828</v>
      </c>
      <c r="H196" s="374">
        <f t="shared" si="88"/>
        <v>0</v>
      </c>
      <c r="I196" s="361">
        <v>0</v>
      </c>
      <c r="J196" s="361">
        <v>0</v>
      </c>
      <c r="K196" s="361">
        <f t="shared" si="83"/>
        <v>1456</v>
      </c>
      <c r="L196" s="361">
        <v>638</v>
      </c>
      <c r="M196" s="361">
        <v>818</v>
      </c>
      <c r="N196" s="361">
        <f t="shared" si="84"/>
        <v>57</v>
      </c>
      <c r="O196" s="361">
        <v>47</v>
      </c>
      <c r="P196" s="361">
        <v>10</v>
      </c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</row>
    <row r="197" spans="1:220" ht="57" customHeight="1">
      <c r="A197" s="358" t="s">
        <v>494</v>
      </c>
      <c r="B197" s="364" t="s">
        <v>548</v>
      </c>
      <c r="C197" s="365" t="s">
        <v>549</v>
      </c>
      <c r="D197" s="376">
        <v>182</v>
      </c>
      <c r="E197" s="374">
        <f t="shared" si="85"/>
        <v>12</v>
      </c>
      <c r="F197" s="374">
        <f t="shared" si="86"/>
        <v>5</v>
      </c>
      <c r="G197" s="374">
        <f t="shared" si="87"/>
        <v>7</v>
      </c>
      <c r="H197" s="374">
        <f t="shared" si="88"/>
        <v>12</v>
      </c>
      <c r="I197" s="361">
        <v>5</v>
      </c>
      <c r="J197" s="361">
        <v>7</v>
      </c>
      <c r="K197" s="361">
        <f t="shared" si="83"/>
        <v>0</v>
      </c>
      <c r="L197" s="361">
        <v>0</v>
      </c>
      <c r="M197" s="361">
        <v>0</v>
      </c>
      <c r="N197" s="361">
        <f t="shared" si="84"/>
        <v>0</v>
      </c>
      <c r="O197" s="361">
        <v>0</v>
      </c>
      <c r="P197" s="361">
        <v>0</v>
      </c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</row>
    <row r="198" spans="1:220" ht="57" customHeight="1">
      <c r="A198" s="365" t="s">
        <v>494</v>
      </c>
      <c r="B198" s="359" t="s">
        <v>556</v>
      </c>
      <c r="C198" s="358" t="s">
        <v>557</v>
      </c>
      <c r="D198" s="376">
        <v>183</v>
      </c>
      <c r="E198" s="374">
        <f t="shared" si="85"/>
        <v>93</v>
      </c>
      <c r="F198" s="374">
        <f t="shared" si="86"/>
        <v>87</v>
      </c>
      <c r="G198" s="374">
        <f t="shared" si="87"/>
        <v>6</v>
      </c>
      <c r="H198" s="374">
        <f t="shared" si="88"/>
        <v>0</v>
      </c>
      <c r="I198" s="361">
        <v>0</v>
      </c>
      <c r="J198" s="361">
        <v>0</v>
      </c>
      <c r="K198" s="361">
        <f t="shared" si="83"/>
        <v>93</v>
      </c>
      <c r="L198" s="361">
        <v>87</v>
      </c>
      <c r="M198" s="361">
        <v>6</v>
      </c>
      <c r="N198" s="361">
        <f t="shared" si="84"/>
        <v>0</v>
      </c>
      <c r="O198" s="361">
        <v>0</v>
      </c>
      <c r="P198" s="361">
        <v>0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</row>
    <row r="199" spans="1:220" ht="27" customHeight="1">
      <c r="A199" s="358" t="s">
        <v>494</v>
      </c>
      <c r="B199" s="359" t="s">
        <v>550</v>
      </c>
      <c r="C199" s="358" t="s">
        <v>551</v>
      </c>
      <c r="D199" s="376">
        <v>184</v>
      </c>
      <c r="E199" s="374">
        <f t="shared" si="85"/>
        <v>87</v>
      </c>
      <c r="F199" s="374">
        <f t="shared" si="86"/>
        <v>69</v>
      </c>
      <c r="G199" s="374">
        <f t="shared" si="87"/>
        <v>18</v>
      </c>
      <c r="H199" s="374">
        <f t="shared" si="88"/>
        <v>0</v>
      </c>
      <c r="I199" s="361">
        <v>0</v>
      </c>
      <c r="J199" s="361">
        <v>0</v>
      </c>
      <c r="K199" s="361">
        <f t="shared" si="83"/>
        <v>87</v>
      </c>
      <c r="L199" s="361">
        <v>69</v>
      </c>
      <c r="M199" s="361">
        <v>18</v>
      </c>
      <c r="N199" s="361">
        <f t="shared" si="84"/>
        <v>0</v>
      </c>
      <c r="O199" s="361">
        <v>0</v>
      </c>
      <c r="P199" s="361">
        <v>0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</row>
    <row r="200" spans="1:220" ht="41.25" customHeight="1">
      <c r="A200" s="358" t="s">
        <v>494</v>
      </c>
      <c r="B200" s="364" t="s">
        <v>554</v>
      </c>
      <c r="C200" s="365" t="s">
        <v>555</v>
      </c>
      <c r="D200" s="376">
        <v>185</v>
      </c>
      <c r="E200" s="374">
        <f t="shared" si="85"/>
        <v>114</v>
      </c>
      <c r="F200" s="374">
        <f t="shared" si="86"/>
        <v>46</v>
      </c>
      <c r="G200" s="374">
        <f t="shared" si="87"/>
        <v>68</v>
      </c>
      <c r="H200" s="374">
        <f t="shared" si="88"/>
        <v>114</v>
      </c>
      <c r="I200" s="361">
        <v>46</v>
      </c>
      <c r="J200" s="361">
        <v>68</v>
      </c>
      <c r="K200" s="361">
        <f t="shared" si="83"/>
        <v>0</v>
      </c>
      <c r="L200" s="361">
        <v>0</v>
      </c>
      <c r="M200" s="361">
        <v>0</v>
      </c>
      <c r="N200" s="361">
        <f t="shared" si="84"/>
        <v>0</v>
      </c>
      <c r="O200" s="361">
        <v>0</v>
      </c>
      <c r="P200" s="361">
        <v>0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</row>
    <row r="201" spans="1:220" ht="45" customHeight="1">
      <c r="A201" s="358" t="s">
        <v>494</v>
      </c>
      <c r="B201" s="359" t="s">
        <v>558</v>
      </c>
      <c r="C201" s="358" t="s">
        <v>559</v>
      </c>
      <c r="D201" s="376">
        <v>186</v>
      </c>
      <c r="E201" s="374">
        <f t="shared" si="85"/>
        <v>31</v>
      </c>
      <c r="F201" s="374">
        <f t="shared" si="86"/>
        <v>30</v>
      </c>
      <c r="G201" s="374">
        <f t="shared" si="87"/>
        <v>1</v>
      </c>
      <c r="H201" s="374">
        <f t="shared" si="88"/>
        <v>0</v>
      </c>
      <c r="I201" s="361">
        <v>0</v>
      </c>
      <c r="J201" s="361">
        <v>0</v>
      </c>
      <c r="K201" s="361">
        <f t="shared" si="83"/>
        <v>31</v>
      </c>
      <c r="L201" s="361">
        <v>30</v>
      </c>
      <c r="M201" s="361">
        <v>1</v>
      </c>
      <c r="N201" s="361">
        <f t="shared" si="84"/>
        <v>0</v>
      </c>
      <c r="O201" s="361">
        <v>0</v>
      </c>
      <c r="P201" s="361">
        <v>0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</row>
    <row r="202" spans="1:220" ht="45" customHeight="1">
      <c r="A202" s="358" t="s">
        <v>494</v>
      </c>
      <c r="B202" s="359" t="s">
        <v>560</v>
      </c>
      <c r="C202" s="358" t="s">
        <v>561</v>
      </c>
      <c r="D202" s="376">
        <v>187</v>
      </c>
      <c r="E202" s="374">
        <f t="shared" si="85"/>
        <v>26</v>
      </c>
      <c r="F202" s="374">
        <f t="shared" si="86"/>
        <v>25</v>
      </c>
      <c r="G202" s="374">
        <f t="shared" si="87"/>
        <v>1</v>
      </c>
      <c r="H202" s="374">
        <f t="shared" si="88"/>
        <v>0</v>
      </c>
      <c r="I202" s="361">
        <v>0</v>
      </c>
      <c r="J202" s="361">
        <v>0</v>
      </c>
      <c r="K202" s="361">
        <f t="shared" si="83"/>
        <v>26</v>
      </c>
      <c r="L202" s="361">
        <v>25</v>
      </c>
      <c r="M202" s="361">
        <v>1</v>
      </c>
      <c r="N202" s="361">
        <f t="shared" si="84"/>
        <v>0</v>
      </c>
      <c r="O202" s="361">
        <v>0</v>
      </c>
      <c r="P202" s="361">
        <v>0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</row>
    <row r="203" spans="1:220" ht="32.25" customHeight="1">
      <c r="A203" s="358" t="s">
        <v>494</v>
      </c>
      <c r="B203" s="359" t="s">
        <v>562</v>
      </c>
      <c r="C203" s="358" t="s">
        <v>563</v>
      </c>
      <c r="D203" s="376">
        <v>188</v>
      </c>
      <c r="E203" s="374">
        <f t="shared" si="85"/>
        <v>11</v>
      </c>
      <c r="F203" s="374">
        <f t="shared" si="86"/>
        <v>4</v>
      </c>
      <c r="G203" s="374">
        <f t="shared" si="87"/>
        <v>7</v>
      </c>
      <c r="H203" s="374">
        <f t="shared" si="88"/>
        <v>0</v>
      </c>
      <c r="I203" s="361">
        <v>0</v>
      </c>
      <c r="J203" s="361">
        <v>0</v>
      </c>
      <c r="K203" s="361">
        <f t="shared" si="83"/>
        <v>11</v>
      </c>
      <c r="L203" s="361">
        <v>4</v>
      </c>
      <c r="M203" s="361">
        <v>7</v>
      </c>
      <c r="N203" s="361">
        <f t="shared" si="84"/>
        <v>0</v>
      </c>
      <c r="O203" s="361">
        <v>0</v>
      </c>
      <c r="P203" s="361">
        <v>0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</row>
    <row r="204" spans="1:220" ht="32.25" customHeight="1">
      <c r="A204" s="358" t="s">
        <v>494</v>
      </c>
      <c r="B204" s="364" t="s">
        <v>564</v>
      </c>
      <c r="C204" s="365" t="s">
        <v>721</v>
      </c>
      <c r="D204" s="376">
        <v>189</v>
      </c>
      <c r="E204" s="374">
        <f t="shared" si="85"/>
        <v>215</v>
      </c>
      <c r="F204" s="374">
        <f t="shared" si="86"/>
        <v>197</v>
      </c>
      <c r="G204" s="374">
        <f t="shared" si="87"/>
        <v>18</v>
      </c>
      <c r="H204" s="374">
        <f t="shared" si="88"/>
        <v>0</v>
      </c>
      <c r="I204" s="361">
        <v>0</v>
      </c>
      <c r="J204" s="361">
        <v>0</v>
      </c>
      <c r="K204" s="361">
        <f t="shared" si="83"/>
        <v>215</v>
      </c>
      <c r="L204" s="361">
        <v>197</v>
      </c>
      <c r="M204" s="361">
        <v>18</v>
      </c>
      <c r="N204" s="361">
        <f t="shared" si="84"/>
        <v>0</v>
      </c>
      <c r="O204" s="361">
        <v>0</v>
      </c>
      <c r="P204" s="361">
        <v>0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</row>
    <row r="205" spans="1:220" ht="32.25" customHeight="1">
      <c r="A205" s="358" t="s">
        <v>709</v>
      </c>
      <c r="B205" s="359" t="s">
        <v>566</v>
      </c>
      <c r="C205" s="358" t="s">
        <v>722</v>
      </c>
      <c r="D205" s="376">
        <v>190</v>
      </c>
      <c r="E205" s="374">
        <f t="shared" si="85"/>
        <v>76</v>
      </c>
      <c r="F205" s="374">
        <f t="shared" si="86"/>
        <v>69</v>
      </c>
      <c r="G205" s="374">
        <f t="shared" si="87"/>
        <v>7</v>
      </c>
      <c r="H205" s="374">
        <f t="shared" si="88"/>
        <v>76</v>
      </c>
      <c r="I205" s="361">
        <v>69</v>
      </c>
      <c r="J205" s="361">
        <v>7</v>
      </c>
      <c r="K205" s="361">
        <f t="shared" si="83"/>
        <v>0</v>
      </c>
      <c r="L205" s="361">
        <v>0</v>
      </c>
      <c r="M205" s="361">
        <v>0</v>
      </c>
      <c r="N205" s="361">
        <f t="shared" si="84"/>
        <v>0</v>
      </c>
      <c r="O205" s="361">
        <v>0</v>
      </c>
      <c r="P205" s="361">
        <v>0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</row>
    <row r="206" spans="1:220" ht="27" customHeight="1">
      <c r="A206" s="635" t="s">
        <v>723</v>
      </c>
      <c r="B206" s="636"/>
      <c r="C206" s="637"/>
      <c r="D206" s="375">
        <v>191</v>
      </c>
      <c r="E206" s="372">
        <f t="shared" ref="E206" si="103">SUM(E207:E208)</f>
        <v>114</v>
      </c>
      <c r="F206" s="372">
        <f t="shared" ref="F206" si="104">SUM(F207:F208)</f>
        <v>51</v>
      </c>
      <c r="G206" s="372">
        <f t="shared" ref="G206" si="105">SUM(G207:G208)</f>
        <v>63</v>
      </c>
      <c r="H206" s="372">
        <f t="shared" ref="H206" si="106">SUM(H207:H208)</f>
        <v>0</v>
      </c>
      <c r="I206" s="372">
        <f t="shared" ref="I206" si="107">SUM(I207:I208)</f>
        <v>0</v>
      </c>
      <c r="J206" s="372">
        <f t="shared" ref="J206" si="108">SUM(J207:J208)</f>
        <v>0</v>
      </c>
      <c r="K206" s="372">
        <f t="shared" ref="K206:P206" si="109">SUM(K207:K208)</f>
        <v>114</v>
      </c>
      <c r="L206" s="372">
        <f t="shared" si="109"/>
        <v>51</v>
      </c>
      <c r="M206" s="372">
        <f t="shared" si="109"/>
        <v>63</v>
      </c>
      <c r="N206" s="372">
        <f t="shared" si="109"/>
        <v>0</v>
      </c>
      <c r="O206" s="372">
        <f t="shared" si="109"/>
        <v>0</v>
      </c>
      <c r="P206" s="372">
        <f t="shared" si="109"/>
        <v>0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</row>
    <row r="207" spans="1:220" ht="49.5" customHeight="1">
      <c r="A207" s="358" t="s">
        <v>571</v>
      </c>
      <c r="B207" s="359" t="s">
        <v>572</v>
      </c>
      <c r="C207" s="358" t="s">
        <v>573</v>
      </c>
      <c r="D207" s="376">
        <v>192</v>
      </c>
      <c r="E207" s="374">
        <f t="shared" si="85"/>
        <v>19</v>
      </c>
      <c r="F207" s="374">
        <f t="shared" si="86"/>
        <v>8</v>
      </c>
      <c r="G207" s="374">
        <f t="shared" si="87"/>
        <v>11</v>
      </c>
      <c r="H207" s="374">
        <f t="shared" si="88"/>
        <v>0</v>
      </c>
      <c r="I207" s="361">
        <v>0</v>
      </c>
      <c r="J207" s="361">
        <v>0</v>
      </c>
      <c r="K207" s="361">
        <f t="shared" si="83"/>
        <v>19</v>
      </c>
      <c r="L207" s="361">
        <v>8</v>
      </c>
      <c r="M207" s="361">
        <v>11</v>
      </c>
      <c r="N207" s="361">
        <f t="shared" si="84"/>
        <v>0</v>
      </c>
      <c r="O207" s="361">
        <v>0</v>
      </c>
      <c r="P207" s="361">
        <v>0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</row>
    <row r="208" spans="1:220" ht="49.5" customHeight="1">
      <c r="A208" s="358" t="s">
        <v>571</v>
      </c>
      <c r="B208" s="364" t="s">
        <v>574</v>
      </c>
      <c r="C208" s="358" t="s">
        <v>575</v>
      </c>
      <c r="D208" s="376">
        <v>193</v>
      </c>
      <c r="E208" s="374">
        <f t="shared" si="85"/>
        <v>95</v>
      </c>
      <c r="F208" s="374">
        <f t="shared" si="86"/>
        <v>43</v>
      </c>
      <c r="G208" s="374">
        <f t="shared" si="87"/>
        <v>52</v>
      </c>
      <c r="H208" s="374">
        <f t="shared" si="88"/>
        <v>0</v>
      </c>
      <c r="I208" s="361">
        <v>0</v>
      </c>
      <c r="J208" s="361">
        <v>0</v>
      </c>
      <c r="K208" s="361">
        <f t="shared" si="83"/>
        <v>95</v>
      </c>
      <c r="L208" s="361">
        <v>43</v>
      </c>
      <c r="M208" s="361">
        <v>52</v>
      </c>
      <c r="N208" s="361">
        <f t="shared" si="84"/>
        <v>0</v>
      </c>
      <c r="O208" s="361">
        <v>0</v>
      </c>
      <c r="P208" s="361">
        <v>0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</row>
    <row r="209" spans="1:220" ht="27" customHeight="1">
      <c r="A209" s="635" t="s">
        <v>724</v>
      </c>
      <c r="B209" s="636"/>
      <c r="C209" s="637"/>
      <c r="D209" s="375">
        <v>194</v>
      </c>
      <c r="E209" s="372">
        <f t="shared" ref="E209" si="110">SUM(E210:E216)</f>
        <v>1219</v>
      </c>
      <c r="F209" s="372">
        <f t="shared" ref="F209" si="111">SUM(F210:F216)</f>
        <v>208</v>
      </c>
      <c r="G209" s="372">
        <f t="shared" ref="G209" si="112">SUM(G210:G216)</f>
        <v>1011</v>
      </c>
      <c r="H209" s="372">
        <f t="shared" ref="H209" si="113">SUM(H210:H216)</f>
        <v>15</v>
      </c>
      <c r="I209" s="372">
        <f t="shared" ref="I209" si="114">SUM(I210:I216)</f>
        <v>1</v>
      </c>
      <c r="J209" s="372">
        <f t="shared" ref="J209" si="115">SUM(J210:J216)</f>
        <v>14</v>
      </c>
      <c r="K209" s="372">
        <f t="shared" ref="K209:P209" si="116">SUM(K210:K216)</f>
        <v>1204</v>
      </c>
      <c r="L209" s="372">
        <f t="shared" si="116"/>
        <v>207</v>
      </c>
      <c r="M209" s="372">
        <f t="shared" si="116"/>
        <v>997</v>
      </c>
      <c r="N209" s="372">
        <f t="shared" si="116"/>
        <v>0</v>
      </c>
      <c r="O209" s="372">
        <f t="shared" si="116"/>
        <v>0</v>
      </c>
      <c r="P209" s="372">
        <f t="shared" si="116"/>
        <v>0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</row>
    <row r="210" spans="1:220" ht="27" customHeight="1">
      <c r="A210" s="358" t="s">
        <v>577</v>
      </c>
      <c r="B210" s="364" t="s">
        <v>578</v>
      </c>
      <c r="C210" s="365" t="s">
        <v>725</v>
      </c>
      <c r="D210" s="376">
        <v>195</v>
      </c>
      <c r="E210" s="374">
        <f t="shared" ref="E210:E219" si="117">+H210+K210+N210</f>
        <v>449</v>
      </c>
      <c r="F210" s="374">
        <f t="shared" ref="F210:F219" si="118">+I210+L210+O210</f>
        <v>15</v>
      </c>
      <c r="G210" s="374">
        <f t="shared" ref="G210:G219" si="119">+J210+M210+P210</f>
        <v>434</v>
      </c>
      <c r="H210" s="374">
        <f t="shared" ref="H210:H219" si="120">+J210+I210</f>
        <v>0</v>
      </c>
      <c r="I210" s="361">
        <v>0</v>
      </c>
      <c r="J210" s="361">
        <v>0</v>
      </c>
      <c r="K210" s="361">
        <f t="shared" ref="K210:K219" si="121">+L210+M210</f>
        <v>449</v>
      </c>
      <c r="L210" s="361">
        <v>15</v>
      </c>
      <c r="M210" s="361">
        <v>434</v>
      </c>
      <c r="N210" s="361">
        <f t="shared" ref="N210:N219" si="122">+O210+P210</f>
        <v>0</v>
      </c>
      <c r="O210" s="361">
        <v>0</v>
      </c>
      <c r="P210" s="361">
        <v>0</v>
      </c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</row>
    <row r="211" spans="1:220" ht="27" customHeight="1">
      <c r="A211" s="358" t="s">
        <v>577</v>
      </c>
      <c r="B211" s="364" t="s">
        <v>580</v>
      </c>
      <c r="C211" s="365" t="s">
        <v>581</v>
      </c>
      <c r="D211" s="376">
        <v>196</v>
      </c>
      <c r="E211" s="374">
        <f t="shared" si="117"/>
        <v>5</v>
      </c>
      <c r="F211" s="374">
        <f t="shared" si="118"/>
        <v>0</v>
      </c>
      <c r="G211" s="374">
        <f t="shared" si="119"/>
        <v>5</v>
      </c>
      <c r="H211" s="374">
        <f t="shared" si="120"/>
        <v>5</v>
      </c>
      <c r="I211" s="361">
        <v>0</v>
      </c>
      <c r="J211" s="361">
        <v>5</v>
      </c>
      <c r="K211" s="361">
        <f t="shared" si="121"/>
        <v>0</v>
      </c>
      <c r="L211" s="361">
        <v>0</v>
      </c>
      <c r="M211" s="361">
        <v>0</v>
      </c>
      <c r="N211" s="361">
        <f t="shared" si="122"/>
        <v>0</v>
      </c>
      <c r="O211" s="361">
        <v>0</v>
      </c>
      <c r="P211" s="361">
        <v>0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</row>
    <row r="212" spans="1:220" ht="44.25" customHeight="1">
      <c r="A212" s="365" t="s">
        <v>577</v>
      </c>
      <c r="B212" s="364" t="s">
        <v>582</v>
      </c>
      <c r="C212" s="365" t="s">
        <v>726</v>
      </c>
      <c r="D212" s="376">
        <v>197</v>
      </c>
      <c r="E212" s="374">
        <f t="shared" si="117"/>
        <v>15</v>
      </c>
      <c r="F212" s="374">
        <f t="shared" si="118"/>
        <v>15</v>
      </c>
      <c r="G212" s="374">
        <f t="shared" si="119"/>
        <v>0</v>
      </c>
      <c r="H212" s="374">
        <f t="shared" si="120"/>
        <v>0</v>
      </c>
      <c r="I212" s="361">
        <v>0</v>
      </c>
      <c r="J212" s="361">
        <v>0</v>
      </c>
      <c r="K212" s="361">
        <f t="shared" si="121"/>
        <v>15</v>
      </c>
      <c r="L212" s="361">
        <v>15</v>
      </c>
      <c r="M212" s="361">
        <v>0</v>
      </c>
      <c r="N212" s="361">
        <f t="shared" si="122"/>
        <v>0</v>
      </c>
      <c r="O212" s="361">
        <v>0</v>
      </c>
      <c r="P212" s="361">
        <v>0</v>
      </c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</row>
    <row r="213" spans="1:220" ht="27" customHeight="1">
      <c r="A213" s="358" t="s">
        <v>577</v>
      </c>
      <c r="B213" s="359" t="s">
        <v>584</v>
      </c>
      <c r="C213" s="358" t="s">
        <v>585</v>
      </c>
      <c r="D213" s="376">
        <v>198</v>
      </c>
      <c r="E213" s="374">
        <f t="shared" si="117"/>
        <v>30</v>
      </c>
      <c r="F213" s="374">
        <f t="shared" si="118"/>
        <v>4</v>
      </c>
      <c r="G213" s="374">
        <f t="shared" si="119"/>
        <v>26</v>
      </c>
      <c r="H213" s="374">
        <f t="shared" si="120"/>
        <v>0</v>
      </c>
      <c r="I213" s="361">
        <v>0</v>
      </c>
      <c r="J213" s="361">
        <v>0</v>
      </c>
      <c r="K213" s="361">
        <f t="shared" si="121"/>
        <v>30</v>
      </c>
      <c r="L213" s="361">
        <v>4</v>
      </c>
      <c r="M213" s="361">
        <v>26</v>
      </c>
      <c r="N213" s="361">
        <f t="shared" si="122"/>
        <v>0</v>
      </c>
      <c r="O213" s="361">
        <v>0</v>
      </c>
      <c r="P213" s="361">
        <v>0</v>
      </c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</row>
    <row r="214" spans="1:220" ht="27" customHeight="1">
      <c r="A214" s="365" t="s">
        <v>577</v>
      </c>
      <c r="B214" s="364" t="s">
        <v>586</v>
      </c>
      <c r="C214" s="365" t="s">
        <v>587</v>
      </c>
      <c r="D214" s="376">
        <v>199</v>
      </c>
      <c r="E214" s="374">
        <f t="shared" si="117"/>
        <v>20</v>
      </c>
      <c r="F214" s="374">
        <f t="shared" si="118"/>
        <v>14</v>
      </c>
      <c r="G214" s="374">
        <f t="shared" si="119"/>
        <v>6</v>
      </c>
      <c r="H214" s="374">
        <f t="shared" si="120"/>
        <v>0</v>
      </c>
      <c r="I214" s="361">
        <v>0</v>
      </c>
      <c r="J214" s="361">
        <v>0</v>
      </c>
      <c r="K214" s="361">
        <f t="shared" si="121"/>
        <v>20</v>
      </c>
      <c r="L214" s="361">
        <v>14</v>
      </c>
      <c r="M214" s="361">
        <v>6</v>
      </c>
      <c r="N214" s="361">
        <f t="shared" si="122"/>
        <v>0</v>
      </c>
      <c r="O214" s="361">
        <v>0</v>
      </c>
      <c r="P214" s="361">
        <v>0</v>
      </c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</row>
    <row r="215" spans="1:220" ht="27" customHeight="1">
      <c r="A215" s="358" t="s">
        <v>577</v>
      </c>
      <c r="B215" s="364" t="s">
        <v>727</v>
      </c>
      <c r="C215" s="365" t="s">
        <v>728</v>
      </c>
      <c r="D215" s="376">
        <v>200</v>
      </c>
      <c r="E215" s="374">
        <f t="shared" si="117"/>
        <v>10</v>
      </c>
      <c r="F215" s="374">
        <f t="shared" si="118"/>
        <v>1</v>
      </c>
      <c r="G215" s="374">
        <f t="shared" si="119"/>
        <v>9</v>
      </c>
      <c r="H215" s="374">
        <f t="shared" si="120"/>
        <v>10</v>
      </c>
      <c r="I215" s="361">
        <v>1</v>
      </c>
      <c r="J215" s="361">
        <v>9</v>
      </c>
      <c r="K215" s="361">
        <f t="shared" si="121"/>
        <v>0</v>
      </c>
      <c r="L215" s="361">
        <v>0</v>
      </c>
      <c r="M215" s="361">
        <v>0</v>
      </c>
      <c r="N215" s="361">
        <f t="shared" si="122"/>
        <v>0</v>
      </c>
      <c r="O215" s="361">
        <v>0</v>
      </c>
      <c r="P215" s="361">
        <v>0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</row>
    <row r="216" spans="1:220" ht="27" customHeight="1">
      <c r="A216" s="358" t="s">
        <v>577</v>
      </c>
      <c r="B216" s="359" t="s">
        <v>590</v>
      </c>
      <c r="C216" s="358" t="s">
        <v>729</v>
      </c>
      <c r="D216" s="376">
        <v>201</v>
      </c>
      <c r="E216" s="374">
        <f t="shared" si="117"/>
        <v>690</v>
      </c>
      <c r="F216" s="374">
        <f t="shared" si="118"/>
        <v>159</v>
      </c>
      <c r="G216" s="374">
        <f t="shared" si="119"/>
        <v>531</v>
      </c>
      <c r="H216" s="374">
        <f t="shared" si="120"/>
        <v>0</v>
      </c>
      <c r="I216" s="361">
        <v>0</v>
      </c>
      <c r="J216" s="361">
        <v>0</v>
      </c>
      <c r="K216" s="361">
        <f t="shared" si="121"/>
        <v>690</v>
      </c>
      <c r="L216" s="361">
        <v>159</v>
      </c>
      <c r="M216" s="361">
        <v>531</v>
      </c>
      <c r="N216" s="361">
        <f t="shared" si="122"/>
        <v>0</v>
      </c>
      <c r="O216" s="361">
        <v>0</v>
      </c>
      <c r="P216" s="361">
        <v>0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</row>
    <row r="217" spans="1:220" ht="27" customHeight="1">
      <c r="A217" s="635" t="s">
        <v>730</v>
      </c>
      <c r="B217" s="636"/>
      <c r="C217" s="637"/>
      <c r="D217" s="375">
        <v>202</v>
      </c>
      <c r="E217" s="372">
        <f t="shared" ref="E217" si="123">SUM(E218:E219)</f>
        <v>296</v>
      </c>
      <c r="F217" s="372">
        <f t="shared" ref="F217" si="124">SUM(F218:F219)</f>
        <v>44</v>
      </c>
      <c r="G217" s="372">
        <f t="shared" ref="G217" si="125">SUM(G218:G219)</f>
        <v>252</v>
      </c>
      <c r="H217" s="372">
        <f t="shared" ref="H217" si="126">SUM(H218:H219)</f>
        <v>0</v>
      </c>
      <c r="I217" s="372">
        <f t="shared" ref="I217" si="127">SUM(I218:I219)</f>
        <v>0</v>
      </c>
      <c r="J217" s="372">
        <f t="shared" ref="J217" si="128">SUM(J218:J219)</f>
        <v>0</v>
      </c>
      <c r="K217" s="372">
        <f t="shared" ref="K217:P217" si="129">SUM(K218:K219)</f>
        <v>278</v>
      </c>
      <c r="L217" s="372">
        <f t="shared" si="129"/>
        <v>40</v>
      </c>
      <c r="M217" s="372">
        <f t="shared" si="129"/>
        <v>238</v>
      </c>
      <c r="N217" s="372">
        <f t="shared" si="129"/>
        <v>18</v>
      </c>
      <c r="O217" s="372">
        <f t="shared" si="129"/>
        <v>4</v>
      </c>
      <c r="P217" s="372">
        <f t="shared" si="129"/>
        <v>14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</row>
    <row r="218" spans="1:220" ht="27" customHeight="1">
      <c r="A218" s="358" t="s">
        <v>593</v>
      </c>
      <c r="B218" s="359" t="s">
        <v>594</v>
      </c>
      <c r="C218" s="358" t="s">
        <v>595</v>
      </c>
      <c r="D218" s="376">
        <v>203</v>
      </c>
      <c r="E218" s="374">
        <f t="shared" si="117"/>
        <v>193</v>
      </c>
      <c r="F218" s="374">
        <f t="shared" si="118"/>
        <v>12</v>
      </c>
      <c r="G218" s="374">
        <f t="shared" si="119"/>
        <v>181</v>
      </c>
      <c r="H218" s="374">
        <f t="shared" si="120"/>
        <v>0</v>
      </c>
      <c r="I218" s="361">
        <v>0</v>
      </c>
      <c r="J218" s="361">
        <v>0</v>
      </c>
      <c r="K218" s="361">
        <f t="shared" si="121"/>
        <v>193</v>
      </c>
      <c r="L218" s="361">
        <v>12</v>
      </c>
      <c r="M218" s="361">
        <v>181</v>
      </c>
      <c r="N218" s="361">
        <f t="shared" si="122"/>
        <v>0</v>
      </c>
      <c r="O218" s="361">
        <v>0</v>
      </c>
      <c r="P218" s="361">
        <v>0</v>
      </c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</row>
    <row r="219" spans="1:220" ht="27" customHeight="1">
      <c r="A219" s="365" t="s">
        <v>593</v>
      </c>
      <c r="B219" s="364" t="s">
        <v>596</v>
      </c>
      <c r="C219" s="365" t="s">
        <v>597</v>
      </c>
      <c r="D219" s="376">
        <v>204</v>
      </c>
      <c r="E219" s="374">
        <f t="shared" si="117"/>
        <v>103</v>
      </c>
      <c r="F219" s="374">
        <f t="shared" si="118"/>
        <v>32</v>
      </c>
      <c r="G219" s="374">
        <f t="shared" si="119"/>
        <v>71</v>
      </c>
      <c r="H219" s="374">
        <f t="shared" si="120"/>
        <v>0</v>
      </c>
      <c r="I219" s="361">
        <v>0</v>
      </c>
      <c r="J219" s="361">
        <v>0</v>
      </c>
      <c r="K219" s="361">
        <f t="shared" si="121"/>
        <v>85</v>
      </c>
      <c r="L219" s="361">
        <v>28</v>
      </c>
      <c r="M219" s="361">
        <v>57</v>
      </c>
      <c r="N219" s="361">
        <f t="shared" si="122"/>
        <v>18</v>
      </c>
      <c r="O219" s="361">
        <v>4</v>
      </c>
      <c r="P219" s="361">
        <v>14</v>
      </c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</row>
    <row r="220" spans="1:220">
      <c r="A220" s="17"/>
      <c r="B220" s="17"/>
      <c r="C220" s="17"/>
      <c r="D220" s="17"/>
      <c r="E220" s="9"/>
      <c r="G220" s="17"/>
      <c r="H220" s="17"/>
      <c r="I220" s="17"/>
      <c r="J220" s="17"/>
      <c r="K220" s="17"/>
      <c r="L220" s="17"/>
      <c r="M220" s="17"/>
      <c r="N220" s="17"/>
      <c r="O220" s="17"/>
      <c r="P220" s="17"/>
    </row>
    <row r="221" spans="1:220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</row>
    <row r="222" spans="1:220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</row>
    <row r="223" spans="1:220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</row>
    <row r="224" spans="1:220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</row>
    <row r="226" spans="1:1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</row>
    <row r="227" spans="1:16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</row>
    <row r="228" spans="1:16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</row>
    <row r="229" spans="1:16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</row>
    <row r="230" spans="1:16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</row>
    <row r="231" spans="1:16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</row>
    <row r="232" spans="1:16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1:16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</row>
    <row r="234" spans="1:16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</row>
    <row r="235" spans="1:16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</row>
    <row r="236" spans="1:1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16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1:16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</row>
  </sheetData>
  <mergeCells count="32">
    <mergeCell ref="A16:C16"/>
    <mergeCell ref="A134:C134"/>
    <mergeCell ref="A83:C83"/>
    <mergeCell ref="A90:C90"/>
    <mergeCell ref="A112:C112"/>
    <mergeCell ref="A17:C17"/>
    <mergeCell ref="A19:C19"/>
    <mergeCell ref="A45:C45"/>
    <mergeCell ref="A61:C61"/>
    <mergeCell ref="A67:C67"/>
    <mergeCell ref="A80:C80"/>
    <mergeCell ref="A12:A14"/>
    <mergeCell ref="N13:N14"/>
    <mergeCell ref="D12:D14"/>
    <mergeCell ref="F13:F14"/>
    <mergeCell ref="G13:G14"/>
    <mergeCell ref="H13:H14"/>
    <mergeCell ref="K13:K14"/>
    <mergeCell ref="N1:P1"/>
    <mergeCell ref="D9:I9"/>
    <mergeCell ref="F10:M10"/>
    <mergeCell ref="F12:P12"/>
    <mergeCell ref="E12:E14"/>
    <mergeCell ref="B4:N4"/>
    <mergeCell ref="B12:B14"/>
    <mergeCell ref="C12:C14"/>
    <mergeCell ref="A217:C217"/>
    <mergeCell ref="A139:C139"/>
    <mergeCell ref="A156:C156"/>
    <mergeCell ref="A172:C172"/>
    <mergeCell ref="A206:C206"/>
    <mergeCell ref="A209:C209"/>
  </mergeCells>
  <printOptions horizontalCentered="1"/>
  <pageMargins left="0.19685039370078741" right="0.19685039370078741" top="0.51181102362204722" bottom="0.51181102362204722" header="0.31496062992125984" footer="0.31496062992125984"/>
  <pageSetup paperSize="9" scale="67" orientation="portrait" r:id="rId1"/>
  <colBreaks count="1" manualBreakCount="1">
    <brk id="17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CU57"/>
  <sheetViews>
    <sheetView view="pageBreakPreview" topLeftCell="A16" zoomScale="85" zoomScaleNormal="85" zoomScaleSheetLayoutView="85" workbookViewId="0">
      <pane xSplit="5" ySplit="6" topLeftCell="F28" activePane="bottomRight" state="frozen"/>
      <selection activeCell="A16" sqref="A16"/>
      <selection pane="topRight" activeCell="F16" sqref="F16"/>
      <selection pane="bottomLeft" activeCell="A22" sqref="A22"/>
      <selection pane="bottomRight" activeCell="K35" sqref="K35"/>
    </sheetView>
  </sheetViews>
  <sheetFormatPr defaultColWidth="8.85546875" defaultRowHeight="14.25"/>
  <cols>
    <col min="1" max="1" width="17.28515625" style="20" customWidth="1"/>
    <col min="2" max="2" width="3.85546875" style="20" bestFit="1" customWidth="1"/>
    <col min="3" max="3" width="12.42578125" style="20" customWidth="1"/>
    <col min="4" max="4" width="7.85546875" style="20" customWidth="1"/>
    <col min="5" max="5" width="8.42578125" style="20" customWidth="1"/>
    <col min="6" max="6" width="8.140625" style="20" customWidth="1"/>
    <col min="7" max="8" width="8.5703125" style="20" customWidth="1"/>
    <col min="9" max="9" width="10.28515625" style="20" customWidth="1"/>
    <col min="10" max="11" width="8.85546875" style="20" customWidth="1"/>
    <col min="12" max="12" width="7" style="20" customWidth="1"/>
    <col min="13" max="14" width="8.7109375" style="20" customWidth="1"/>
    <col min="15" max="15" width="16.7109375" style="20" customWidth="1"/>
    <col min="16" max="16" width="5" style="20" customWidth="1"/>
    <col min="17" max="17" width="7.140625" style="20" customWidth="1"/>
    <col min="18" max="18" width="8.7109375" style="20" bestFit="1" customWidth="1"/>
    <col min="19" max="19" width="10.28515625" style="20" bestFit="1" customWidth="1"/>
    <col min="20" max="20" width="9.5703125" style="20" customWidth="1"/>
    <col min="21" max="22" width="8.42578125" style="20" customWidth="1"/>
    <col min="23" max="23" width="11.5703125" style="20" customWidth="1"/>
    <col min="24" max="25" width="8.42578125" style="20" customWidth="1"/>
    <col min="26" max="26" width="8.7109375" style="20" customWidth="1"/>
    <col min="27" max="27" width="8" style="20" customWidth="1"/>
    <col min="28" max="28" width="8.5703125" style="20" customWidth="1"/>
    <col min="29" max="29" width="14.85546875" style="20" hidden="1" customWidth="1"/>
    <col min="30" max="30" width="4.5703125" style="20" hidden="1" customWidth="1"/>
    <col min="31" max="31" width="10.42578125" style="20" hidden="1" customWidth="1"/>
    <col min="32" max="33" width="9.28515625" style="20" hidden="1" customWidth="1"/>
    <col min="34" max="34" width="22.85546875" style="20" hidden="1" customWidth="1"/>
    <col min="35" max="36" width="8.85546875" style="20" hidden="1" customWidth="1"/>
    <col min="37" max="37" width="21.5703125" style="20" hidden="1" customWidth="1"/>
    <col min="38" max="39" width="9.140625" style="20" hidden="1" customWidth="1"/>
    <col min="40" max="40" width="21.140625" style="20" hidden="1" customWidth="1"/>
    <col min="41" max="42" width="8.5703125" style="20" hidden="1" customWidth="1"/>
    <col min="43" max="43" width="16.42578125" style="20" hidden="1" customWidth="1"/>
    <col min="44" max="44" width="4.28515625" style="20" hidden="1" customWidth="1"/>
    <col min="45" max="45" width="28.140625" style="20" hidden="1" customWidth="1"/>
    <col min="46" max="47" width="9.28515625" style="20" hidden="1" customWidth="1"/>
    <col min="48" max="48" width="24" style="20" hidden="1" customWidth="1"/>
    <col min="49" max="50" width="8.85546875" style="20" hidden="1" customWidth="1"/>
    <col min="51" max="51" width="21.28515625" style="20" hidden="1" customWidth="1"/>
    <col min="52" max="53" width="8.42578125" style="20" hidden="1" customWidth="1"/>
    <col min="54" max="54" width="12.28515625" style="20" hidden="1" customWidth="1"/>
    <col min="55" max="56" width="9" style="20" hidden="1" customWidth="1"/>
    <col min="57" max="57" width="17.42578125" style="20" hidden="1" customWidth="1"/>
    <col min="58" max="58" width="4.140625" style="20" hidden="1" customWidth="1"/>
    <col min="59" max="59" width="11.5703125" style="20" hidden="1" customWidth="1"/>
    <col min="60" max="76" width="0" style="20" hidden="1" customWidth="1"/>
    <col min="77" max="77" width="11.85546875" style="20" hidden="1" customWidth="1"/>
    <col min="78" max="79" width="0" style="20" hidden="1" customWidth="1"/>
    <col min="80" max="80" width="17.42578125" style="20" hidden="1" customWidth="1"/>
    <col min="81" max="81" width="4.5703125" style="20" hidden="1" customWidth="1"/>
    <col min="82" max="82" width="13.28515625" style="20" hidden="1" customWidth="1"/>
    <col min="83" max="93" width="0" style="20" hidden="1" customWidth="1"/>
    <col min="94" max="94" width="11.28515625" style="20" hidden="1" customWidth="1"/>
    <col min="95" max="99" width="0" style="20" hidden="1" customWidth="1"/>
    <col min="100" max="16384" width="8.85546875" style="20"/>
  </cols>
  <sheetData>
    <row r="1" spans="1:99" ht="22.5" customHeight="1">
      <c r="A1" s="22"/>
      <c r="B1" s="22"/>
      <c r="C1" s="22"/>
      <c r="D1" s="22"/>
      <c r="M1" s="532" t="s">
        <v>731</v>
      </c>
      <c r="N1" s="532"/>
      <c r="U1" s="59"/>
      <c r="V1" s="59"/>
      <c r="Z1" s="630" t="s">
        <v>732</v>
      </c>
      <c r="AA1" s="630"/>
      <c r="AB1" s="630"/>
      <c r="AC1" s="630"/>
      <c r="AD1" s="195"/>
      <c r="AE1" s="35"/>
      <c r="AF1" s="35"/>
      <c r="AG1" s="35"/>
      <c r="AH1" s="35"/>
      <c r="AL1" s="55"/>
      <c r="AM1" s="55"/>
      <c r="AN1" s="630" t="s">
        <v>733</v>
      </c>
      <c r="AO1" s="630"/>
      <c r="AP1" s="630"/>
      <c r="AQ1" s="194"/>
      <c r="AR1" s="194"/>
      <c r="BB1" s="612" t="s">
        <v>734</v>
      </c>
      <c r="BC1" s="612"/>
      <c r="BD1" s="612"/>
      <c r="BE1" s="197"/>
      <c r="BF1" s="197"/>
      <c r="BY1" s="630" t="s">
        <v>733</v>
      </c>
      <c r="BZ1" s="630"/>
      <c r="CA1" s="630"/>
      <c r="CR1" s="647" t="s">
        <v>733</v>
      </c>
      <c r="CS1" s="647"/>
      <c r="CT1" s="647"/>
      <c r="CU1" s="647"/>
    </row>
    <row r="2" spans="1:99" ht="22.5" customHeight="1">
      <c r="A2" s="22"/>
      <c r="B2" s="22"/>
      <c r="C2" s="22"/>
      <c r="D2" s="22"/>
    </row>
    <row r="3" spans="1:99" ht="22.5" customHeight="1"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99" ht="33.75" customHeight="1">
      <c r="A4" s="633" t="s">
        <v>735</v>
      </c>
      <c r="B4" s="633"/>
      <c r="C4" s="633"/>
      <c r="D4" s="633"/>
      <c r="E4" s="633"/>
      <c r="F4" s="633"/>
      <c r="G4" s="633"/>
      <c r="H4" s="633"/>
      <c r="I4" s="633"/>
      <c r="J4" s="633"/>
      <c r="K4" s="633"/>
      <c r="L4" s="633"/>
      <c r="M4" s="633"/>
      <c r="N4" s="633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</row>
    <row r="5" spans="1:99" s="9" customFormat="1" ht="12.75"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99" s="9" customFormat="1" ht="12.75">
      <c r="A6" s="646"/>
      <c r="B6" s="646"/>
      <c r="C6" s="646"/>
      <c r="D6" s="14"/>
      <c r="E6" s="14"/>
      <c r="F6" s="14"/>
    </row>
    <row r="7" spans="1:99" s="9" customFormat="1" ht="12.75">
      <c r="A7" s="170"/>
      <c r="B7" s="170"/>
      <c r="C7" s="170"/>
      <c r="D7" s="14"/>
      <c r="E7" s="14"/>
      <c r="F7" s="14"/>
    </row>
    <row r="8" spans="1:99" s="9" customFormat="1" ht="12.75">
      <c r="A8" s="170"/>
      <c r="B8" s="170"/>
      <c r="C8" s="170"/>
      <c r="D8" s="14"/>
      <c r="E8" s="14"/>
      <c r="F8" s="14"/>
    </row>
    <row r="9" spans="1:99" s="9" customFormat="1" ht="12.75">
      <c r="A9" s="170"/>
      <c r="B9" s="170"/>
      <c r="C9" s="170"/>
      <c r="D9" s="14"/>
      <c r="E9" s="14"/>
      <c r="F9" s="14"/>
    </row>
    <row r="10" spans="1:99" s="9" customFormat="1" ht="12.75">
      <c r="A10" s="170"/>
      <c r="B10" s="170"/>
      <c r="C10" s="170"/>
      <c r="D10" s="14"/>
      <c r="E10" s="14"/>
      <c r="F10" s="14"/>
    </row>
    <row r="11" spans="1:99" s="9" customFormat="1" ht="12.75">
      <c r="A11" s="645"/>
      <c r="B11" s="645"/>
      <c r="C11" s="645"/>
    </row>
    <row r="12" spans="1:99" s="9" customFormat="1" ht="12.75">
      <c r="A12" s="645"/>
      <c r="B12" s="645"/>
      <c r="C12" s="645"/>
      <c r="D12" s="547"/>
      <c r="E12" s="547"/>
      <c r="F12" s="547"/>
      <c r="G12" s="547"/>
      <c r="H12" s="547"/>
      <c r="I12" s="547"/>
      <c r="J12" s="547"/>
      <c r="K12" s="50"/>
      <c r="L12" s="50"/>
      <c r="M12" s="50"/>
      <c r="N12" s="50"/>
      <c r="O12" s="50"/>
      <c r="P12" s="50"/>
      <c r="Q12" s="50"/>
      <c r="R12" s="50"/>
    </row>
    <row r="13" spans="1:99" s="9" customFormat="1" ht="12.75">
      <c r="A13" s="196"/>
      <c r="B13" s="196"/>
      <c r="C13" s="196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99" s="9" customFormat="1" ht="12.75">
      <c r="A14" s="529" t="s">
        <v>736</v>
      </c>
      <c r="B14" s="529"/>
      <c r="C14" s="529"/>
      <c r="D14" s="529"/>
      <c r="E14" s="529"/>
      <c r="F14" s="14"/>
      <c r="M14" s="14"/>
      <c r="N14" s="60" t="s">
        <v>3</v>
      </c>
      <c r="AA14" s="60"/>
      <c r="AB14" s="28"/>
      <c r="AG14" s="60"/>
      <c r="AK14" s="60"/>
      <c r="AW14" s="28"/>
      <c r="AX14" s="28"/>
      <c r="AY14" s="28"/>
      <c r="AZ14" s="28"/>
      <c r="BA14" s="28"/>
      <c r="BB14" s="28"/>
      <c r="BC14" s="28"/>
      <c r="BD14" s="60" t="s">
        <v>3</v>
      </c>
      <c r="BE14" s="60"/>
      <c r="BF14" s="60"/>
      <c r="CA14" s="60" t="s">
        <v>3</v>
      </c>
      <c r="CI14" s="60"/>
      <c r="CU14" s="60" t="s">
        <v>3</v>
      </c>
    </row>
    <row r="15" spans="1:99" s="149" customFormat="1" ht="15" customHeight="1">
      <c r="A15" s="531" t="s">
        <v>737</v>
      </c>
      <c r="B15" s="531" t="s">
        <v>5</v>
      </c>
      <c r="C15" s="539" t="s">
        <v>738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539" t="s">
        <v>737</v>
      </c>
      <c r="P15" s="531" t="s">
        <v>5</v>
      </c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2"/>
      <c r="AC15" s="539" t="s">
        <v>737</v>
      </c>
      <c r="AD15" s="531" t="s">
        <v>5</v>
      </c>
      <c r="AE15" s="533" t="s">
        <v>738</v>
      </c>
      <c r="AF15" s="534"/>
      <c r="AG15" s="534"/>
      <c r="AH15" s="534"/>
      <c r="AI15" s="534"/>
      <c r="AJ15" s="534"/>
      <c r="AK15" s="534"/>
      <c r="AL15" s="534"/>
      <c r="AM15" s="534"/>
      <c r="AN15" s="534"/>
      <c r="AO15" s="534"/>
      <c r="AP15" s="535"/>
      <c r="AQ15" s="539" t="s">
        <v>737</v>
      </c>
      <c r="AR15" s="531" t="s">
        <v>5</v>
      </c>
      <c r="AS15" s="533" t="s">
        <v>738</v>
      </c>
      <c r="AT15" s="534"/>
      <c r="AU15" s="534"/>
      <c r="AV15" s="534"/>
      <c r="AW15" s="534"/>
      <c r="AX15" s="534"/>
      <c r="AY15" s="534"/>
      <c r="AZ15" s="534"/>
      <c r="BA15" s="534"/>
      <c r="BB15" s="534"/>
      <c r="BC15" s="534"/>
      <c r="BD15" s="535"/>
      <c r="BE15" s="539" t="s">
        <v>737</v>
      </c>
      <c r="BF15" s="531" t="s">
        <v>5</v>
      </c>
      <c r="BG15" s="533" t="s">
        <v>738</v>
      </c>
      <c r="BH15" s="534"/>
      <c r="BI15" s="534"/>
      <c r="BJ15" s="534"/>
      <c r="BK15" s="534"/>
      <c r="BL15" s="534"/>
      <c r="BM15" s="534"/>
      <c r="BN15" s="534"/>
      <c r="BO15" s="534"/>
      <c r="BP15" s="534"/>
      <c r="BQ15" s="534"/>
      <c r="BR15" s="534"/>
      <c r="BS15" s="534"/>
      <c r="BT15" s="534"/>
      <c r="BU15" s="534"/>
      <c r="BV15" s="534"/>
      <c r="BW15" s="534"/>
      <c r="BX15" s="534"/>
      <c r="BY15" s="534"/>
      <c r="BZ15" s="534"/>
      <c r="CA15" s="535"/>
      <c r="CB15" s="539" t="s">
        <v>737</v>
      </c>
      <c r="CC15" s="531" t="s">
        <v>5</v>
      </c>
      <c r="CD15" s="533" t="s">
        <v>738</v>
      </c>
      <c r="CE15" s="534"/>
      <c r="CF15" s="534"/>
      <c r="CG15" s="534"/>
      <c r="CH15" s="534"/>
      <c r="CI15" s="534"/>
      <c r="CJ15" s="534"/>
      <c r="CK15" s="534"/>
      <c r="CL15" s="534"/>
      <c r="CM15" s="534"/>
      <c r="CN15" s="534"/>
      <c r="CO15" s="534"/>
      <c r="CP15" s="534"/>
      <c r="CQ15" s="534"/>
      <c r="CR15" s="534"/>
      <c r="CS15" s="534"/>
      <c r="CT15" s="534"/>
      <c r="CU15" s="535"/>
    </row>
    <row r="16" spans="1:99" s="149" customFormat="1" ht="15" customHeight="1">
      <c r="A16" s="531"/>
      <c r="B16" s="531"/>
      <c r="C16" s="541"/>
      <c r="D16" s="531" t="s">
        <v>117</v>
      </c>
      <c r="E16" s="531" t="s">
        <v>119</v>
      </c>
      <c r="F16" s="539" t="s">
        <v>739</v>
      </c>
      <c r="G16" s="534"/>
      <c r="H16" s="535"/>
      <c r="I16" s="539" t="s">
        <v>740</v>
      </c>
      <c r="J16" s="140"/>
      <c r="K16" s="143"/>
      <c r="L16" s="539" t="s">
        <v>741</v>
      </c>
      <c r="M16" s="140"/>
      <c r="N16" s="143"/>
      <c r="O16" s="541"/>
      <c r="P16" s="531"/>
      <c r="Q16" s="539" t="s">
        <v>742</v>
      </c>
      <c r="R16" s="52"/>
      <c r="S16" s="52"/>
      <c r="T16" s="52"/>
      <c r="U16" s="52"/>
      <c r="V16" s="52"/>
      <c r="W16" s="52"/>
      <c r="X16" s="52"/>
      <c r="Y16" s="144"/>
      <c r="Z16" s="539" t="s">
        <v>14</v>
      </c>
      <c r="AA16" s="52"/>
      <c r="AB16" s="144"/>
      <c r="AC16" s="541"/>
      <c r="AD16" s="531"/>
      <c r="AE16" s="539" t="s">
        <v>743</v>
      </c>
      <c r="AF16" s="52"/>
      <c r="AG16" s="144"/>
      <c r="AH16" s="539" t="s">
        <v>744</v>
      </c>
      <c r="AI16" s="52"/>
      <c r="AJ16" s="144"/>
      <c r="AK16" s="539" t="s">
        <v>745</v>
      </c>
      <c r="AL16" s="52"/>
      <c r="AM16" s="144"/>
      <c r="AN16" s="539" t="s">
        <v>746</v>
      </c>
      <c r="AO16" s="52"/>
      <c r="AP16" s="144"/>
      <c r="AQ16" s="541"/>
      <c r="AR16" s="531"/>
      <c r="AS16" s="539" t="s">
        <v>747</v>
      </c>
      <c r="AT16" s="52"/>
      <c r="AU16" s="144"/>
      <c r="AV16" s="539" t="s">
        <v>748</v>
      </c>
      <c r="AW16" s="52"/>
      <c r="AX16" s="144"/>
      <c r="AY16" s="539" t="s">
        <v>749</v>
      </c>
      <c r="AZ16" s="52"/>
      <c r="BA16" s="144"/>
      <c r="BB16" s="539" t="s">
        <v>750</v>
      </c>
      <c r="BC16" s="52"/>
      <c r="BD16" s="144"/>
      <c r="BE16" s="541"/>
      <c r="BF16" s="531"/>
      <c r="BG16" s="539" t="s">
        <v>751</v>
      </c>
      <c r="BH16" s="52"/>
      <c r="BI16" s="144"/>
      <c r="BJ16" s="539" t="s">
        <v>752</v>
      </c>
      <c r="BK16" s="52"/>
      <c r="BL16" s="144"/>
      <c r="BM16" s="539" t="s">
        <v>753</v>
      </c>
      <c r="BN16" s="52"/>
      <c r="BO16" s="144"/>
      <c r="BP16" s="539" t="s">
        <v>754</v>
      </c>
      <c r="BQ16" s="52"/>
      <c r="BR16" s="144"/>
      <c r="BS16" s="539" t="s">
        <v>755</v>
      </c>
      <c r="BT16" s="52"/>
      <c r="BU16" s="144"/>
      <c r="BV16" s="539" t="s">
        <v>720</v>
      </c>
      <c r="BW16" s="52"/>
      <c r="BX16" s="144"/>
      <c r="BY16" s="539" t="s">
        <v>756</v>
      </c>
      <c r="BZ16" s="52"/>
      <c r="CA16" s="144"/>
      <c r="CB16" s="541"/>
      <c r="CC16" s="531"/>
      <c r="CD16" s="539" t="s">
        <v>721</v>
      </c>
      <c r="CE16" s="52"/>
      <c r="CF16" s="144"/>
      <c r="CG16" s="539" t="s">
        <v>757</v>
      </c>
      <c r="CH16" s="52"/>
      <c r="CI16" s="144"/>
      <c r="CJ16" s="539" t="s">
        <v>758</v>
      </c>
      <c r="CK16" s="52"/>
      <c r="CL16" s="144"/>
      <c r="CM16" s="539" t="s">
        <v>759</v>
      </c>
      <c r="CN16" s="52"/>
      <c r="CO16" s="144"/>
      <c r="CP16" s="539" t="s">
        <v>760</v>
      </c>
      <c r="CQ16" s="52"/>
      <c r="CR16" s="144"/>
      <c r="CS16" s="539" t="s">
        <v>14</v>
      </c>
      <c r="CT16" s="52"/>
      <c r="CU16" s="144"/>
    </row>
    <row r="17" spans="1:99" s="149" customFormat="1" ht="12.75" customHeight="1">
      <c r="A17" s="531"/>
      <c r="B17" s="531"/>
      <c r="C17" s="541"/>
      <c r="D17" s="531"/>
      <c r="E17" s="531"/>
      <c r="F17" s="641"/>
      <c r="G17" s="640" t="s">
        <v>117</v>
      </c>
      <c r="H17" s="640" t="s">
        <v>119</v>
      </c>
      <c r="I17" s="541"/>
      <c r="J17" s="531" t="s">
        <v>117</v>
      </c>
      <c r="K17" s="531" t="s">
        <v>119</v>
      </c>
      <c r="L17" s="541"/>
      <c r="M17" s="531" t="s">
        <v>117</v>
      </c>
      <c r="N17" s="531" t="s">
        <v>119</v>
      </c>
      <c r="O17" s="541"/>
      <c r="P17" s="531"/>
      <c r="Q17" s="541"/>
      <c r="R17" s="531" t="s">
        <v>117</v>
      </c>
      <c r="S17" s="640" t="s">
        <v>119</v>
      </c>
      <c r="T17" s="539" t="s">
        <v>761</v>
      </c>
      <c r="U17" s="534"/>
      <c r="V17" s="535"/>
      <c r="W17" s="539" t="s">
        <v>762</v>
      </c>
      <c r="X17" s="534"/>
      <c r="Y17" s="535"/>
      <c r="Z17" s="541"/>
      <c r="AA17" s="531" t="s">
        <v>117</v>
      </c>
      <c r="AB17" s="531" t="s">
        <v>119</v>
      </c>
      <c r="AC17" s="541"/>
      <c r="AD17" s="531"/>
      <c r="AE17" s="541"/>
      <c r="AF17" s="531" t="s">
        <v>117</v>
      </c>
      <c r="AG17" s="531" t="s">
        <v>119</v>
      </c>
      <c r="AH17" s="541"/>
      <c r="AI17" s="531" t="s">
        <v>117</v>
      </c>
      <c r="AJ17" s="531" t="s">
        <v>119</v>
      </c>
      <c r="AK17" s="541"/>
      <c r="AL17" s="531" t="s">
        <v>117</v>
      </c>
      <c r="AM17" s="531" t="s">
        <v>119</v>
      </c>
      <c r="AN17" s="541"/>
      <c r="AO17" s="531" t="s">
        <v>117</v>
      </c>
      <c r="AP17" s="531" t="s">
        <v>119</v>
      </c>
      <c r="AQ17" s="541"/>
      <c r="AR17" s="531"/>
      <c r="AS17" s="541"/>
      <c r="AT17" s="531" t="s">
        <v>117</v>
      </c>
      <c r="AU17" s="531" t="s">
        <v>119</v>
      </c>
      <c r="AV17" s="541"/>
      <c r="AW17" s="531" t="s">
        <v>117</v>
      </c>
      <c r="AX17" s="531" t="s">
        <v>119</v>
      </c>
      <c r="AY17" s="541"/>
      <c r="AZ17" s="531" t="s">
        <v>117</v>
      </c>
      <c r="BA17" s="531" t="s">
        <v>119</v>
      </c>
      <c r="BB17" s="541"/>
      <c r="BC17" s="531" t="s">
        <v>117</v>
      </c>
      <c r="BD17" s="531" t="s">
        <v>119</v>
      </c>
      <c r="BE17" s="541"/>
      <c r="BF17" s="531"/>
      <c r="BG17" s="541"/>
      <c r="BH17" s="531" t="s">
        <v>117</v>
      </c>
      <c r="BI17" s="531" t="s">
        <v>119</v>
      </c>
      <c r="BJ17" s="541"/>
      <c r="BK17" s="531" t="s">
        <v>117</v>
      </c>
      <c r="BL17" s="531" t="s">
        <v>119</v>
      </c>
      <c r="BM17" s="541"/>
      <c r="BN17" s="531" t="s">
        <v>117</v>
      </c>
      <c r="BO17" s="531" t="s">
        <v>119</v>
      </c>
      <c r="BP17" s="541"/>
      <c r="BQ17" s="531" t="s">
        <v>117</v>
      </c>
      <c r="BR17" s="531" t="s">
        <v>119</v>
      </c>
      <c r="BS17" s="541"/>
      <c r="BT17" s="531" t="s">
        <v>117</v>
      </c>
      <c r="BU17" s="531" t="s">
        <v>119</v>
      </c>
      <c r="BV17" s="541"/>
      <c r="BW17" s="531" t="s">
        <v>117</v>
      </c>
      <c r="BX17" s="531" t="s">
        <v>119</v>
      </c>
      <c r="BY17" s="541"/>
      <c r="BZ17" s="531" t="s">
        <v>117</v>
      </c>
      <c r="CA17" s="531" t="s">
        <v>119</v>
      </c>
      <c r="CB17" s="541"/>
      <c r="CC17" s="531"/>
      <c r="CD17" s="541"/>
      <c r="CE17" s="531" t="s">
        <v>117</v>
      </c>
      <c r="CF17" s="531" t="s">
        <v>119</v>
      </c>
      <c r="CG17" s="541"/>
      <c r="CH17" s="531" t="s">
        <v>117</v>
      </c>
      <c r="CI17" s="531" t="s">
        <v>119</v>
      </c>
      <c r="CJ17" s="541"/>
      <c r="CK17" s="531" t="s">
        <v>117</v>
      </c>
      <c r="CL17" s="531" t="s">
        <v>119</v>
      </c>
      <c r="CM17" s="541"/>
      <c r="CN17" s="531" t="s">
        <v>117</v>
      </c>
      <c r="CO17" s="531" t="s">
        <v>119</v>
      </c>
      <c r="CP17" s="541"/>
      <c r="CQ17" s="531" t="s">
        <v>117</v>
      </c>
      <c r="CR17" s="531" t="s">
        <v>119</v>
      </c>
      <c r="CS17" s="541"/>
      <c r="CT17" s="531" t="s">
        <v>117</v>
      </c>
      <c r="CU17" s="531" t="s">
        <v>119</v>
      </c>
    </row>
    <row r="18" spans="1:99" s="149" customFormat="1" ht="28.5" customHeight="1">
      <c r="A18" s="531"/>
      <c r="B18" s="531"/>
      <c r="C18" s="542"/>
      <c r="D18" s="531"/>
      <c r="E18" s="531"/>
      <c r="F18" s="540"/>
      <c r="G18" s="540"/>
      <c r="H18" s="540"/>
      <c r="I18" s="542"/>
      <c r="J18" s="531"/>
      <c r="K18" s="531"/>
      <c r="L18" s="542"/>
      <c r="M18" s="531"/>
      <c r="N18" s="531"/>
      <c r="O18" s="542"/>
      <c r="P18" s="531"/>
      <c r="Q18" s="542"/>
      <c r="R18" s="531"/>
      <c r="S18" s="540"/>
      <c r="T18" s="540"/>
      <c r="U18" s="188" t="s">
        <v>117</v>
      </c>
      <c r="V18" s="188" t="s">
        <v>119</v>
      </c>
      <c r="W18" s="540"/>
      <c r="X18" s="188" t="s">
        <v>117</v>
      </c>
      <c r="Y18" s="188" t="s">
        <v>119</v>
      </c>
      <c r="Z18" s="542"/>
      <c r="AA18" s="531"/>
      <c r="AB18" s="531"/>
      <c r="AC18" s="542"/>
      <c r="AD18" s="531"/>
      <c r="AE18" s="542"/>
      <c r="AF18" s="531"/>
      <c r="AG18" s="531"/>
      <c r="AH18" s="542"/>
      <c r="AI18" s="531"/>
      <c r="AJ18" s="531"/>
      <c r="AK18" s="542"/>
      <c r="AL18" s="531"/>
      <c r="AM18" s="531"/>
      <c r="AN18" s="542"/>
      <c r="AO18" s="531"/>
      <c r="AP18" s="531"/>
      <c r="AQ18" s="542"/>
      <c r="AR18" s="531"/>
      <c r="AS18" s="542"/>
      <c r="AT18" s="531"/>
      <c r="AU18" s="531"/>
      <c r="AV18" s="542"/>
      <c r="AW18" s="531"/>
      <c r="AX18" s="531"/>
      <c r="AY18" s="542"/>
      <c r="AZ18" s="531"/>
      <c r="BA18" s="531"/>
      <c r="BB18" s="542"/>
      <c r="BC18" s="531"/>
      <c r="BD18" s="531"/>
      <c r="BE18" s="542"/>
      <c r="BF18" s="531"/>
      <c r="BG18" s="542"/>
      <c r="BH18" s="531"/>
      <c r="BI18" s="531"/>
      <c r="BJ18" s="542"/>
      <c r="BK18" s="531"/>
      <c r="BL18" s="531"/>
      <c r="BM18" s="542"/>
      <c r="BN18" s="531"/>
      <c r="BO18" s="531"/>
      <c r="BP18" s="542"/>
      <c r="BQ18" s="531"/>
      <c r="BR18" s="531"/>
      <c r="BS18" s="542"/>
      <c r="BT18" s="531"/>
      <c r="BU18" s="531"/>
      <c r="BV18" s="542"/>
      <c r="BW18" s="531"/>
      <c r="BX18" s="531"/>
      <c r="BY18" s="542"/>
      <c r="BZ18" s="531"/>
      <c r="CA18" s="531"/>
      <c r="CB18" s="542"/>
      <c r="CC18" s="531"/>
      <c r="CD18" s="542"/>
      <c r="CE18" s="531"/>
      <c r="CF18" s="531"/>
      <c r="CG18" s="542"/>
      <c r="CH18" s="531"/>
      <c r="CI18" s="531"/>
      <c r="CJ18" s="542"/>
      <c r="CK18" s="531"/>
      <c r="CL18" s="531"/>
      <c r="CM18" s="542"/>
      <c r="CN18" s="531"/>
      <c r="CO18" s="531"/>
      <c r="CP18" s="542"/>
      <c r="CQ18" s="531"/>
      <c r="CR18" s="531"/>
      <c r="CS18" s="542"/>
      <c r="CT18" s="531"/>
      <c r="CU18" s="531"/>
    </row>
    <row r="19" spans="1:99" s="31" customFormat="1" ht="14.25" customHeight="1">
      <c r="A19" s="199" t="s">
        <v>31</v>
      </c>
      <c r="B19" s="199" t="s">
        <v>32</v>
      </c>
      <c r="C19" s="199">
        <v>1</v>
      </c>
      <c r="D19" s="199">
        <v>2</v>
      </c>
      <c r="E19" s="199">
        <v>3</v>
      </c>
      <c r="F19" s="199">
        <v>4</v>
      </c>
      <c r="G19" s="199">
        <v>5</v>
      </c>
      <c r="H19" s="199">
        <v>6</v>
      </c>
      <c r="I19" s="199">
        <v>7</v>
      </c>
      <c r="J19" s="199">
        <v>8</v>
      </c>
      <c r="K19" s="199">
        <v>9</v>
      </c>
      <c r="L19" s="199">
        <v>10</v>
      </c>
      <c r="M19" s="199">
        <v>11</v>
      </c>
      <c r="N19" s="199">
        <v>12</v>
      </c>
      <c r="O19" s="179" t="s">
        <v>31</v>
      </c>
      <c r="P19" s="199" t="s">
        <v>32</v>
      </c>
      <c r="Q19" s="199">
        <v>13</v>
      </c>
      <c r="R19" s="199">
        <v>14</v>
      </c>
      <c r="S19" s="199">
        <v>15</v>
      </c>
      <c r="T19" s="199">
        <v>16</v>
      </c>
      <c r="U19" s="199">
        <v>17</v>
      </c>
      <c r="V19" s="199">
        <v>18</v>
      </c>
      <c r="W19" s="199">
        <v>19</v>
      </c>
      <c r="X19" s="199">
        <v>20</v>
      </c>
      <c r="Y19" s="199">
        <v>21</v>
      </c>
      <c r="Z19" s="199">
        <v>22</v>
      </c>
      <c r="AA19" s="199">
        <v>23</v>
      </c>
      <c r="AB19" s="199">
        <v>24</v>
      </c>
      <c r="AC19" s="179" t="s">
        <v>31</v>
      </c>
      <c r="AD19" s="199" t="s">
        <v>32</v>
      </c>
      <c r="AE19" s="199">
        <v>25</v>
      </c>
      <c r="AF19" s="199">
        <v>26</v>
      </c>
      <c r="AG19" s="199">
        <v>27</v>
      </c>
      <c r="AH19" s="199">
        <v>28</v>
      </c>
      <c r="AI19" s="199">
        <v>29</v>
      </c>
      <c r="AJ19" s="199">
        <v>30</v>
      </c>
      <c r="AK19" s="199">
        <v>31</v>
      </c>
      <c r="AL19" s="199">
        <v>32</v>
      </c>
      <c r="AM19" s="199">
        <v>33</v>
      </c>
      <c r="AN19" s="199">
        <v>34</v>
      </c>
      <c r="AO19" s="199">
        <v>35</v>
      </c>
      <c r="AP19" s="199">
        <v>36</v>
      </c>
      <c r="AQ19" s="179" t="s">
        <v>31</v>
      </c>
      <c r="AR19" s="199" t="s">
        <v>32</v>
      </c>
      <c r="AS19" s="199">
        <v>37</v>
      </c>
      <c r="AT19" s="199">
        <v>38</v>
      </c>
      <c r="AU19" s="199">
        <v>39</v>
      </c>
      <c r="AV19" s="199">
        <v>40</v>
      </c>
      <c r="AW19" s="199">
        <v>41</v>
      </c>
      <c r="AX19" s="199">
        <v>42</v>
      </c>
      <c r="AY19" s="199">
        <v>43</v>
      </c>
      <c r="AZ19" s="199">
        <v>44</v>
      </c>
      <c r="BA19" s="199">
        <v>45</v>
      </c>
      <c r="BB19" s="199">
        <v>46</v>
      </c>
      <c r="BC19" s="199">
        <v>47</v>
      </c>
      <c r="BD19" s="199">
        <v>48</v>
      </c>
      <c r="BE19" s="179" t="s">
        <v>31</v>
      </c>
      <c r="BF19" s="199" t="s">
        <v>32</v>
      </c>
      <c r="BG19" s="199">
        <v>49</v>
      </c>
      <c r="BH19" s="199">
        <v>50</v>
      </c>
      <c r="BI19" s="199">
        <v>51</v>
      </c>
      <c r="BJ19" s="199">
        <v>52</v>
      </c>
      <c r="BK19" s="199">
        <v>53</v>
      </c>
      <c r="BL19" s="199">
        <v>54</v>
      </c>
      <c r="BM19" s="199">
        <v>55</v>
      </c>
      <c r="BN19" s="199">
        <v>56</v>
      </c>
      <c r="BO19" s="199">
        <v>57</v>
      </c>
      <c r="BP19" s="199">
        <v>58</v>
      </c>
      <c r="BQ19" s="199">
        <v>59</v>
      </c>
      <c r="BR19" s="199">
        <v>60</v>
      </c>
      <c r="BS19" s="199">
        <v>61</v>
      </c>
      <c r="BT19" s="199">
        <v>62</v>
      </c>
      <c r="BU19" s="199">
        <v>63</v>
      </c>
      <c r="BV19" s="199">
        <v>64</v>
      </c>
      <c r="BW19" s="199">
        <v>65</v>
      </c>
      <c r="BX19" s="199">
        <v>66</v>
      </c>
      <c r="BY19" s="199">
        <v>67</v>
      </c>
      <c r="BZ19" s="199">
        <v>68</v>
      </c>
      <c r="CA19" s="199">
        <v>69</v>
      </c>
      <c r="CB19" s="179" t="s">
        <v>31</v>
      </c>
      <c r="CC19" s="199" t="s">
        <v>32</v>
      </c>
      <c r="CD19" s="199">
        <v>70</v>
      </c>
      <c r="CE19" s="199">
        <v>71</v>
      </c>
      <c r="CF19" s="199">
        <v>72</v>
      </c>
      <c r="CG19" s="199">
        <v>73</v>
      </c>
      <c r="CH19" s="199">
        <v>74</v>
      </c>
      <c r="CI19" s="199">
        <v>75</v>
      </c>
      <c r="CJ19" s="199">
        <v>76</v>
      </c>
      <c r="CK19" s="199">
        <v>77</v>
      </c>
      <c r="CL19" s="199">
        <v>78</v>
      </c>
      <c r="CM19" s="199">
        <v>79</v>
      </c>
      <c r="CN19" s="199">
        <v>80</v>
      </c>
      <c r="CO19" s="199">
        <v>81</v>
      </c>
      <c r="CP19" s="199">
        <v>82</v>
      </c>
      <c r="CQ19" s="199">
        <v>83</v>
      </c>
      <c r="CR19" s="199">
        <v>84</v>
      </c>
      <c r="CS19" s="199">
        <v>85</v>
      </c>
      <c r="CT19" s="199">
        <v>86</v>
      </c>
      <c r="CU19" s="199">
        <v>87</v>
      </c>
    </row>
    <row r="20" spans="1:99" s="9" customFormat="1" ht="18.75" customHeight="1">
      <c r="A20" s="398" t="s">
        <v>33</v>
      </c>
      <c r="B20" s="353">
        <v>1</v>
      </c>
      <c r="C20" s="399">
        <f>+C21+C27+C34+C42+C46</f>
        <v>4094</v>
      </c>
      <c r="D20" s="399">
        <f t="shared" ref="D20:N20" si="0">+D21+D27+D34+D42+D46</f>
        <v>1414</v>
      </c>
      <c r="E20" s="399">
        <f t="shared" si="0"/>
        <v>2680</v>
      </c>
      <c r="F20" s="399">
        <f t="shared" si="0"/>
        <v>81</v>
      </c>
      <c r="G20" s="399">
        <f t="shared" si="0"/>
        <v>44</v>
      </c>
      <c r="H20" s="399">
        <f t="shared" si="0"/>
        <v>37</v>
      </c>
      <c r="I20" s="399">
        <f t="shared" si="0"/>
        <v>75</v>
      </c>
      <c r="J20" s="399">
        <f t="shared" si="0"/>
        <v>16</v>
      </c>
      <c r="K20" s="399">
        <f t="shared" si="0"/>
        <v>59</v>
      </c>
      <c r="L20" s="399">
        <f t="shared" si="0"/>
        <v>97</v>
      </c>
      <c r="M20" s="399">
        <f t="shared" si="0"/>
        <v>22</v>
      </c>
      <c r="N20" s="399">
        <f t="shared" si="0"/>
        <v>75</v>
      </c>
      <c r="O20" s="398" t="s">
        <v>33</v>
      </c>
      <c r="P20" s="353">
        <v>1</v>
      </c>
      <c r="Q20" s="399">
        <f>+Q21+Q27+Q34+Q42+Q46</f>
        <v>2252</v>
      </c>
      <c r="R20" s="399">
        <f t="shared" ref="R20" si="1">+R21+R27+R34+R42+R46</f>
        <v>792</v>
      </c>
      <c r="S20" s="399">
        <f t="shared" ref="S20" si="2">+S21+S27+S34+S42+S46</f>
        <v>1460</v>
      </c>
      <c r="T20" s="399">
        <f t="shared" ref="T20" si="3">+T21+T27+T34+T42+T46</f>
        <v>707</v>
      </c>
      <c r="U20" s="399">
        <f t="shared" ref="U20" si="4">+U21+U27+U34+U42+U46</f>
        <v>134</v>
      </c>
      <c r="V20" s="399">
        <f t="shared" ref="V20" si="5">+V21+V27+V34+V42+V46</f>
        <v>573</v>
      </c>
      <c r="W20" s="399">
        <f t="shared" ref="W20" si="6">+W21+W27+W34+W42+W46</f>
        <v>1545</v>
      </c>
      <c r="X20" s="399">
        <f t="shared" ref="X20" si="7">+X21+X27+X34+X42+X46</f>
        <v>658</v>
      </c>
      <c r="Y20" s="399">
        <f t="shared" ref="Y20" si="8">+Y21+Y27+Y34+Y42+Y46</f>
        <v>887</v>
      </c>
      <c r="Z20" s="399">
        <f t="shared" ref="Z20" si="9">+Z21+Z27+Z34+Z42+Z46</f>
        <v>1589</v>
      </c>
      <c r="AA20" s="399">
        <f t="shared" ref="AA20" si="10">+AA21+AA27+AA34+AA42+AA46</f>
        <v>540</v>
      </c>
      <c r="AB20" s="399">
        <f t="shared" ref="AB20" si="11">+AB21+AB27+AB34+AB42+AB46</f>
        <v>1049</v>
      </c>
      <c r="AC20" s="56" t="s">
        <v>33</v>
      </c>
      <c r="AD20" s="87">
        <v>1</v>
      </c>
      <c r="AE20" s="30"/>
      <c r="AF20" s="30"/>
      <c r="AG20" s="30"/>
      <c r="AH20" s="30"/>
      <c r="AI20" s="30"/>
      <c r="AJ20" s="30"/>
      <c r="AK20" s="30"/>
      <c r="AL20" s="56"/>
      <c r="AM20" s="56"/>
      <c r="AN20" s="87"/>
      <c r="AO20" s="29"/>
      <c r="AP20" s="29"/>
      <c r="AQ20" s="56" t="s">
        <v>33</v>
      </c>
      <c r="AR20" s="87">
        <v>1</v>
      </c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27"/>
      <c r="BE20" s="56" t="s">
        <v>33</v>
      </c>
      <c r="BF20" s="87">
        <v>1</v>
      </c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56" t="s">
        <v>33</v>
      </c>
      <c r="CC20" s="87">
        <v>1</v>
      </c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</row>
    <row r="21" spans="1:99" s="9" customFormat="1" ht="18.75" customHeight="1">
      <c r="A21" s="398" t="s">
        <v>34</v>
      </c>
      <c r="B21" s="353">
        <v>2</v>
      </c>
      <c r="C21" s="399">
        <f>SUM(C22:C26)</f>
        <v>660</v>
      </c>
      <c r="D21" s="399">
        <f t="shared" ref="D21:N21" si="12">SUM(D22:D26)</f>
        <v>246</v>
      </c>
      <c r="E21" s="399">
        <f t="shared" si="12"/>
        <v>414</v>
      </c>
      <c r="F21" s="399">
        <f t="shared" si="12"/>
        <v>7</v>
      </c>
      <c r="G21" s="399">
        <f t="shared" si="12"/>
        <v>5</v>
      </c>
      <c r="H21" s="399">
        <f t="shared" si="12"/>
        <v>2</v>
      </c>
      <c r="I21" s="399">
        <f t="shared" si="12"/>
        <v>7</v>
      </c>
      <c r="J21" s="399">
        <f t="shared" si="12"/>
        <v>2</v>
      </c>
      <c r="K21" s="399">
        <f t="shared" si="12"/>
        <v>5</v>
      </c>
      <c r="L21" s="399">
        <f t="shared" si="12"/>
        <v>16</v>
      </c>
      <c r="M21" s="399">
        <f t="shared" si="12"/>
        <v>5</v>
      </c>
      <c r="N21" s="399">
        <f t="shared" si="12"/>
        <v>11</v>
      </c>
      <c r="O21" s="398" t="s">
        <v>34</v>
      </c>
      <c r="P21" s="353">
        <v>2</v>
      </c>
      <c r="Q21" s="399">
        <f t="shared" ref="Q21:AB21" si="13">SUM(Q22:Q26)</f>
        <v>377</v>
      </c>
      <c r="R21" s="399">
        <f t="shared" si="13"/>
        <v>150</v>
      </c>
      <c r="S21" s="399">
        <f t="shared" si="13"/>
        <v>227</v>
      </c>
      <c r="T21" s="399">
        <f t="shared" si="13"/>
        <v>116</v>
      </c>
      <c r="U21" s="399">
        <f t="shared" si="13"/>
        <v>26</v>
      </c>
      <c r="V21" s="399">
        <f t="shared" si="13"/>
        <v>90</v>
      </c>
      <c r="W21" s="399">
        <f t="shared" si="13"/>
        <v>261</v>
      </c>
      <c r="X21" s="399">
        <f t="shared" si="13"/>
        <v>124</v>
      </c>
      <c r="Y21" s="399">
        <f t="shared" si="13"/>
        <v>137</v>
      </c>
      <c r="Z21" s="399">
        <f t="shared" si="13"/>
        <v>253</v>
      </c>
      <c r="AA21" s="399">
        <f t="shared" si="13"/>
        <v>84</v>
      </c>
      <c r="AB21" s="399">
        <f t="shared" si="13"/>
        <v>169</v>
      </c>
      <c r="AC21" s="56" t="s">
        <v>34</v>
      </c>
      <c r="AD21" s="87">
        <v>2</v>
      </c>
      <c r="AE21" s="30"/>
      <c r="AF21" s="30"/>
      <c r="AG21" s="30"/>
      <c r="AH21" s="30"/>
      <c r="AI21" s="30"/>
      <c r="AJ21" s="30"/>
      <c r="AK21" s="30"/>
      <c r="AL21" s="56"/>
      <c r="AM21" s="56"/>
      <c r="AN21" s="87"/>
      <c r="AO21" s="29"/>
      <c r="AP21" s="29"/>
      <c r="AQ21" s="56" t="s">
        <v>34</v>
      </c>
      <c r="AR21" s="87">
        <v>2</v>
      </c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27"/>
      <c r="BE21" s="56" t="s">
        <v>34</v>
      </c>
      <c r="BF21" s="87">
        <v>2</v>
      </c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56" t="s">
        <v>34</v>
      </c>
      <c r="CC21" s="87">
        <v>2</v>
      </c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</row>
    <row r="22" spans="1:99" s="9" customFormat="1" ht="18.75" customHeight="1">
      <c r="A22" s="57" t="s">
        <v>35</v>
      </c>
      <c r="B22" s="87">
        <v>3</v>
      </c>
      <c r="C22" s="404">
        <f>+F22+I22+L22+Q22+Z22</f>
        <v>129</v>
      </c>
      <c r="D22" s="404">
        <f>+G22+J22+M22+R22+AA22</f>
        <v>57</v>
      </c>
      <c r="E22" s="404">
        <f>+H22+K22+N22+S22+AB22</f>
        <v>72</v>
      </c>
      <c r="F22" s="395">
        <f>+G22+H22</f>
        <v>1</v>
      </c>
      <c r="G22" s="267"/>
      <c r="H22" s="267">
        <v>1</v>
      </c>
      <c r="I22" s="395">
        <f>+J22+K22</f>
        <v>1</v>
      </c>
      <c r="J22" s="395"/>
      <c r="K22" s="395">
        <v>1</v>
      </c>
      <c r="L22" s="395">
        <f>+M22+N22</f>
        <v>2</v>
      </c>
      <c r="M22" s="395">
        <v>1</v>
      </c>
      <c r="N22" s="395">
        <v>1</v>
      </c>
      <c r="O22" s="378" t="s">
        <v>35</v>
      </c>
      <c r="P22" s="379">
        <v>3</v>
      </c>
      <c r="Q22" s="284">
        <f>+T22+W22</f>
        <v>82</v>
      </c>
      <c r="R22" s="267">
        <f t="shared" ref="R22:S22" si="14">+U22+X22</f>
        <v>39</v>
      </c>
      <c r="S22" s="267">
        <f t="shared" si="14"/>
        <v>43</v>
      </c>
      <c r="T22" s="267">
        <f>+U22+V22</f>
        <v>25</v>
      </c>
      <c r="U22" s="267">
        <v>6</v>
      </c>
      <c r="V22" s="267">
        <v>19</v>
      </c>
      <c r="W22" s="267">
        <f>+X22+Y22</f>
        <v>57</v>
      </c>
      <c r="X22" s="267">
        <v>33</v>
      </c>
      <c r="Y22" s="267">
        <v>24</v>
      </c>
      <c r="Z22" s="267">
        <f>+AA22+AB22</f>
        <v>43</v>
      </c>
      <c r="AA22" s="267">
        <v>17</v>
      </c>
      <c r="AB22" s="267">
        <v>26</v>
      </c>
      <c r="AC22" s="57" t="s">
        <v>35</v>
      </c>
      <c r="AD22" s="87">
        <v>3</v>
      </c>
      <c r="AE22" s="30"/>
      <c r="AF22" s="30"/>
      <c r="AG22" s="30"/>
      <c r="AH22" s="30"/>
      <c r="AI22" s="30"/>
      <c r="AJ22" s="30"/>
      <c r="AK22" s="30"/>
      <c r="AL22" s="40"/>
      <c r="AM22" s="40"/>
      <c r="AN22" s="87"/>
      <c r="AO22" s="29"/>
      <c r="AP22" s="29"/>
      <c r="AQ22" s="57" t="s">
        <v>35</v>
      </c>
      <c r="AR22" s="87">
        <v>3</v>
      </c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27"/>
      <c r="BE22" s="57" t="s">
        <v>35</v>
      </c>
      <c r="BF22" s="87">
        <v>3</v>
      </c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57" t="s">
        <v>35</v>
      </c>
      <c r="CC22" s="87">
        <v>3</v>
      </c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</row>
    <row r="23" spans="1:99" s="9" customFormat="1" ht="18.75" customHeight="1">
      <c r="A23" s="57" t="s">
        <v>36</v>
      </c>
      <c r="B23" s="87">
        <v>4</v>
      </c>
      <c r="C23" s="404">
        <f t="shared" ref="C23:C26" si="15">+F23+I23+L23+Q23+Z23</f>
        <v>75</v>
      </c>
      <c r="D23" s="404">
        <f t="shared" ref="D23:D26" si="16">+G23+J23+M23+R23+AA23</f>
        <v>26</v>
      </c>
      <c r="E23" s="404">
        <f t="shared" ref="E23:E26" si="17">+H23+K23+N23+S23+AB23</f>
        <v>49</v>
      </c>
      <c r="F23" s="395">
        <f t="shared" ref="F23:F26" si="18">+G23+H23</f>
        <v>1</v>
      </c>
      <c r="G23" s="265">
        <v>1</v>
      </c>
      <c r="H23" s="265">
        <v>0</v>
      </c>
      <c r="I23" s="395">
        <f t="shared" ref="I23:I55" si="19">+J23+K23</f>
        <v>1</v>
      </c>
      <c r="J23" s="397">
        <v>1</v>
      </c>
      <c r="K23" s="397">
        <v>0</v>
      </c>
      <c r="L23" s="395">
        <f t="shared" ref="L23:L55" si="20">+M23+N23</f>
        <v>2</v>
      </c>
      <c r="M23" s="397">
        <v>0</v>
      </c>
      <c r="N23" s="397">
        <v>2</v>
      </c>
      <c r="O23" s="378" t="s">
        <v>36</v>
      </c>
      <c r="P23" s="379">
        <v>4</v>
      </c>
      <c r="Q23" s="284">
        <f t="shared" ref="Q23:Q26" si="21">+T23+W23</f>
        <v>44</v>
      </c>
      <c r="R23" s="267">
        <f t="shared" ref="R23:R26" si="22">+U23+X23</f>
        <v>17</v>
      </c>
      <c r="S23" s="267">
        <f t="shared" ref="S23:S26" si="23">+V23+Y23</f>
        <v>27</v>
      </c>
      <c r="T23" s="267">
        <f t="shared" ref="T23:T26" si="24">+U23+V23</f>
        <v>16</v>
      </c>
      <c r="U23" s="267">
        <v>4</v>
      </c>
      <c r="V23" s="267">
        <v>12</v>
      </c>
      <c r="W23" s="267">
        <f t="shared" ref="W23:W26" si="25">+X23+Y23</f>
        <v>28</v>
      </c>
      <c r="X23" s="267">
        <v>13</v>
      </c>
      <c r="Y23" s="267">
        <v>15</v>
      </c>
      <c r="Z23" s="267">
        <f t="shared" ref="Z23:Z26" si="26">+AA23+AB23</f>
        <v>27</v>
      </c>
      <c r="AA23" s="267">
        <v>7</v>
      </c>
      <c r="AB23" s="267">
        <v>20</v>
      </c>
      <c r="AC23" s="57" t="s">
        <v>36</v>
      </c>
      <c r="AD23" s="87">
        <v>4</v>
      </c>
      <c r="AE23" s="30"/>
      <c r="AF23" s="30"/>
      <c r="AG23" s="30"/>
      <c r="AH23" s="30"/>
      <c r="AI23" s="30"/>
      <c r="AJ23" s="30"/>
      <c r="AK23" s="30"/>
      <c r="AL23" s="40"/>
      <c r="AM23" s="40"/>
      <c r="AN23" s="87"/>
      <c r="AO23" s="29"/>
      <c r="AP23" s="29"/>
      <c r="AQ23" s="57" t="s">
        <v>36</v>
      </c>
      <c r="AR23" s="87">
        <v>4</v>
      </c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27"/>
      <c r="BE23" s="57" t="s">
        <v>36</v>
      </c>
      <c r="BF23" s="87">
        <v>4</v>
      </c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57" t="s">
        <v>36</v>
      </c>
      <c r="CC23" s="87">
        <v>4</v>
      </c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</row>
    <row r="24" spans="1:99" s="9" customFormat="1" ht="18.75" customHeight="1">
      <c r="A24" s="57" t="s">
        <v>37</v>
      </c>
      <c r="B24" s="87">
        <v>5</v>
      </c>
      <c r="C24" s="404">
        <f t="shared" si="15"/>
        <v>207</v>
      </c>
      <c r="D24" s="404">
        <f t="shared" si="16"/>
        <v>67</v>
      </c>
      <c r="E24" s="404">
        <f t="shared" si="17"/>
        <v>140</v>
      </c>
      <c r="F24" s="395">
        <f t="shared" si="18"/>
        <v>3</v>
      </c>
      <c r="G24" s="394">
        <v>3</v>
      </c>
      <c r="H24" s="394">
        <v>0</v>
      </c>
      <c r="I24" s="395">
        <f t="shared" si="19"/>
        <v>3</v>
      </c>
      <c r="J24" s="397">
        <v>0</v>
      </c>
      <c r="K24" s="397">
        <v>3</v>
      </c>
      <c r="L24" s="395">
        <f t="shared" si="20"/>
        <v>6</v>
      </c>
      <c r="M24" s="397">
        <v>2</v>
      </c>
      <c r="N24" s="397">
        <v>4</v>
      </c>
      <c r="O24" s="378" t="s">
        <v>37</v>
      </c>
      <c r="P24" s="379">
        <v>5</v>
      </c>
      <c r="Q24" s="284">
        <f t="shared" si="21"/>
        <v>102</v>
      </c>
      <c r="R24" s="267">
        <f t="shared" si="22"/>
        <v>34</v>
      </c>
      <c r="S24" s="267">
        <f t="shared" si="23"/>
        <v>68</v>
      </c>
      <c r="T24" s="267">
        <f t="shared" si="24"/>
        <v>27</v>
      </c>
      <c r="U24" s="394">
        <v>3</v>
      </c>
      <c r="V24" s="394">
        <v>24</v>
      </c>
      <c r="W24" s="267">
        <f t="shared" si="25"/>
        <v>75</v>
      </c>
      <c r="X24" s="267">
        <v>31</v>
      </c>
      <c r="Y24" s="267">
        <v>44</v>
      </c>
      <c r="Z24" s="267">
        <f t="shared" si="26"/>
        <v>93</v>
      </c>
      <c r="AA24" s="267">
        <v>28</v>
      </c>
      <c r="AB24" s="267">
        <v>65</v>
      </c>
      <c r="AC24" s="57" t="s">
        <v>37</v>
      </c>
      <c r="AD24" s="87">
        <v>5</v>
      </c>
      <c r="AE24" s="30"/>
      <c r="AF24" s="30"/>
      <c r="AG24" s="30"/>
      <c r="AH24" s="30"/>
      <c r="AI24" s="30"/>
      <c r="AJ24" s="30"/>
      <c r="AK24" s="30"/>
      <c r="AL24" s="40"/>
      <c r="AM24" s="40"/>
      <c r="AN24" s="87"/>
      <c r="AO24" s="29"/>
      <c r="AP24" s="29"/>
      <c r="AQ24" s="57" t="s">
        <v>37</v>
      </c>
      <c r="AR24" s="87">
        <v>5</v>
      </c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27"/>
      <c r="BE24" s="57" t="s">
        <v>37</v>
      </c>
      <c r="BF24" s="87">
        <v>5</v>
      </c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57" t="s">
        <v>37</v>
      </c>
      <c r="CC24" s="87">
        <v>5</v>
      </c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</row>
    <row r="25" spans="1:99" s="9" customFormat="1" ht="18.75" customHeight="1">
      <c r="A25" s="57" t="s">
        <v>38</v>
      </c>
      <c r="B25" s="87">
        <v>6</v>
      </c>
      <c r="C25" s="404">
        <f t="shared" si="15"/>
        <v>122</v>
      </c>
      <c r="D25" s="404">
        <f t="shared" si="16"/>
        <v>53</v>
      </c>
      <c r="E25" s="404">
        <f t="shared" si="17"/>
        <v>69</v>
      </c>
      <c r="F25" s="395">
        <f t="shared" si="18"/>
        <v>1</v>
      </c>
      <c r="G25" s="394">
        <v>1</v>
      </c>
      <c r="H25" s="394">
        <v>0</v>
      </c>
      <c r="I25" s="395">
        <f t="shared" si="19"/>
        <v>1</v>
      </c>
      <c r="J25" s="397">
        <v>1</v>
      </c>
      <c r="K25" s="397">
        <v>0</v>
      </c>
      <c r="L25" s="395">
        <f t="shared" si="20"/>
        <v>3</v>
      </c>
      <c r="M25" s="397">
        <v>2</v>
      </c>
      <c r="N25" s="397">
        <v>1</v>
      </c>
      <c r="O25" s="378" t="s">
        <v>38</v>
      </c>
      <c r="P25" s="379">
        <v>6</v>
      </c>
      <c r="Q25" s="284">
        <f t="shared" si="21"/>
        <v>73</v>
      </c>
      <c r="R25" s="267">
        <f t="shared" si="22"/>
        <v>33</v>
      </c>
      <c r="S25" s="267">
        <f t="shared" si="23"/>
        <v>40</v>
      </c>
      <c r="T25" s="267">
        <f t="shared" si="24"/>
        <v>23</v>
      </c>
      <c r="U25" s="267">
        <v>8</v>
      </c>
      <c r="V25" s="267">
        <v>15</v>
      </c>
      <c r="W25" s="267">
        <f t="shared" si="25"/>
        <v>50</v>
      </c>
      <c r="X25" s="267">
        <v>25</v>
      </c>
      <c r="Y25" s="267">
        <v>25</v>
      </c>
      <c r="Z25" s="267">
        <f t="shared" si="26"/>
        <v>44</v>
      </c>
      <c r="AA25" s="267">
        <v>16</v>
      </c>
      <c r="AB25" s="267">
        <v>28</v>
      </c>
      <c r="AC25" s="57" t="s">
        <v>38</v>
      </c>
      <c r="AD25" s="87">
        <v>6</v>
      </c>
      <c r="AE25" s="30"/>
      <c r="AF25" s="30"/>
      <c r="AG25" s="30"/>
      <c r="AH25" s="30"/>
      <c r="AI25" s="30"/>
      <c r="AJ25" s="30"/>
      <c r="AK25" s="30"/>
      <c r="AL25" s="40"/>
      <c r="AM25" s="40"/>
      <c r="AN25" s="87"/>
      <c r="AO25" s="29"/>
      <c r="AP25" s="29"/>
      <c r="AQ25" s="57" t="s">
        <v>38</v>
      </c>
      <c r="AR25" s="87">
        <v>6</v>
      </c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27"/>
      <c r="BE25" s="57" t="s">
        <v>38</v>
      </c>
      <c r="BF25" s="87">
        <v>6</v>
      </c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57" t="s">
        <v>38</v>
      </c>
      <c r="CC25" s="87">
        <v>6</v>
      </c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</row>
    <row r="26" spans="1:99" s="9" customFormat="1" ht="18.75" customHeight="1">
      <c r="A26" s="57" t="s">
        <v>39</v>
      </c>
      <c r="B26" s="87">
        <v>7</v>
      </c>
      <c r="C26" s="404">
        <f t="shared" si="15"/>
        <v>127</v>
      </c>
      <c r="D26" s="404">
        <f t="shared" si="16"/>
        <v>43</v>
      </c>
      <c r="E26" s="404">
        <f t="shared" si="17"/>
        <v>84</v>
      </c>
      <c r="F26" s="395">
        <f t="shared" si="18"/>
        <v>1</v>
      </c>
      <c r="G26" s="394">
        <v>0</v>
      </c>
      <c r="H26" s="394">
        <v>1</v>
      </c>
      <c r="I26" s="395">
        <f t="shared" si="19"/>
        <v>1</v>
      </c>
      <c r="J26" s="397">
        <v>0</v>
      </c>
      <c r="K26" s="397">
        <v>1</v>
      </c>
      <c r="L26" s="395">
        <f t="shared" si="20"/>
        <v>3</v>
      </c>
      <c r="M26" s="397">
        <v>0</v>
      </c>
      <c r="N26" s="397">
        <v>3</v>
      </c>
      <c r="O26" s="378" t="s">
        <v>39</v>
      </c>
      <c r="P26" s="379">
        <v>7</v>
      </c>
      <c r="Q26" s="284">
        <f t="shared" si="21"/>
        <v>76</v>
      </c>
      <c r="R26" s="267">
        <f t="shared" si="22"/>
        <v>27</v>
      </c>
      <c r="S26" s="267">
        <f t="shared" si="23"/>
        <v>49</v>
      </c>
      <c r="T26" s="267">
        <f t="shared" si="24"/>
        <v>25</v>
      </c>
      <c r="U26" s="267">
        <v>5</v>
      </c>
      <c r="V26" s="267">
        <v>20</v>
      </c>
      <c r="W26" s="267">
        <f t="shared" si="25"/>
        <v>51</v>
      </c>
      <c r="X26" s="267">
        <v>22</v>
      </c>
      <c r="Y26" s="267">
        <v>29</v>
      </c>
      <c r="Z26" s="267">
        <f t="shared" si="26"/>
        <v>46</v>
      </c>
      <c r="AA26" s="267">
        <v>16</v>
      </c>
      <c r="AB26" s="267">
        <v>30</v>
      </c>
      <c r="AC26" s="57" t="s">
        <v>39</v>
      </c>
      <c r="AD26" s="87">
        <v>7</v>
      </c>
      <c r="AE26" s="30"/>
      <c r="AF26" s="30"/>
      <c r="AG26" s="30"/>
      <c r="AH26" s="30"/>
      <c r="AI26" s="30"/>
      <c r="AJ26" s="30"/>
      <c r="AK26" s="30"/>
      <c r="AL26" s="40"/>
      <c r="AM26" s="40"/>
      <c r="AN26" s="87"/>
      <c r="AO26" s="29"/>
      <c r="AP26" s="29"/>
      <c r="AQ26" s="57" t="s">
        <v>39</v>
      </c>
      <c r="AR26" s="87">
        <v>7</v>
      </c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27"/>
      <c r="BE26" s="57" t="s">
        <v>39</v>
      </c>
      <c r="BF26" s="87">
        <v>7</v>
      </c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57" t="s">
        <v>39</v>
      </c>
      <c r="CC26" s="87">
        <v>7</v>
      </c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</row>
    <row r="27" spans="1:99" s="9" customFormat="1" ht="18.75" customHeight="1">
      <c r="A27" s="400" t="s">
        <v>40</v>
      </c>
      <c r="B27" s="353">
        <v>8</v>
      </c>
      <c r="C27" s="399">
        <f t="shared" ref="C27:N27" si="27">SUM(C28:C33)</f>
        <v>710</v>
      </c>
      <c r="D27" s="399">
        <f t="shared" si="27"/>
        <v>246</v>
      </c>
      <c r="E27" s="399">
        <f t="shared" si="27"/>
        <v>464</v>
      </c>
      <c r="F27" s="399">
        <f t="shared" si="27"/>
        <v>12</v>
      </c>
      <c r="G27" s="399">
        <f t="shared" si="27"/>
        <v>5</v>
      </c>
      <c r="H27" s="399">
        <f t="shared" si="27"/>
        <v>7</v>
      </c>
      <c r="I27" s="399">
        <f t="shared" si="27"/>
        <v>11</v>
      </c>
      <c r="J27" s="399">
        <f t="shared" si="27"/>
        <v>3</v>
      </c>
      <c r="K27" s="399">
        <f t="shared" si="27"/>
        <v>8</v>
      </c>
      <c r="L27" s="399">
        <f t="shared" si="27"/>
        <v>18</v>
      </c>
      <c r="M27" s="399">
        <f t="shared" si="27"/>
        <v>4</v>
      </c>
      <c r="N27" s="401">
        <f t="shared" si="27"/>
        <v>14</v>
      </c>
      <c r="O27" s="402" t="s">
        <v>40</v>
      </c>
      <c r="P27" s="403">
        <v>8</v>
      </c>
      <c r="Q27" s="404">
        <f t="shared" ref="Q27:AB27" si="28">SUM(Q28:Q33)</f>
        <v>359</v>
      </c>
      <c r="R27" s="404">
        <f t="shared" si="28"/>
        <v>111</v>
      </c>
      <c r="S27" s="404">
        <f t="shared" si="28"/>
        <v>248</v>
      </c>
      <c r="T27" s="404">
        <f t="shared" si="28"/>
        <v>112</v>
      </c>
      <c r="U27" s="404">
        <f t="shared" si="28"/>
        <v>19</v>
      </c>
      <c r="V27" s="404">
        <f t="shared" si="28"/>
        <v>93</v>
      </c>
      <c r="W27" s="404">
        <f t="shared" si="28"/>
        <v>247</v>
      </c>
      <c r="X27" s="404">
        <f t="shared" si="28"/>
        <v>92</v>
      </c>
      <c r="Y27" s="404">
        <f t="shared" si="28"/>
        <v>155</v>
      </c>
      <c r="Z27" s="404">
        <f t="shared" si="28"/>
        <v>310</v>
      </c>
      <c r="AA27" s="404">
        <f t="shared" si="28"/>
        <v>123</v>
      </c>
      <c r="AB27" s="404">
        <f t="shared" si="28"/>
        <v>187</v>
      </c>
      <c r="AC27" s="94" t="s">
        <v>40</v>
      </c>
      <c r="AD27" s="87">
        <v>8</v>
      </c>
      <c r="AE27" s="30"/>
      <c r="AF27" s="30"/>
      <c r="AG27" s="30"/>
      <c r="AH27" s="30"/>
      <c r="AI27" s="30"/>
      <c r="AJ27" s="30"/>
      <c r="AK27" s="30"/>
      <c r="AL27" s="56"/>
      <c r="AM27" s="56"/>
      <c r="AN27" s="87"/>
      <c r="AO27" s="29"/>
      <c r="AP27" s="29"/>
      <c r="AQ27" s="94" t="s">
        <v>40</v>
      </c>
      <c r="AR27" s="87">
        <v>8</v>
      </c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27"/>
      <c r="BE27" s="94" t="s">
        <v>40</v>
      </c>
      <c r="BF27" s="87">
        <v>8</v>
      </c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94" t="s">
        <v>40</v>
      </c>
      <c r="CC27" s="87">
        <v>8</v>
      </c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</row>
    <row r="28" spans="1:99" s="9" customFormat="1" ht="18.75" customHeight="1">
      <c r="A28" s="57" t="s">
        <v>41</v>
      </c>
      <c r="B28" s="87">
        <v>9</v>
      </c>
      <c r="C28" s="404">
        <f>+F28+I28+L28+Q28+Z28</f>
        <v>131</v>
      </c>
      <c r="D28" s="404">
        <f>+G28+J28+M28+R28+AA28</f>
        <v>51</v>
      </c>
      <c r="E28" s="404">
        <f>+H28+K28+N28+S28+AB28</f>
        <v>80</v>
      </c>
      <c r="F28" s="395">
        <f>+G28+H28</f>
        <v>3</v>
      </c>
      <c r="G28" s="267">
        <v>0</v>
      </c>
      <c r="H28" s="267">
        <v>3</v>
      </c>
      <c r="I28" s="395">
        <f t="shared" si="19"/>
        <v>3</v>
      </c>
      <c r="J28" s="395">
        <v>1</v>
      </c>
      <c r="K28" s="395">
        <v>2</v>
      </c>
      <c r="L28" s="395">
        <f t="shared" si="20"/>
        <v>3</v>
      </c>
      <c r="M28" s="395">
        <v>1</v>
      </c>
      <c r="N28" s="395">
        <v>2</v>
      </c>
      <c r="O28" s="378" t="s">
        <v>41</v>
      </c>
      <c r="P28" s="379">
        <v>9</v>
      </c>
      <c r="Q28" s="284">
        <f>+T28+W28</f>
        <v>67</v>
      </c>
      <c r="R28" s="267">
        <f t="shared" ref="R28:R32" si="29">+U28+X28</f>
        <v>18</v>
      </c>
      <c r="S28" s="267">
        <f t="shared" ref="S28:S32" si="30">+V28+Y28</f>
        <v>49</v>
      </c>
      <c r="T28" s="267">
        <f>+U28+V28</f>
        <v>17</v>
      </c>
      <c r="U28" s="395">
        <v>0</v>
      </c>
      <c r="V28" s="395">
        <v>17</v>
      </c>
      <c r="W28" s="267">
        <f>+X28+Y28</f>
        <v>50</v>
      </c>
      <c r="X28" s="395">
        <v>18</v>
      </c>
      <c r="Y28" s="395">
        <v>32</v>
      </c>
      <c r="Z28" s="267">
        <f>+AA28+AB28</f>
        <v>55</v>
      </c>
      <c r="AA28" s="395">
        <v>31</v>
      </c>
      <c r="AB28" s="395">
        <v>24</v>
      </c>
      <c r="AC28" s="57" t="s">
        <v>41</v>
      </c>
      <c r="AD28" s="87">
        <v>9</v>
      </c>
      <c r="AE28" s="30"/>
      <c r="AF28" s="30"/>
      <c r="AG28" s="30"/>
      <c r="AH28" s="30"/>
      <c r="AI28" s="30"/>
      <c r="AJ28" s="30"/>
      <c r="AK28" s="30"/>
      <c r="AL28" s="40"/>
      <c r="AM28" s="40"/>
      <c r="AN28" s="87"/>
      <c r="AO28" s="29"/>
      <c r="AP28" s="29"/>
      <c r="AQ28" s="57" t="s">
        <v>41</v>
      </c>
      <c r="AR28" s="87">
        <v>9</v>
      </c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7"/>
      <c r="BE28" s="57" t="s">
        <v>41</v>
      </c>
      <c r="BF28" s="87">
        <v>9</v>
      </c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57" t="s">
        <v>41</v>
      </c>
      <c r="CC28" s="87">
        <v>9</v>
      </c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</row>
    <row r="29" spans="1:99" s="9" customFormat="1" ht="18.75" customHeight="1">
      <c r="A29" s="57" t="s">
        <v>42</v>
      </c>
      <c r="B29" s="87">
        <v>10</v>
      </c>
      <c r="C29" s="404">
        <f t="shared" ref="C29:C33" si="31">+F29+I29+L29+Q29+Z29</f>
        <v>113</v>
      </c>
      <c r="D29" s="404">
        <f t="shared" ref="D29:D33" si="32">+G29+J29+M29+R29+AA29</f>
        <v>49</v>
      </c>
      <c r="E29" s="404">
        <f t="shared" ref="E29:E33" si="33">+H29+K29+N29+S29+AB29</f>
        <v>64</v>
      </c>
      <c r="F29" s="395">
        <f t="shared" ref="F29:F33" si="34">+G29+H29</f>
        <v>2</v>
      </c>
      <c r="G29" s="394">
        <v>2</v>
      </c>
      <c r="H29" s="394">
        <v>0</v>
      </c>
      <c r="I29" s="395">
        <f t="shared" si="19"/>
        <v>2</v>
      </c>
      <c r="J29" s="397">
        <v>1</v>
      </c>
      <c r="K29" s="397">
        <v>1</v>
      </c>
      <c r="L29" s="395">
        <f t="shared" si="20"/>
        <v>3</v>
      </c>
      <c r="M29" s="397">
        <v>2</v>
      </c>
      <c r="N29" s="397">
        <v>1</v>
      </c>
      <c r="O29" s="378" t="s">
        <v>42</v>
      </c>
      <c r="P29" s="379">
        <v>10</v>
      </c>
      <c r="Q29" s="284">
        <f t="shared" ref="Q29:Q32" si="35">+T29+W29</f>
        <v>60</v>
      </c>
      <c r="R29" s="267">
        <f t="shared" si="29"/>
        <v>24</v>
      </c>
      <c r="S29" s="267">
        <f t="shared" si="30"/>
        <v>36</v>
      </c>
      <c r="T29" s="267">
        <f t="shared" ref="T29:T32" si="36">+U29+V29</f>
        <v>21</v>
      </c>
      <c r="U29" s="395">
        <v>6</v>
      </c>
      <c r="V29" s="395">
        <v>15</v>
      </c>
      <c r="W29" s="267">
        <f t="shared" ref="W29:W32" si="37">+X29+Y29</f>
        <v>39</v>
      </c>
      <c r="X29" s="395">
        <v>18</v>
      </c>
      <c r="Y29" s="395">
        <v>21</v>
      </c>
      <c r="Z29" s="267">
        <f t="shared" ref="Z29:Z32" si="38">+AA29+AB29</f>
        <v>46</v>
      </c>
      <c r="AA29" s="395">
        <v>20</v>
      </c>
      <c r="AB29" s="395">
        <v>26</v>
      </c>
      <c r="AC29" s="57" t="s">
        <v>42</v>
      </c>
      <c r="AD29" s="87">
        <v>10</v>
      </c>
      <c r="AE29" s="30"/>
      <c r="AF29" s="30"/>
      <c r="AG29" s="30"/>
      <c r="AH29" s="30"/>
      <c r="AI29" s="30"/>
      <c r="AJ29" s="30"/>
      <c r="AK29" s="30"/>
      <c r="AL29" s="40"/>
      <c r="AM29" s="40"/>
      <c r="AN29" s="87"/>
      <c r="AO29" s="29"/>
      <c r="AP29" s="29"/>
      <c r="AQ29" s="57" t="s">
        <v>42</v>
      </c>
      <c r="AR29" s="87">
        <v>10</v>
      </c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27"/>
      <c r="BE29" s="57" t="s">
        <v>42</v>
      </c>
      <c r="BF29" s="87">
        <v>10</v>
      </c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57" t="s">
        <v>42</v>
      </c>
      <c r="CC29" s="87">
        <v>10</v>
      </c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</row>
    <row r="30" spans="1:99" s="9" customFormat="1" ht="18.75" customHeight="1">
      <c r="A30" s="57" t="s">
        <v>43</v>
      </c>
      <c r="B30" s="87">
        <v>11</v>
      </c>
      <c r="C30" s="404">
        <f t="shared" si="31"/>
        <v>92</v>
      </c>
      <c r="D30" s="404">
        <f t="shared" si="32"/>
        <v>36</v>
      </c>
      <c r="E30" s="404">
        <f t="shared" si="33"/>
        <v>56</v>
      </c>
      <c r="F30" s="395">
        <f t="shared" si="34"/>
        <v>2</v>
      </c>
      <c r="G30" s="394">
        <v>1</v>
      </c>
      <c r="H30" s="394">
        <v>1</v>
      </c>
      <c r="I30" s="395">
        <f t="shared" si="19"/>
        <v>1</v>
      </c>
      <c r="J30" s="397">
        <v>0</v>
      </c>
      <c r="K30" s="397">
        <v>1</v>
      </c>
      <c r="L30" s="395">
        <f t="shared" si="20"/>
        <v>3</v>
      </c>
      <c r="M30" s="397">
        <v>1</v>
      </c>
      <c r="N30" s="397">
        <v>2</v>
      </c>
      <c r="O30" s="378" t="s">
        <v>43</v>
      </c>
      <c r="P30" s="379">
        <v>11</v>
      </c>
      <c r="Q30" s="284">
        <f t="shared" si="35"/>
        <v>40</v>
      </c>
      <c r="R30" s="267">
        <f t="shared" si="29"/>
        <v>16</v>
      </c>
      <c r="S30" s="267">
        <f t="shared" si="30"/>
        <v>24</v>
      </c>
      <c r="T30" s="267">
        <f t="shared" si="36"/>
        <v>6</v>
      </c>
      <c r="U30" s="395">
        <v>1</v>
      </c>
      <c r="V30" s="395">
        <v>5</v>
      </c>
      <c r="W30" s="267">
        <f t="shared" si="37"/>
        <v>34</v>
      </c>
      <c r="X30" s="395">
        <v>15</v>
      </c>
      <c r="Y30" s="395">
        <v>19</v>
      </c>
      <c r="Z30" s="267">
        <f t="shared" si="38"/>
        <v>46</v>
      </c>
      <c r="AA30" s="395">
        <v>18</v>
      </c>
      <c r="AB30" s="395">
        <v>28</v>
      </c>
      <c r="AC30" s="57" t="s">
        <v>43</v>
      </c>
      <c r="AD30" s="87">
        <v>11</v>
      </c>
      <c r="AE30" s="30"/>
      <c r="AF30" s="30"/>
      <c r="AG30" s="30"/>
      <c r="AH30" s="30"/>
      <c r="AI30" s="30"/>
      <c r="AJ30" s="30"/>
      <c r="AK30" s="30"/>
      <c r="AL30" s="40"/>
      <c r="AM30" s="40"/>
      <c r="AN30" s="87"/>
      <c r="AO30" s="29"/>
      <c r="AP30" s="29"/>
      <c r="AQ30" s="57" t="s">
        <v>43</v>
      </c>
      <c r="AR30" s="87">
        <v>11</v>
      </c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27"/>
      <c r="BE30" s="57" t="s">
        <v>43</v>
      </c>
      <c r="BF30" s="87">
        <v>11</v>
      </c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57" t="s">
        <v>43</v>
      </c>
      <c r="CC30" s="87">
        <v>11</v>
      </c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</row>
    <row r="31" spans="1:99" s="9" customFormat="1" ht="18.75" customHeight="1">
      <c r="A31" s="57" t="s">
        <v>44</v>
      </c>
      <c r="B31" s="87">
        <v>12</v>
      </c>
      <c r="C31" s="404">
        <f t="shared" si="31"/>
        <v>171</v>
      </c>
      <c r="D31" s="404">
        <f t="shared" si="32"/>
        <v>50</v>
      </c>
      <c r="E31" s="404">
        <f t="shared" si="33"/>
        <v>121</v>
      </c>
      <c r="F31" s="395">
        <f t="shared" si="34"/>
        <v>3</v>
      </c>
      <c r="G31" s="394">
        <v>1</v>
      </c>
      <c r="H31" s="394">
        <v>2</v>
      </c>
      <c r="I31" s="395">
        <f t="shared" si="19"/>
        <v>3</v>
      </c>
      <c r="J31" s="397">
        <v>0</v>
      </c>
      <c r="K31" s="397">
        <v>3</v>
      </c>
      <c r="L31" s="395">
        <f t="shared" si="20"/>
        <v>4</v>
      </c>
      <c r="M31" s="397">
        <v>0</v>
      </c>
      <c r="N31" s="397">
        <v>4</v>
      </c>
      <c r="O31" s="378" t="s">
        <v>44</v>
      </c>
      <c r="P31" s="379">
        <v>12</v>
      </c>
      <c r="Q31" s="284">
        <f t="shared" si="35"/>
        <v>82</v>
      </c>
      <c r="R31" s="267">
        <f t="shared" si="29"/>
        <v>20</v>
      </c>
      <c r="S31" s="267">
        <f t="shared" si="30"/>
        <v>62</v>
      </c>
      <c r="T31" s="267">
        <f t="shared" si="36"/>
        <v>34</v>
      </c>
      <c r="U31" s="395">
        <v>5</v>
      </c>
      <c r="V31" s="395">
        <v>29</v>
      </c>
      <c r="W31" s="267">
        <f t="shared" si="37"/>
        <v>48</v>
      </c>
      <c r="X31" s="395">
        <v>15</v>
      </c>
      <c r="Y31" s="395">
        <v>33</v>
      </c>
      <c r="Z31" s="267">
        <f t="shared" si="38"/>
        <v>79</v>
      </c>
      <c r="AA31" s="395">
        <v>29</v>
      </c>
      <c r="AB31" s="395">
        <v>50</v>
      </c>
      <c r="AC31" s="57" t="s">
        <v>44</v>
      </c>
      <c r="AD31" s="87">
        <v>12</v>
      </c>
      <c r="AE31" s="30"/>
      <c r="AF31" s="30"/>
      <c r="AG31" s="30"/>
      <c r="AH31" s="30"/>
      <c r="AI31" s="30"/>
      <c r="AJ31" s="30"/>
      <c r="AK31" s="30"/>
      <c r="AL31" s="40"/>
      <c r="AM31" s="40"/>
      <c r="AN31" s="87"/>
      <c r="AO31" s="29"/>
      <c r="AP31" s="29"/>
      <c r="AQ31" s="57" t="s">
        <v>44</v>
      </c>
      <c r="AR31" s="87">
        <v>12</v>
      </c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27"/>
      <c r="BE31" s="57" t="s">
        <v>44</v>
      </c>
      <c r="BF31" s="87">
        <v>12</v>
      </c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57" t="s">
        <v>44</v>
      </c>
      <c r="CC31" s="87">
        <v>12</v>
      </c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</row>
    <row r="32" spans="1:99" s="9" customFormat="1" ht="18.75" customHeight="1">
      <c r="A32" s="57" t="s">
        <v>45</v>
      </c>
      <c r="B32" s="87">
        <v>13</v>
      </c>
      <c r="C32" s="404">
        <f t="shared" si="31"/>
        <v>132</v>
      </c>
      <c r="D32" s="404">
        <f t="shared" si="32"/>
        <v>33</v>
      </c>
      <c r="E32" s="404">
        <f t="shared" si="33"/>
        <v>99</v>
      </c>
      <c r="F32" s="395">
        <f t="shared" si="34"/>
        <v>1</v>
      </c>
      <c r="G32" s="394">
        <v>0</v>
      </c>
      <c r="H32" s="394">
        <v>1</v>
      </c>
      <c r="I32" s="395">
        <f t="shared" si="19"/>
        <v>1</v>
      </c>
      <c r="J32" s="397">
        <v>0</v>
      </c>
      <c r="K32" s="397">
        <v>1</v>
      </c>
      <c r="L32" s="395">
        <f t="shared" si="20"/>
        <v>3</v>
      </c>
      <c r="M32" s="397">
        <v>0</v>
      </c>
      <c r="N32" s="397">
        <v>3</v>
      </c>
      <c r="O32" s="378" t="s">
        <v>45</v>
      </c>
      <c r="P32" s="379">
        <v>13</v>
      </c>
      <c r="Q32" s="284">
        <f t="shared" si="35"/>
        <v>69</v>
      </c>
      <c r="R32" s="267">
        <f t="shared" si="29"/>
        <v>17</v>
      </c>
      <c r="S32" s="267">
        <f t="shared" si="30"/>
        <v>52</v>
      </c>
      <c r="T32" s="267">
        <f t="shared" si="36"/>
        <v>20</v>
      </c>
      <c r="U32" s="395">
        <v>4</v>
      </c>
      <c r="V32" s="395">
        <v>16</v>
      </c>
      <c r="W32" s="267">
        <f t="shared" si="37"/>
        <v>49</v>
      </c>
      <c r="X32" s="395">
        <v>13</v>
      </c>
      <c r="Y32" s="395">
        <v>36</v>
      </c>
      <c r="Z32" s="267">
        <f t="shared" si="38"/>
        <v>58</v>
      </c>
      <c r="AA32" s="395">
        <v>16</v>
      </c>
      <c r="AB32" s="395">
        <v>42</v>
      </c>
      <c r="AC32" s="57" t="s">
        <v>45</v>
      </c>
      <c r="AD32" s="87">
        <v>13</v>
      </c>
      <c r="AE32" s="30"/>
      <c r="AF32" s="30"/>
      <c r="AG32" s="30"/>
      <c r="AH32" s="30"/>
      <c r="AI32" s="30"/>
      <c r="AJ32" s="30"/>
      <c r="AK32" s="30"/>
      <c r="AL32" s="40"/>
      <c r="AM32" s="40"/>
      <c r="AN32" s="87"/>
      <c r="AO32" s="29"/>
      <c r="AP32" s="29"/>
      <c r="AQ32" s="57" t="s">
        <v>45</v>
      </c>
      <c r="AR32" s="87">
        <v>13</v>
      </c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27"/>
      <c r="BE32" s="57" t="s">
        <v>45</v>
      </c>
      <c r="BF32" s="87">
        <v>13</v>
      </c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57" t="s">
        <v>45</v>
      </c>
      <c r="CC32" s="87">
        <v>13</v>
      </c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</row>
    <row r="33" spans="1:99" s="9" customFormat="1" ht="18.75" customHeight="1">
      <c r="A33" s="57" t="s">
        <v>46</v>
      </c>
      <c r="B33" s="87">
        <v>14</v>
      </c>
      <c r="C33" s="404">
        <f t="shared" si="31"/>
        <v>71</v>
      </c>
      <c r="D33" s="404">
        <f t="shared" si="32"/>
        <v>27</v>
      </c>
      <c r="E33" s="404">
        <f t="shared" si="33"/>
        <v>44</v>
      </c>
      <c r="F33" s="395">
        <f t="shared" si="34"/>
        <v>1</v>
      </c>
      <c r="G33" s="394">
        <v>1</v>
      </c>
      <c r="H33" s="394">
        <v>0</v>
      </c>
      <c r="I33" s="395">
        <f t="shared" si="19"/>
        <v>1</v>
      </c>
      <c r="J33" s="397">
        <v>1</v>
      </c>
      <c r="K33" s="397">
        <v>0</v>
      </c>
      <c r="L33" s="395">
        <f t="shared" si="20"/>
        <v>2</v>
      </c>
      <c r="M33" s="397">
        <v>0</v>
      </c>
      <c r="N33" s="397">
        <v>2</v>
      </c>
      <c r="O33" s="378" t="s">
        <v>46</v>
      </c>
      <c r="P33" s="379">
        <v>14</v>
      </c>
      <c r="Q33" s="284">
        <f>+T33+W33</f>
        <v>41</v>
      </c>
      <c r="R33" s="267">
        <f t="shared" ref="R33" si="39">+U33+X33</f>
        <v>16</v>
      </c>
      <c r="S33" s="267">
        <f t="shared" ref="S33" si="40">+V33+Y33</f>
        <v>25</v>
      </c>
      <c r="T33" s="267">
        <f>+U33+V33</f>
        <v>14</v>
      </c>
      <c r="U33" s="395">
        <v>3</v>
      </c>
      <c r="V33" s="395">
        <v>11</v>
      </c>
      <c r="W33" s="267">
        <f>+X33+Y33</f>
        <v>27</v>
      </c>
      <c r="X33" s="395">
        <v>13</v>
      </c>
      <c r="Y33" s="395">
        <v>14</v>
      </c>
      <c r="Z33" s="267">
        <f>+AA33+AB33</f>
        <v>26</v>
      </c>
      <c r="AA33" s="395">
        <v>9</v>
      </c>
      <c r="AB33" s="395">
        <v>17</v>
      </c>
      <c r="AC33" s="57" t="s">
        <v>46</v>
      </c>
      <c r="AD33" s="87">
        <v>14</v>
      </c>
      <c r="AE33" s="30"/>
      <c r="AF33" s="30"/>
      <c r="AG33" s="30"/>
      <c r="AH33" s="30"/>
      <c r="AI33" s="30"/>
      <c r="AJ33" s="30"/>
      <c r="AK33" s="30"/>
      <c r="AL33" s="40"/>
      <c r="AM33" s="40"/>
      <c r="AN33" s="87"/>
      <c r="AO33" s="29"/>
      <c r="AP33" s="29"/>
      <c r="AQ33" s="57" t="s">
        <v>46</v>
      </c>
      <c r="AR33" s="87">
        <v>14</v>
      </c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27"/>
      <c r="BE33" s="57" t="s">
        <v>46</v>
      </c>
      <c r="BF33" s="87">
        <v>14</v>
      </c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57" t="s">
        <v>46</v>
      </c>
      <c r="CC33" s="87">
        <v>14</v>
      </c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</row>
    <row r="34" spans="1:99" s="9" customFormat="1" ht="18.75" customHeight="1">
      <c r="A34" s="400" t="s">
        <v>47</v>
      </c>
      <c r="B34" s="353">
        <v>15</v>
      </c>
      <c r="C34" s="399">
        <f t="shared" ref="C34:N34" si="41">SUM(C35:C41)</f>
        <v>956</v>
      </c>
      <c r="D34" s="399">
        <f t="shared" si="41"/>
        <v>330</v>
      </c>
      <c r="E34" s="399">
        <f t="shared" si="41"/>
        <v>626</v>
      </c>
      <c r="F34" s="399">
        <f t="shared" si="41"/>
        <v>15</v>
      </c>
      <c r="G34" s="399">
        <f t="shared" si="41"/>
        <v>8</v>
      </c>
      <c r="H34" s="399">
        <f t="shared" si="41"/>
        <v>7</v>
      </c>
      <c r="I34" s="399">
        <f t="shared" si="41"/>
        <v>16</v>
      </c>
      <c r="J34" s="399">
        <f t="shared" si="41"/>
        <v>5</v>
      </c>
      <c r="K34" s="399">
        <f t="shared" si="41"/>
        <v>11</v>
      </c>
      <c r="L34" s="399">
        <f t="shared" si="41"/>
        <v>29</v>
      </c>
      <c r="M34" s="399">
        <f t="shared" si="41"/>
        <v>6</v>
      </c>
      <c r="N34" s="401">
        <f t="shared" si="41"/>
        <v>23</v>
      </c>
      <c r="O34" s="402" t="s">
        <v>47</v>
      </c>
      <c r="P34" s="403">
        <v>15</v>
      </c>
      <c r="Q34" s="401">
        <f t="shared" ref="Q34:AB34" si="42">SUM(Q35:Q41)</f>
        <v>468</v>
      </c>
      <c r="R34" s="401">
        <f t="shared" si="42"/>
        <v>184</v>
      </c>
      <c r="S34" s="401">
        <f t="shared" si="42"/>
        <v>284</v>
      </c>
      <c r="T34" s="401">
        <f t="shared" si="42"/>
        <v>158</v>
      </c>
      <c r="U34" s="401">
        <f t="shared" si="42"/>
        <v>28</v>
      </c>
      <c r="V34" s="401">
        <f t="shared" si="42"/>
        <v>130</v>
      </c>
      <c r="W34" s="401">
        <f t="shared" si="42"/>
        <v>310</v>
      </c>
      <c r="X34" s="401">
        <f t="shared" si="42"/>
        <v>156</v>
      </c>
      <c r="Y34" s="401">
        <f t="shared" si="42"/>
        <v>154</v>
      </c>
      <c r="Z34" s="401">
        <f t="shared" si="42"/>
        <v>428</v>
      </c>
      <c r="AA34" s="401">
        <f t="shared" si="42"/>
        <v>127</v>
      </c>
      <c r="AB34" s="401">
        <f t="shared" si="42"/>
        <v>301</v>
      </c>
      <c r="AC34" s="94" t="s">
        <v>47</v>
      </c>
      <c r="AD34" s="87">
        <v>15</v>
      </c>
      <c r="AE34" s="30"/>
      <c r="AF34" s="30"/>
      <c r="AG34" s="30"/>
      <c r="AH34" s="30"/>
      <c r="AI34" s="30"/>
      <c r="AJ34" s="30"/>
      <c r="AK34" s="30"/>
      <c r="AL34" s="56"/>
      <c r="AM34" s="56"/>
      <c r="AN34" s="87"/>
      <c r="AO34" s="29"/>
      <c r="AP34" s="29"/>
      <c r="AQ34" s="94" t="s">
        <v>47</v>
      </c>
      <c r="AR34" s="87">
        <v>15</v>
      </c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27"/>
      <c r="BE34" s="94" t="s">
        <v>47</v>
      </c>
      <c r="BF34" s="87">
        <v>15</v>
      </c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94" t="s">
        <v>47</v>
      </c>
      <c r="CC34" s="87">
        <v>15</v>
      </c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</row>
    <row r="35" spans="1:99" s="9" customFormat="1" ht="18.75" customHeight="1">
      <c r="A35" s="57" t="s">
        <v>48</v>
      </c>
      <c r="B35" s="87">
        <v>16</v>
      </c>
      <c r="C35" s="404">
        <f t="shared" ref="C35:C56" si="43">+F35+I35+L35+Q35+Z35</f>
        <v>83</v>
      </c>
      <c r="D35" s="404">
        <f t="shared" ref="D35:D56" si="44">+G35+J35+M35+R35+AA35</f>
        <v>37</v>
      </c>
      <c r="E35" s="404">
        <f t="shared" ref="E35:E56" si="45">+H35+K35+N35+S35+AB35</f>
        <v>46</v>
      </c>
      <c r="F35" s="395">
        <f t="shared" ref="F35:F55" si="46">+G35+H35</f>
        <v>1</v>
      </c>
      <c r="G35" s="394">
        <v>1</v>
      </c>
      <c r="H35" s="394">
        <v>0</v>
      </c>
      <c r="I35" s="395">
        <f t="shared" si="19"/>
        <v>1</v>
      </c>
      <c r="J35" s="397">
        <v>0</v>
      </c>
      <c r="K35" s="397">
        <v>1</v>
      </c>
      <c r="L35" s="395">
        <f t="shared" si="20"/>
        <v>3</v>
      </c>
      <c r="M35" s="397">
        <v>1</v>
      </c>
      <c r="N35" s="397">
        <v>2</v>
      </c>
      <c r="O35" s="378" t="s">
        <v>48</v>
      </c>
      <c r="P35" s="379">
        <v>16</v>
      </c>
      <c r="Q35" s="284">
        <f>+T35+W35</f>
        <v>40</v>
      </c>
      <c r="R35" s="267">
        <f t="shared" ref="R35:R40" si="47">+U35+X35</f>
        <v>20</v>
      </c>
      <c r="S35" s="267">
        <f t="shared" ref="S35:S40" si="48">+V35+Y35</f>
        <v>20</v>
      </c>
      <c r="T35" s="267">
        <f>+U35+V35</f>
        <v>15</v>
      </c>
      <c r="U35" s="395">
        <v>1</v>
      </c>
      <c r="V35" s="395">
        <v>14</v>
      </c>
      <c r="W35" s="267">
        <f>+X35+Y35</f>
        <v>25</v>
      </c>
      <c r="X35" s="395">
        <v>19</v>
      </c>
      <c r="Y35" s="395">
        <v>6</v>
      </c>
      <c r="Z35" s="267">
        <f>+AA35+AB35</f>
        <v>38</v>
      </c>
      <c r="AA35" s="395">
        <v>15</v>
      </c>
      <c r="AB35" s="395">
        <v>23</v>
      </c>
      <c r="AC35" s="57" t="s">
        <v>48</v>
      </c>
      <c r="AD35" s="87">
        <v>16</v>
      </c>
      <c r="AE35" s="30"/>
      <c r="AF35" s="30"/>
      <c r="AG35" s="30"/>
      <c r="AH35" s="30"/>
      <c r="AI35" s="30"/>
      <c r="AJ35" s="30"/>
      <c r="AK35" s="30"/>
      <c r="AL35" s="40"/>
      <c r="AM35" s="40"/>
      <c r="AN35" s="87"/>
      <c r="AO35" s="29"/>
      <c r="AP35" s="29"/>
      <c r="AQ35" s="57" t="s">
        <v>48</v>
      </c>
      <c r="AR35" s="87">
        <v>16</v>
      </c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27"/>
      <c r="BE35" s="57" t="s">
        <v>48</v>
      </c>
      <c r="BF35" s="87">
        <v>16</v>
      </c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57" t="s">
        <v>48</v>
      </c>
      <c r="CC35" s="87">
        <v>16</v>
      </c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</row>
    <row r="36" spans="1:99" s="9" customFormat="1" ht="18.75" customHeight="1">
      <c r="A36" s="57" t="s">
        <v>49</v>
      </c>
      <c r="B36" s="87">
        <v>17</v>
      </c>
      <c r="C36" s="404">
        <f t="shared" si="43"/>
        <v>234</v>
      </c>
      <c r="D36" s="404">
        <f t="shared" si="44"/>
        <v>78</v>
      </c>
      <c r="E36" s="404">
        <f t="shared" si="45"/>
        <v>156</v>
      </c>
      <c r="F36" s="395">
        <f t="shared" si="46"/>
        <v>2</v>
      </c>
      <c r="G36" s="394">
        <v>1</v>
      </c>
      <c r="H36" s="394">
        <v>1</v>
      </c>
      <c r="I36" s="395">
        <f t="shared" si="19"/>
        <v>3</v>
      </c>
      <c r="J36" s="397">
        <v>2</v>
      </c>
      <c r="K36" s="397">
        <v>1</v>
      </c>
      <c r="L36" s="395">
        <f t="shared" si="20"/>
        <v>9</v>
      </c>
      <c r="M36" s="397">
        <v>2</v>
      </c>
      <c r="N36" s="397">
        <v>7</v>
      </c>
      <c r="O36" s="378" t="s">
        <v>49</v>
      </c>
      <c r="P36" s="379">
        <v>17</v>
      </c>
      <c r="Q36" s="284">
        <f t="shared" ref="Q36:Q39" si="49">+T36+W36</f>
        <v>129</v>
      </c>
      <c r="R36" s="267">
        <f t="shared" si="47"/>
        <v>44</v>
      </c>
      <c r="S36" s="267">
        <f t="shared" si="48"/>
        <v>85</v>
      </c>
      <c r="T36" s="267">
        <f t="shared" ref="T36:T39" si="50">+U36+V36</f>
        <v>48</v>
      </c>
      <c r="U36" s="395">
        <v>10</v>
      </c>
      <c r="V36" s="395">
        <v>38</v>
      </c>
      <c r="W36" s="267">
        <f t="shared" ref="W36:W39" si="51">+X36+Y36</f>
        <v>81</v>
      </c>
      <c r="X36" s="395">
        <v>34</v>
      </c>
      <c r="Y36" s="395">
        <v>47</v>
      </c>
      <c r="Z36" s="267">
        <f t="shared" ref="Z36:Z39" si="52">+AA36+AB36</f>
        <v>91</v>
      </c>
      <c r="AA36" s="395">
        <v>29</v>
      </c>
      <c r="AB36" s="395">
        <v>62</v>
      </c>
      <c r="AC36" s="57" t="s">
        <v>49</v>
      </c>
      <c r="AD36" s="87">
        <v>17</v>
      </c>
      <c r="AE36" s="30"/>
      <c r="AF36" s="30"/>
      <c r="AG36" s="30"/>
      <c r="AH36" s="30"/>
      <c r="AI36" s="30"/>
      <c r="AJ36" s="30"/>
      <c r="AK36" s="30"/>
      <c r="AL36" s="40"/>
      <c r="AM36" s="40"/>
      <c r="AN36" s="87"/>
      <c r="AO36" s="29"/>
      <c r="AP36" s="29"/>
      <c r="AQ36" s="57" t="s">
        <v>49</v>
      </c>
      <c r="AR36" s="87">
        <v>17</v>
      </c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27"/>
      <c r="BE36" s="57" t="s">
        <v>49</v>
      </c>
      <c r="BF36" s="87">
        <v>17</v>
      </c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57" t="s">
        <v>49</v>
      </c>
      <c r="CC36" s="87">
        <v>17</v>
      </c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</row>
    <row r="37" spans="1:99" s="9" customFormat="1" ht="18.75" customHeight="1">
      <c r="A37" s="57" t="s">
        <v>50</v>
      </c>
      <c r="B37" s="87">
        <v>18</v>
      </c>
      <c r="C37" s="404">
        <f t="shared" si="43"/>
        <v>74</v>
      </c>
      <c r="D37" s="404">
        <f t="shared" si="44"/>
        <v>33</v>
      </c>
      <c r="E37" s="404">
        <f t="shared" si="45"/>
        <v>41</v>
      </c>
      <c r="F37" s="395">
        <f t="shared" si="46"/>
        <v>1</v>
      </c>
      <c r="G37" s="394">
        <v>0</v>
      </c>
      <c r="H37" s="394">
        <v>1</v>
      </c>
      <c r="I37" s="395">
        <f t="shared" si="19"/>
        <v>1</v>
      </c>
      <c r="J37" s="397">
        <v>1</v>
      </c>
      <c r="K37" s="397">
        <v>0</v>
      </c>
      <c r="L37" s="395">
        <f t="shared" si="20"/>
        <v>2</v>
      </c>
      <c r="M37" s="397">
        <v>1</v>
      </c>
      <c r="N37" s="397">
        <v>1</v>
      </c>
      <c r="O37" s="378" t="s">
        <v>50</v>
      </c>
      <c r="P37" s="379">
        <v>18</v>
      </c>
      <c r="Q37" s="284">
        <f t="shared" si="49"/>
        <v>43</v>
      </c>
      <c r="R37" s="267">
        <f t="shared" si="47"/>
        <v>21</v>
      </c>
      <c r="S37" s="267">
        <f t="shared" si="48"/>
        <v>22</v>
      </c>
      <c r="T37" s="267">
        <f t="shared" si="50"/>
        <v>15</v>
      </c>
      <c r="U37" s="395">
        <v>3</v>
      </c>
      <c r="V37" s="395">
        <v>12</v>
      </c>
      <c r="W37" s="267">
        <f t="shared" si="51"/>
        <v>28</v>
      </c>
      <c r="X37" s="395">
        <v>18</v>
      </c>
      <c r="Y37" s="395">
        <v>10</v>
      </c>
      <c r="Z37" s="267">
        <f t="shared" si="52"/>
        <v>27</v>
      </c>
      <c r="AA37" s="395">
        <v>10</v>
      </c>
      <c r="AB37" s="395">
        <v>17</v>
      </c>
      <c r="AC37" s="57" t="s">
        <v>50</v>
      </c>
      <c r="AD37" s="87">
        <v>18</v>
      </c>
      <c r="AE37" s="30"/>
      <c r="AF37" s="30"/>
      <c r="AG37" s="30"/>
      <c r="AH37" s="30"/>
      <c r="AI37" s="30"/>
      <c r="AJ37" s="30"/>
      <c r="AK37" s="30"/>
      <c r="AL37" s="40"/>
      <c r="AM37" s="40"/>
      <c r="AN37" s="87"/>
      <c r="AO37" s="29"/>
      <c r="AP37" s="29"/>
      <c r="AQ37" s="57" t="s">
        <v>50</v>
      </c>
      <c r="AR37" s="87">
        <v>18</v>
      </c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27"/>
      <c r="BE37" s="57" t="s">
        <v>50</v>
      </c>
      <c r="BF37" s="87">
        <v>18</v>
      </c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57" t="s">
        <v>50</v>
      </c>
      <c r="CC37" s="87">
        <v>18</v>
      </c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</row>
    <row r="38" spans="1:99" s="9" customFormat="1" ht="18.75" customHeight="1">
      <c r="A38" s="57" t="s">
        <v>51</v>
      </c>
      <c r="B38" s="87">
        <v>19</v>
      </c>
      <c r="C38" s="404">
        <f t="shared" si="43"/>
        <v>72</v>
      </c>
      <c r="D38" s="404">
        <f t="shared" si="44"/>
        <v>24</v>
      </c>
      <c r="E38" s="404">
        <f t="shared" si="45"/>
        <v>48</v>
      </c>
      <c r="F38" s="395">
        <f t="shared" si="46"/>
        <v>1</v>
      </c>
      <c r="G38" s="394">
        <v>0</v>
      </c>
      <c r="H38" s="394">
        <v>1</v>
      </c>
      <c r="I38" s="395">
        <f t="shared" si="19"/>
        <v>1</v>
      </c>
      <c r="J38" s="397">
        <v>0</v>
      </c>
      <c r="K38" s="397">
        <v>1</v>
      </c>
      <c r="L38" s="395">
        <f t="shared" si="20"/>
        <v>1</v>
      </c>
      <c r="M38" s="397">
        <v>0</v>
      </c>
      <c r="N38" s="397">
        <v>1</v>
      </c>
      <c r="O38" s="378" t="s">
        <v>51</v>
      </c>
      <c r="P38" s="379">
        <v>19</v>
      </c>
      <c r="Q38" s="284">
        <f t="shared" si="49"/>
        <v>38</v>
      </c>
      <c r="R38" s="267">
        <f t="shared" si="47"/>
        <v>17</v>
      </c>
      <c r="S38" s="267">
        <f t="shared" si="48"/>
        <v>21</v>
      </c>
      <c r="T38" s="267">
        <f t="shared" si="50"/>
        <v>14</v>
      </c>
      <c r="U38" s="395">
        <v>3</v>
      </c>
      <c r="V38" s="395">
        <v>11</v>
      </c>
      <c r="W38" s="267">
        <f t="shared" si="51"/>
        <v>24</v>
      </c>
      <c r="X38" s="395">
        <v>14</v>
      </c>
      <c r="Y38" s="395">
        <v>10</v>
      </c>
      <c r="Z38" s="267">
        <f t="shared" si="52"/>
        <v>31</v>
      </c>
      <c r="AA38" s="395">
        <v>7</v>
      </c>
      <c r="AB38" s="395">
        <v>24</v>
      </c>
      <c r="AC38" s="57" t="s">
        <v>51</v>
      </c>
      <c r="AD38" s="87">
        <v>19</v>
      </c>
      <c r="AE38" s="30"/>
      <c r="AF38" s="30"/>
      <c r="AG38" s="30"/>
      <c r="AH38" s="30"/>
      <c r="AI38" s="30"/>
      <c r="AJ38" s="30"/>
      <c r="AK38" s="30"/>
      <c r="AL38" s="40"/>
      <c r="AM38" s="40"/>
      <c r="AN38" s="87"/>
      <c r="AO38" s="29"/>
      <c r="AP38" s="29"/>
      <c r="AQ38" s="57" t="s">
        <v>51</v>
      </c>
      <c r="AR38" s="87">
        <v>19</v>
      </c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27"/>
      <c r="BE38" s="57" t="s">
        <v>51</v>
      </c>
      <c r="BF38" s="87">
        <v>19</v>
      </c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57" t="s">
        <v>51</v>
      </c>
      <c r="CC38" s="87">
        <v>19</v>
      </c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</row>
    <row r="39" spans="1:99" s="9" customFormat="1" ht="18.75" customHeight="1">
      <c r="A39" s="57" t="s">
        <v>52</v>
      </c>
      <c r="B39" s="87">
        <v>20</v>
      </c>
      <c r="C39" s="404">
        <f t="shared" si="43"/>
        <v>100</v>
      </c>
      <c r="D39" s="404">
        <f t="shared" si="44"/>
        <v>39</v>
      </c>
      <c r="E39" s="404">
        <f t="shared" si="45"/>
        <v>61</v>
      </c>
      <c r="F39" s="395">
        <f t="shared" si="46"/>
        <v>3</v>
      </c>
      <c r="G39" s="394">
        <v>3</v>
      </c>
      <c r="H39" s="394">
        <v>0</v>
      </c>
      <c r="I39" s="395">
        <f t="shared" si="19"/>
        <v>3</v>
      </c>
      <c r="J39" s="397">
        <v>0</v>
      </c>
      <c r="K39" s="397">
        <v>3</v>
      </c>
      <c r="L39" s="395">
        <f t="shared" si="20"/>
        <v>3</v>
      </c>
      <c r="M39" s="397">
        <v>0</v>
      </c>
      <c r="N39" s="397">
        <v>3</v>
      </c>
      <c r="O39" s="378" t="s">
        <v>52</v>
      </c>
      <c r="P39" s="379">
        <v>20</v>
      </c>
      <c r="Q39" s="284">
        <f t="shared" si="49"/>
        <v>60</v>
      </c>
      <c r="R39" s="267">
        <f t="shared" si="47"/>
        <v>31</v>
      </c>
      <c r="S39" s="267">
        <f t="shared" si="48"/>
        <v>29</v>
      </c>
      <c r="T39" s="267">
        <f t="shared" si="50"/>
        <v>10</v>
      </c>
      <c r="U39" s="395">
        <v>1</v>
      </c>
      <c r="V39" s="395">
        <v>9</v>
      </c>
      <c r="W39" s="267">
        <f t="shared" si="51"/>
        <v>50</v>
      </c>
      <c r="X39" s="395">
        <v>30</v>
      </c>
      <c r="Y39" s="395">
        <v>20</v>
      </c>
      <c r="Z39" s="267">
        <f t="shared" si="52"/>
        <v>31</v>
      </c>
      <c r="AA39" s="395">
        <v>5</v>
      </c>
      <c r="AB39" s="395">
        <v>26</v>
      </c>
      <c r="AC39" s="57" t="s">
        <v>52</v>
      </c>
      <c r="AD39" s="87">
        <v>20</v>
      </c>
      <c r="AE39" s="30"/>
      <c r="AF39" s="30"/>
      <c r="AG39" s="30"/>
      <c r="AH39" s="30"/>
      <c r="AI39" s="30"/>
      <c r="AJ39" s="30"/>
      <c r="AK39" s="30"/>
      <c r="AL39" s="40"/>
      <c r="AM39" s="40"/>
      <c r="AN39" s="87"/>
      <c r="AO39" s="29"/>
      <c r="AP39" s="29"/>
      <c r="AQ39" s="57" t="s">
        <v>52</v>
      </c>
      <c r="AR39" s="87">
        <v>20</v>
      </c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27"/>
      <c r="BE39" s="57" t="s">
        <v>52</v>
      </c>
      <c r="BF39" s="87">
        <v>20</v>
      </c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57" t="s">
        <v>52</v>
      </c>
      <c r="CC39" s="87">
        <v>20</v>
      </c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</row>
    <row r="40" spans="1:99" s="9" customFormat="1" ht="18.75" customHeight="1">
      <c r="A40" s="57" t="s">
        <v>53</v>
      </c>
      <c r="B40" s="87">
        <v>21</v>
      </c>
      <c r="C40" s="404">
        <f t="shared" si="43"/>
        <v>153</v>
      </c>
      <c r="D40" s="404">
        <f t="shared" si="44"/>
        <v>47</v>
      </c>
      <c r="E40" s="404">
        <f t="shared" si="45"/>
        <v>106</v>
      </c>
      <c r="F40" s="395">
        <f t="shared" si="46"/>
        <v>3</v>
      </c>
      <c r="G40" s="394">
        <v>1</v>
      </c>
      <c r="H40" s="394">
        <v>2</v>
      </c>
      <c r="I40" s="395">
        <f t="shared" si="19"/>
        <v>3</v>
      </c>
      <c r="J40" s="397">
        <v>0</v>
      </c>
      <c r="K40" s="397">
        <v>3</v>
      </c>
      <c r="L40" s="395">
        <f t="shared" si="20"/>
        <v>4</v>
      </c>
      <c r="M40" s="397">
        <v>2</v>
      </c>
      <c r="N40" s="397">
        <v>2</v>
      </c>
      <c r="O40" s="378" t="s">
        <v>53</v>
      </c>
      <c r="P40" s="379">
        <v>21</v>
      </c>
      <c r="Q40" s="284">
        <f>+T40+W40</f>
        <v>61</v>
      </c>
      <c r="R40" s="267">
        <f t="shared" si="47"/>
        <v>21</v>
      </c>
      <c r="S40" s="267">
        <f t="shared" si="48"/>
        <v>40</v>
      </c>
      <c r="T40" s="267">
        <f>+U40+V40</f>
        <v>20</v>
      </c>
      <c r="U40" s="395">
        <v>2</v>
      </c>
      <c r="V40" s="395">
        <v>18</v>
      </c>
      <c r="W40" s="267">
        <f>+X40+Y40</f>
        <v>41</v>
      </c>
      <c r="X40" s="395">
        <v>19</v>
      </c>
      <c r="Y40" s="395">
        <v>22</v>
      </c>
      <c r="Z40" s="267">
        <f>+AA40+AB40</f>
        <v>82</v>
      </c>
      <c r="AA40" s="395">
        <v>23</v>
      </c>
      <c r="AB40" s="395">
        <v>59</v>
      </c>
      <c r="AC40" s="57" t="s">
        <v>53</v>
      </c>
      <c r="AD40" s="87">
        <v>21</v>
      </c>
      <c r="AE40" s="30"/>
      <c r="AF40" s="30"/>
      <c r="AG40" s="30"/>
      <c r="AH40" s="30"/>
      <c r="AI40" s="30"/>
      <c r="AJ40" s="30"/>
      <c r="AK40" s="30"/>
      <c r="AL40" s="40"/>
      <c r="AM40" s="40"/>
      <c r="AN40" s="87"/>
      <c r="AO40" s="29"/>
      <c r="AP40" s="29"/>
      <c r="AQ40" s="57" t="s">
        <v>53</v>
      </c>
      <c r="AR40" s="87">
        <v>21</v>
      </c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27"/>
      <c r="BE40" s="57" t="s">
        <v>53</v>
      </c>
      <c r="BF40" s="87">
        <v>21</v>
      </c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57" t="s">
        <v>53</v>
      </c>
      <c r="CC40" s="87">
        <v>21</v>
      </c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</row>
    <row r="41" spans="1:99" s="9" customFormat="1" ht="18.75" customHeight="1">
      <c r="A41" s="57" t="s">
        <v>54</v>
      </c>
      <c r="B41" s="87">
        <v>22</v>
      </c>
      <c r="C41" s="404">
        <f t="shared" si="43"/>
        <v>240</v>
      </c>
      <c r="D41" s="404">
        <f t="shared" si="44"/>
        <v>72</v>
      </c>
      <c r="E41" s="404">
        <f t="shared" si="45"/>
        <v>168</v>
      </c>
      <c r="F41" s="395">
        <f t="shared" si="46"/>
        <v>4</v>
      </c>
      <c r="G41" s="394">
        <v>2</v>
      </c>
      <c r="H41" s="394">
        <v>2</v>
      </c>
      <c r="I41" s="395">
        <f t="shared" si="19"/>
        <v>4</v>
      </c>
      <c r="J41" s="397">
        <v>2</v>
      </c>
      <c r="K41" s="397">
        <v>2</v>
      </c>
      <c r="L41" s="395">
        <f t="shared" si="20"/>
        <v>7</v>
      </c>
      <c r="M41" s="397">
        <v>0</v>
      </c>
      <c r="N41" s="397">
        <v>7</v>
      </c>
      <c r="O41" s="378" t="s">
        <v>54</v>
      </c>
      <c r="P41" s="379">
        <v>22</v>
      </c>
      <c r="Q41" s="284">
        <f>+T41+W41</f>
        <v>97</v>
      </c>
      <c r="R41" s="267">
        <f t="shared" ref="R41" si="53">+U41+X41</f>
        <v>30</v>
      </c>
      <c r="S41" s="267">
        <f t="shared" ref="S41" si="54">+V41+Y41</f>
        <v>67</v>
      </c>
      <c r="T41" s="267">
        <f>+U41+V41</f>
        <v>36</v>
      </c>
      <c r="U41" s="395">
        <v>8</v>
      </c>
      <c r="V41" s="395">
        <v>28</v>
      </c>
      <c r="W41" s="267">
        <f>+X41+Y41</f>
        <v>61</v>
      </c>
      <c r="X41" s="395">
        <v>22</v>
      </c>
      <c r="Y41" s="395">
        <v>39</v>
      </c>
      <c r="Z41" s="267">
        <f>+AA41+AB41</f>
        <v>128</v>
      </c>
      <c r="AA41" s="395">
        <v>38</v>
      </c>
      <c r="AB41" s="395">
        <v>90</v>
      </c>
      <c r="AC41" s="57" t="s">
        <v>54</v>
      </c>
      <c r="AD41" s="87">
        <v>22</v>
      </c>
      <c r="AE41" s="30"/>
      <c r="AF41" s="30"/>
      <c r="AG41" s="30"/>
      <c r="AH41" s="30"/>
      <c r="AI41" s="30"/>
      <c r="AJ41" s="30"/>
      <c r="AK41" s="30"/>
      <c r="AL41" s="40"/>
      <c r="AM41" s="40"/>
      <c r="AN41" s="87"/>
      <c r="AO41" s="29"/>
      <c r="AP41" s="29"/>
      <c r="AQ41" s="57" t="s">
        <v>54</v>
      </c>
      <c r="AR41" s="87">
        <v>22</v>
      </c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27"/>
      <c r="BE41" s="57" t="s">
        <v>54</v>
      </c>
      <c r="BF41" s="87">
        <v>22</v>
      </c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57" t="s">
        <v>54</v>
      </c>
      <c r="CC41" s="87">
        <v>22</v>
      </c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</row>
    <row r="42" spans="1:99" s="9" customFormat="1" ht="18.75" customHeight="1">
      <c r="A42" s="398" t="s">
        <v>55</v>
      </c>
      <c r="B42" s="353">
        <v>23</v>
      </c>
      <c r="C42" s="399">
        <f t="shared" ref="C42:N42" si="55">SUM(C43:C45)</f>
        <v>306</v>
      </c>
      <c r="D42" s="399">
        <f t="shared" si="55"/>
        <v>110</v>
      </c>
      <c r="E42" s="399">
        <f t="shared" si="55"/>
        <v>196</v>
      </c>
      <c r="F42" s="399">
        <f t="shared" si="55"/>
        <v>5</v>
      </c>
      <c r="G42" s="399">
        <f t="shared" si="55"/>
        <v>5</v>
      </c>
      <c r="H42" s="399">
        <f t="shared" si="55"/>
        <v>0</v>
      </c>
      <c r="I42" s="399">
        <f t="shared" si="55"/>
        <v>5</v>
      </c>
      <c r="J42" s="399">
        <f t="shared" si="55"/>
        <v>3</v>
      </c>
      <c r="K42" s="399">
        <f t="shared" si="55"/>
        <v>2</v>
      </c>
      <c r="L42" s="399">
        <f t="shared" si="55"/>
        <v>7</v>
      </c>
      <c r="M42" s="401">
        <f t="shared" si="55"/>
        <v>0</v>
      </c>
      <c r="N42" s="401">
        <f t="shared" si="55"/>
        <v>7</v>
      </c>
      <c r="O42" s="405" t="s">
        <v>55</v>
      </c>
      <c r="P42" s="403">
        <v>23</v>
      </c>
      <c r="Q42" s="401">
        <f t="shared" ref="Q42:AB42" si="56">SUM(Q43:Q45)</f>
        <v>143</v>
      </c>
      <c r="R42" s="401">
        <f t="shared" si="56"/>
        <v>48</v>
      </c>
      <c r="S42" s="401">
        <f t="shared" si="56"/>
        <v>95</v>
      </c>
      <c r="T42" s="401">
        <f t="shared" si="56"/>
        <v>47</v>
      </c>
      <c r="U42" s="401">
        <f t="shared" si="56"/>
        <v>8</v>
      </c>
      <c r="V42" s="401">
        <f t="shared" si="56"/>
        <v>39</v>
      </c>
      <c r="W42" s="401">
        <f t="shared" si="56"/>
        <v>96</v>
      </c>
      <c r="X42" s="401">
        <f t="shared" si="56"/>
        <v>40</v>
      </c>
      <c r="Y42" s="401">
        <f t="shared" si="56"/>
        <v>56</v>
      </c>
      <c r="Z42" s="401">
        <f t="shared" si="56"/>
        <v>146</v>
      </c>
      <c r="AA42" s="401">
        <f t="shared" si="56"/>
        <v>54</v>
      </c>
      <c r="AB42" s="401">
        <f t="shared" si="56"/>
        <v>92</v>
      </c>
      <c r="AC42" s="56" t="s">
        <v>55</v>
      </c>
      <c r="AD42" s="87">
        <v>23</v>
      </c>
      <c r="AE42" s="30"/>
      <c r="AF42" s="30"/>
      <c r="AG42" s="30"/>
      <c r="AH42" s="30"/>
      <c r="AI42" s="30"/>
      <c r="AJ42" s="30"/>
      <c r="AK42" s="30"/>
      <c r="AL42" s="56"/>
      <c r="AM42" s="56"/>
      <c r="AN42" s="87"/>
      <c r="AO42" s="29"/>
      <c r="AP42" s="29"/>
      <c r="AQ42" s="56" t="s">
        <v>55</v>
      </c>
      <c r="AR42" s="87">
        <v>23</v>
      </c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27"/>
      <c r="BE42" s="56" t="s">
        <v>55</v>
      </c>
      <c r="BF42" s="87">
        <v>23</v>
      </c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56" t="s">
        <v>55</v>
      </c>
      <c r="CC42" s="87">
        <v>23</v>
      </c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</row>
    <row r="43" spans="1:99" s="9" customFormat="1" ht="18.75" customHeight="1">
      <c r="A43" s="57" t="s">
        <v>56</v>
      </c>
      <c r="B43" s="87">
        <v>24</v>
      </c>
      <c r="C43" s="404">
        <f t="shared" si="43"/>
        <v>133</v>
      </c>
      <c r="D43" s="404">
        <f t="shared" si="44"/>
        <v>52</v>
      </c>
      <c r="E43" s="404">
        <f t="shared" si="45"/>
        <v>81</v>
      </c>
      <c r="F43" s="395">
        <f t="shared" si="46"/>
        <v>2</v>
      </c>
      <c r="G43" s="394">
        <v>2</v>
      </c>
      <c r="H43" s="394">
        <v>0</v>
      </c>
      <c r="I43" s="395">
        <f t="shared" si="19"/>
        <v>2</v>
      </c>
      <c r="J43" s="397">
        <v>2</v>
      </c>
      <c r="K43" s="397">
        <v>0</v>
      </c>
      <c r="L43" s="395">
        <f t="shared" si="20"/>
        <v>4</v>
      </c>
      <c r="M43" s="397">
        <v>0</v>
      </c>
      <c r="N43" s="397">
        <v>4</v>
      </c>
      <c r="O43" s="378" t="s">
        <v>56</v>
      </c>
      <c r="P43" s="379">
        <v>24</v>
      </c>
      <c r="Q43" s="284">
        <f>+T43+W43</f>
        <v>71</v>
      </c>
      <c r="R43" s="267">
        <f t="shared" ref="R43:R45" si="57">+U43+X43</f>
        <v>25</v>
      </c>
      <c r="S43" s="267">
        <f t="shared" ref="S43:S45" si="58">+V43+Y43</f>
        <v>46</v>
      </c>
      <c r="T43" s="267">
        <f>+U43+V43</f>
        <v>24</v>
      </c>
      <c r="U43" s="395">
        <v>5</v>
      </c>
      <c r="V43" s="395">
        <v>19</v>
      </c>
      <c r="W43" s="267">
        <f>+X43+Y43</f>
        <v>47</v>
      </c>
      <c r="X43" s="395">
        <v>20</v>
      </c>
      <c r="Y43" s="395">
        <v>27</v>
      </c>
      <c r="Z43" s="267">
        <f>+AA43+AB43</f>
        <v>54</v>
      </c>
      <c r="AA43" s="395">
        <v>23</v>
      </c>
      <c r="AB43" s="395">
        <v>31</v>
      </c>
      <c r="AC43" s="57" t="s">
        <v>56</v>
      </c>
      <c r="AD43" s="87">
        <v>24</v>
      </c>
      <c r="AE43" s="30"/>
      <c r="AF43" s="30"/>
      <c r="AG43" s="30"/>
      <c r="AH43" s="30"/>
      <c r="AI43" s="30"/>
      <c r="AJ43" s="30"/>
      <c r="AK43" s="30"/>
      <c r="AL43" s="40"/>
      <c r="AM43" s="40"/>
      <c r="AN43" s="87"/>
      <c r="AO43" s="29"/>
      <c r="AP43" s="29"/>
      <c r="AQ43" s="57" t="s">
        <v>56</v>
      </c>
      <c r="AR43" s="87">
        <v>24</v>
      </c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27"/>
      <c r="BE43" s="57" t="s">
        <v>56</v>
      </c>
      <c r="BF43" s="87">
        <v>24</v>
      </c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57" t="s">
        <v>56</v>
      </c>
      <c r="CC43" s="87">
        <v>24</v>
      </c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</row>
    <row r="44" spans="1:99" s="9" customFormat="1" ht="18.75" customHeight="1">
      <c r="A44" s="57" t="s">
        <v>57</v>
      </c>
      <c r="B44" s="87">
        <v>25</v>
      </c>
      <c r="C44" s="404">
        <f t="shared" si="43"/>
        <v>51</v>
      </c>
      <c r="D44" s="404">
        <f t="shared" si="44"/>
        <v>16</v>
      </c>
      <c r="E44" s="404">
        <f t="shared" si="45"/>
        <v>35</v>
      </c>
      <c r="F44" s="395">
        <f t="shared" si="46"/>
        <v>1</v>
      </c>
      <c r="G44" s="394">
        <v>1</v>
      </c>
      <c r="H44" s="394">
        <v>0</v>
      </c>
      <c r="I44" s="395">
        <f t="shared" si="19"/>
        <v>1</v>
      </c>
      <c r="J44" s="397">
        <v>0</v>
      </c>
      <c r="K44" s="397">
        <v>1</v>
      </c>
      <c r="L44" s="395">
        <f t="shared" si="20"/>
        <v>1</v>
      </c>
      <c r="M44" s="397">
        <v>0</v>
      </c>
      <c r="N44" s="397">
        <v>1</v>
      </c>
      <c r="O44" s="378" t="s">
        <v>57</v>
      </c>
      <c r="P44" s="379">
        <v>25</v>
      </c>
      <c r="Q44" s="284">
        <f t="shared" ref="Q44:Q45" si="59">+T44+W44</f>
        <v>21</v>
      </c>
      <c r="R44" s="267">
        <f t="shared" si="57"/>
        <v>7</v>
      </c>
      <c r="S44" s="267">
        <f t="shared" si="58"/>
        <v>14</v>
      </c>
      <c r="T44" s="267">
        <f t="shared" ref="T44:T45" si="60">+U44+V44</f>
        <v>7</v>
      </c>
      <c r="U44" s="395">
        <v>1</v>
      </c>
      <c r="V44" s="395">
        <v>6</v>
      </c>
      <c r="W44" s="267">
        <f t="shared" ref="W44:W45" si="61">+X44+Y44</f>
        <v>14</v>
      </c>
      <c r="X44" s="395">
        <v>6</v>
      </c>
      <c r="Y44" s="395">
        <v>8</v>
      </c>
      <c r="Z44" s="267">
        <f t="shared" ref="Z44:Z45" si="62">+AA44+AB44</f>
        <v>27</v>
      </c>
      <c r="AA44" s="395">
        <v>8</v>
      </c>
      <c r="AB44" s="395">
        <v>19</v>
      </c>
      <c r="AC44" s="57" t="s">
        <v>57</v>
      </c>
      <c r="AD44" s="87">
        <v>25</v>
      </c>
      <c r="AE44" s="30"/>
      <c r="AF44" s="30"/>
      <c r="AG44" s="30"/>
      <c r="AH44" s="30"/>
      <c r="AI44" s="30"/>
      <c r="AJ44" s="30"/>
      <c r="AK44" s="30"/>
      <c r="AL44" s="40"/>
      <c r="AM44" s="40"/>
      <c r="AN44" s="87"/>
      <c r="AO44" s="29"/>
      <c r="AP44" s="29"/>
      <c r="AQ44" s="57" t="s">
        <v>57</v>
      </c>
      <c r="AR44" s="87">
        <v>25</v>
      </c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27"/>
      <c r="BE44" s="57" t="s">
        <v>57</v>
      </c>
      <c r="BF44" s="87">
        <v>25</v>
      </c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57" t="s">
        <v>57</v>
      </c>
      <c r="CC44" s="87">
        <v>25</v>
      </c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</row>
    <row r="45" spans="1:99" s="9" customFormat="1" ht="18.75" customHeight="1">
      <c r="A45" s="57" t="s">
        <v>58</v>
      </c>
      <c r="B45" s="87">
        <v>26</v>
      </c>
      <c r="C45" s="404">
        <f t="shared" si="43"/>
        <v>122</v>
      </c>
      <c r="D45" s="404">
        <f t="shared" si="44"/>
        <v>42</v>
      </c>
      <c r="E45" s="404">
        <f t="shared" si="45"/>
        <v>80</v>
      </c>
      <c r="F45" s="395">
        <f t="shared" si="46"/>
        <v>2</v>
      </c>
      <c r="G45" s="394">
        <v>2</v>
      </c>
      <c r="H45" s="394">
        <v>0</v>
      </c>
      <c r="I45" s="395">
        <f t="shared" si="19"/>
        <v>2</v>
      </c>
      <c r="J45" s="397">
        <v>1</v>
      </c>
      <c r="K45" s="397">
        <v>1</v>
      </c>
      <c r="L45" s="395">
        <f t="shared" si="20"/>
        <v>2</v>
      </c>
      <c r="M45" s="397">
        <v>0</v>
      </c>
      <c r="N45" s="397">
        <v>2</v>
      </c>
      <c r="O45" s="378" t="s">
        <v>58</v>
      </c>
      <c r="P45" s="379">
        <v>26</v>
      </c>
      <c r="Q45" s="284">
        <f t="shared" si="59"/>
        <v>51</v>
      </c>
      <c r="R45" s="267">
        <f t="shared" si="57"/>
        <v>16</v>
      </c>
      <c r="S45" s="267">
        <f t="shared" si="58"/>
        <v>35</v>
      </c>
      <c r="T45" s="267">
        <f t="shared" si="60"/>
        <v>16</v>
      </c>
      <c r="U45" s="395">
        <v>2</v>
      </c>
      <c r="V45" s="395">
        <v>14</v>
      </c>
      <c r="W45" s="267">
        <f t="shared" si="61"/>
        <v>35</v>
      </c>
      <c r="X45" s="395">
        <v>14</v>
      </c>
      <c r="Y45" s="395">
        <v>21</v>
      </c>
      <c r="Z45" s="267">
        <f t="shared" si="62"/>
        <v>65</v>
      </c>
      <c r="AA45" s="395">
        <v>23</v>
      </c>
      <c r="AB45" s="395">
        <v>42</v>
      </c>
      <c r="AC45" s="57" t="s">
        <v>58</v>
      </c>
      <c r="AD45" s="87">
        <v>26</v>
      </c>
      <c r="AE45" s="30"/>
      <c r="AF45" s="30"/>
      <c r="AG45" s="30"/>
      <c r="AH45" s="30"/>
      <c r="AI45" s="30"/>
      <c r="AJ45" s="30"/>
      <c r="AK45" s="30"/>
      <c r="AL45" s="40"/>
      <c r="AM45" s="40"/>
      <c r="AN45" s="87"/>
      <c r="AO45" s="29"/>
      <c r="AP45" s="29"/>
      <c r="AQ45" s="57" t="s">
        <v>58</v>
      </c>
      <c r="AR45" s="87">
        <v>26</v>
      </c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27"/>
      <c r="BE45" s="57" t="s">
        <v>58</v>
      </c>
      <c r="BF45" s="87">
        <v>26</v>
      </c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57" t="s">
        <v>58</v>
      </c>
      <c r="CC45" s="87">
        <v>26</v>
      </c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</row>
    <row r="46" spans="1:99" s="9" customFormat="1" ht="18.75" customHeight="1">
      <c r="A46" s="398" t="s">
        <v>59</v>
      </c>
      <c r="B46" s="353">
        <v>27</v>
      </c>
      <c r="C46" s="399">
        <f t="shared" ref="C46:N46" si="63">SUM(C47:C55)</f>
        <v>1462</v>
      </c>
      <c r="D46" s="399">
        <f t="shared" si="63"/>
        <v>482</v>
      </c>
      <c r="E46" s="399">
        <f t="shared" si="63"/>
        <v>980</v>
      </c>
      <c r="F46" s="399">
        <f t="shared" si="63"/>
        <v>42</v>
      </c>
      <c r="G46" s="399">
        <f t="shared" si="63"/>
        <v>21</v>
      </c>
      <c r="H46" s="399">
        <f t="shared" si="63"/>
        <v>21</v>
      </c>
      <c r="I46" s="399">
        <f t="shared" si="63"/>
        <v>36</v>
      </c>
      <c r="J46" s="399">
        <f t="shared" si="63"/>
        <v>3</v>
      </c>
      <c r="K46" s="399">
        <f t="shared" si="63"/>
        <v>33</v>
      </c>
      <c r="L46" s="399">
        <f t="shared" si="63"/>
        <v>27</v>
      </c>
      <c r="M46" s="399">
        <f t="shared" si="63"/>
        <v>7</v>
      </c>
      <c r="N46" s="401">
        <f t="shared" si="63"/>
        <v>20</v>
      </c>
      <c r="O46" s="405" t="s">
        <v>59</v>
      </c>
      <c r="P46" s="403">
        <v>27</v>
      </c>
      <c r="Q46" s="401">
        <f t="shared" ref="Q46:AB46" si="64">SUM(Q47:Q55)</f>
        <v>905</v>
      </c>
      <c r="R46" s="401">
        <f t="shared" si="64"/>
        <v>299</v>
      </c>
      <c r="S46" s="401">
        <f t="shared" si="64"/>
        <v>606</v>
      </c>
      <c r="T46" s="401">
        <f t="shared" si="64"/>
        <v>274</v>
      </c>
      <c r="U46" s="401">
        <f t="shared" si="64"/>
        <v>53</v>
      </c>
      <c r="V46" s="401">
        <f t="shared" si="64"/>
        <v>221</v>
      </c>
      <c r="W46" s="401">
        <f t="shared" si="64"/>
        <v>631</v>
      </c>
      <c r="X46" s="401">
        <f t="shared" si="64"/>
        <v>246</v>
      </c>
      <c r="Y46" s="401">
        <f t="shared" si="64"/>
        <v>385</v>
      </c>
      <c r="Z46" s="401">
        <f t="shared" si="64"/>
        <v>452</v>
      </c>
      <c r="AA46" s="401">
        <f t="shared" si="64"/>
        <v>152</v>
      </c>
      <c r="AB46" s="401">
        <f t="shared" si="64"/>
        <v>300</v>
      </c>
      <c r="AC46" s="56" t="s">
        <v>59</v>
      </c>
      <c r="AD46" s="87">
        <v>27</v>
      </c>
      <c r="AE46" s="30"/>
      <c r="AF46" s="30"/>
      <c r="AG46" s="30"/>
      <c r="AH46" s="30"/>
      <c r="AI46" s="30"/>
      <c r="AJ46" s="30"/>
      <c r="AK46" s="30"/>
      <c r="AL46" s="56"/>
      <c r="AM46" s="56"/>
      <c r="AN46" s="87"/>
      <c r="AO46" s="29"/>
      <c r="AP46" s="29"/>
      <c r="AQ46" s="56" t="s">
        <v>59</v>
      </c>
      <c r="AR46" s="87">
        <v>27</v>
      </c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7"/>
      <c r="BE46" s="56" t="s">
        <v>59</v>
      </c>
      <c r="BF46" s="87">
        <v>27</v>
      </c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56" t="s">
        <v>59</v>
      </c>
      <c r="CC46" s="87">
        <v>27</v>
      </c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</row>
    <row r="47" spans="1:99" s="9" customFormat="1" ht="18.75" customHeight="1">
      <c r="A47" s="6" t="s">
        <v>60</v>
      </c>
      <c r="B47" s="87">
        <v>28</v>
      </c>
      <c r="C47" s="404">
        <f t="shared" si="43"/>
        <v>21</v>
      </c>
      <c r="D47" s="404">
        <f t="shared" si="44"/>
        <v>6</v>
      </c>
      <c r="E47" s="404">
        <f t="shared" si="45"/>
        <v>15</v>
      </c>
      <c r="F47" s="395">
        <f t="shared" si="46"/>
        <v>2</v>
      </c>
      <c r="G47" s="394">
        <v>1</v>
      </c>
      <c r="H47" s="394">
        <v>1</v>
      </c>
      <c r="I47" s="395">
        <f t="shared" si="19"/>
        <v>1</v>
      </c>
      <c r="J47" s="397">
        <v>0</v>
      </c>
      <c r="K47" s="397">
        <v>1</v>
      </c>
      <c r="L47" s="395">
        <f t="shared" si="20"/>
        <v>0</v>
      </c>
      <c r="M47" s="397">
        <v>0</v>
      </c>
      <c r="N47" s="397">
        <v>0</v>
      </c>
      <c r="O47" s="380" t="s">
        <v>60</v>
      </c>
      <c r="P47" s="379">
        <v>28</v>
      </c>
      <c r="Q47" s="284">
        <f>+T47+W47</f>
        <v>9</v>
      </c>
      <c r="R47" s="267">
        <f t="shared" ref="R47:R53" si="65">+U47+X47</f>
        <v>3</v>
      </c>
      <c r="S47" s="267">
        <f t="shared" ref="S47:S53" si="66">+V47+Y47</f>
        <v>6</v>
      </c>
      <c r="T47" s="267">
        <f>+U47+V47</f>
        <v>2</v>
      </c>
      <c r="U47" s="395">
        <v>0</v>
      </c>
      <c r="V47" s="395">
        <v>2</v>
      </c>
      <c r="W47" s="267">
        <f>+X47+Y47</f>
        <v>7</v>
      </c>
      <c r="X47" s="395">
        <v>3</v>
      </c>
      <c r="Y47" s="396">
        <v>4</v>
      </c>
      <c r="Z47" s="267">
        <f>+AA47+AB47</f>
        <v>9</v>
      </c>
      <c r="AA47" s="395">
        <v>2</v>
      </c>
      <c r="AB47" s="395">
        <v>7</v>
      </c>
      <c r="AC47" s="6" t="s">
        <v>60</v>
      </c>
      <c r="AD47" s="87">
        <v>28</v>
      </c>
      <c r="AE47" s="30"/>
      <c r="AF47" s="30"/>
      <c r="AG47" s="30"/>
      <c r="AH47" s="30"/>
      <c r="AI47" s="30"/>
      <c r="AJ47" s="30"/>
      <c r="AK47" s="30"/>
      <c r="AL47" s="6"/>
      <c r="AM47" s="6"/>
      <c r="AN47" s="87"/>
      <c r="AO47" s="29"/>
      <c r="AP47" s="29"/>
      <c r="AQ47" s="6" t="s">
        <v>60</v>
      </c>
      <c r="AR47" s="87">
        <v>28</v>
      </c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27"/>
      <c r="BE47" s="6" t="s">
        <v>60</v>
      </c>
      <c r="BF47" s="87">
        <v>28</v>
      </c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6" t="s">
        <v>60</v>
      </c>
      <c r="CC47" s="87">
        <v>28</v>
      </c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</row>
    <row r="48" spans="1:99" s="9" customFormat="1" ht="18.75" customHeight="1">
      <c r="A48" s="6" t="s">
        <v>61</v>
      </c>
      <c r="B48" s="87">
        <v>29</v>
      </c>
      <c r="C48" s="404">
        <f t="shared" si="43"/>
        <v>0</v>
      </c>
      <c r="D48" s="404">
        <f t="shared" si="44"/>
        <v>0</v>
      </c>
      <c r="E48" s="404">
        <f t="shared" si="45"/>
        <v>0</v>
      </c>
      <c r="F48" s="395">
        <f t="shared" si="46"/>
        <v>0</v>
      </c>
      <c r="G48" s="394"/>
      <c r="H48" s="394"/>
      <c r="I48" s="395">
        <f t="shared" si="19"/>
        <v>0</v>
      </c>
      <c r="J48" s="397"/>
      <c r="K48" s="397"/>
      <c r="L48" s="395">
        <f t="shared" si="20"/>
        <v>0</v>
      </c>
      <c r="M48" s="397"/>
      <c r="N48" s="397"/>
      <c r="O48" s="380" t="s">
        <v>61</v>
      </c>
      <c r="P48" s="379">
        <v>29</v>
      </c>
      <c r="Q48" s="284">
        <f t="shared" ref="Q48:Q51" si="67">+T48+W48</f>
        <v>0</v>
      </c>
      <c r="R48" s="267">
        <f t="shared" si="65"/>
        <v>0</v>
      </c>
      <c r="S48" s="267">
        <f t="shared" si="66"/>
        <v>0</v>
      </c>
      <c r="T48" s="267">
        <f t="shared" ref="T48:T51" si="68">+U48+V48</f>
        <v>0</v>
      </c>
      <c r="U48" s="395"/>
      <c r="V48" s="395"/>
      <c r="W48" s="267">
        <f t="shared" ref="W48:W51" si="69">+X48+Y48</f>
        <v>0</v>
      </c>
      <c r="X48" s="395"/>
      <c r="Y48" s="396"/>
      <c r="Z48" s="267">
        <f t="shared" ref="Z48:Z51" si="70">+AA48+AB48</f>
        <v>0</v>
      </c>
      <c r="AA48" s="395"/>
      <c r="AB48" s="395"/>
      <c r="AC48" s="6" t="s">
        <v>61</v>
      </c>
      <c r="AD48" s="87">
        <v>29</v>
      </c>
      <c r="AE48" s="30"/>
      <c r="AF48" s="30"/>
      <c r="AG48" s="30"/>
      <c r="AH48" s="30"/>
      <c r="AI48" s="30"/>
      <c r="AJ48" s="30"/>
      <c r="AK48" s="30"/>
      <c r="AL48" s="6"/>
      <c r="AM48" s="6"/>
      <c r="AN48" s="87"/>
      <c r="AO48" s="29"/>
      <c r="AP48" s="29"/>
      <c r="AQ48" s="6" t="s">
        <v>61</v>
      </c>
      <c r="AR48" s="87">
        <v>29</v>
      </c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27"/>
      <c r="BE48" s="6" t="s">
        <v>61</v>
      </c>
      <c r="BF48" s="87">
        <v>29</v>
      </c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6" t="s">
        <v>61</v>
      </c>
      <c r="CC48" s="87">
        <v>29</v>
      </c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</row>
    <row r="49" spans="1:99" s="9" customFormat="1" ht="18.75" customHeight="1">
      <c r="A49" s="6" t="s">
        <v>62</v>
      </c>
      <c r="B49" s="87">
        <v>30</v>
      </c>
      <c r="C49" s="404">
        <f t="shared" si="43"/>
        <v>356</v>
      </c>
      <c r="D49" s="404">
        <f t="shared" si="44"/>
        <v>109</v>
      </c>
      <c r="E49" s="404">
        <f t="shared" si="45"/>
        <v>247</v>
      </c>
      <c r="F49" s="395">
        <f t="shared" si="46"/>
        <v>8</v>
      </c>
      <c r="G49" s="394">
        <v>3</v>
      </c>
      <c r="H49" s="394">
        <v>5</v>
      </c>
      <c r="I49" s="395">
        <f t="shared" si="19"/>
        <v>5</v>
      </c>
      <c r="J49" s="397">
        <v>0</v>
      </c>
      <c r="K49" s="397">
        <v>5</v>
      </c>
      <c r="L49" s="395">
        <f t="shared" si="20"/>
        <v>7</v>
      </c>
      <c r="M49" s="397">
        <v>2</v>
      </c>
      <c r="N49" s="397">
        <v>5</v>
      </c>
      <c r="O49" s="380" t="s">
        <v>62</v>
      </c>
      <c r="P49" s="379">
        <v>30</v>
      </c>
      <c r="Q49" s="284">
        <f t="shared" si="67"/>
        <v>231</v>
      </c>
      <c r="R49" s="267">
        <f t="shared" si="65"/>
        <v>71</v>
      </c>
      <c r="S49" s="267">
        <f t="shared" si="66"/>
        <v>160</v>
      </c>
      <c r="T49" s="267">
        <f t="shared" si="68"/>
        <v>84</v>
      </c>
      <c r="U49" s="395">
        <v>12</v>
      </c>
      <c r="V49" s="395">
        <v>72</v>
      </c>
      <c r="W49" s="267">
        <f t="shared" si="69"/>
        <v>147</v>
      </c>
      <c r="X49" s="395">
        <v>59</v>
      </c>
      <c r="Y49" s="396">
        <v>88</v>
      </c>
      <c r="Z49" s="267">
        <f t="shared" si="70"/>
        <v>105</v>
      </c>
      <c r="AA49" s="395">
        <v>33</v>
      </c>
      <c r="AB49" s="395">
        <v>72</v>
      </c>
      <c r="AC49" s="6" t="s">
        <v>62</v>
      </c>
      <c r="AD49" s="87">
        <v>30</v>
      </c>
      <c r="AE49" s="30"/>
      <c r="AF49" s="30"/>
      <c r="AG49" s="30"/>
      <c r="AH49" s="30"/>
      <c r="AI49" s="30"/>
      <c r="AJ49" s="30"/>
      <c r="AK49" s="30"/>
      <c r="AL49" s="6"/>
      <c r="AM49" s="6"/>
      <c r="AN49" s="87"/>
      <c r="AO49" s="29"/>
      <c r="AP49" s="29"/>
      <c r="AQ49" s="6" t="s">
        <v>62</v>
      </c>
      <c r="AR49" s="87">
        <v>30</v>
      </c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27"/>
      <c r="BE49" s="6" t="s">
        <v>62</v>
      </c>
      <c r="BF49" s="87">
        <v>30</v>
      </c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6" t="s">
        <v>62</v>
      </c>
      <c r="CC49" s="87">
        <v>30</v>
      </c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</row>
    <row r="50" spans="1:99" s="9" customFormat="1" ht="18.75" customHeight="1">
      <c r="A50" s="6" t="s">
        <v>63</v>
      </c>
      <c r="B50" s="87">
        <v>31</v>
      </c>
      <c r="C50" s="404">
        <f t="shared" si="43"/>
        <v>216</v>
      </c>
      <c r="D50" s="404">
        <f t="shared" si="44"/>
        <v>90</v>
      </c>
      <c r="E50" s="404">
        <f t="shared" si="45"/>
        <v>126</v>
      </c>
      <c r="F50" s="395">
        <f t="shared" si="46"/>
        <v>10</v>
      </c>
      <c r="G50" s="394">
        <v>7</v>
      </c>
      <c r="H50" s="394">
        <v>3</v>
      </c>
      <c r="I50" s="395">
        <f t="shared" si="19"/>
        <v>10</v>
      </c>
      <c r="J50" s="397">
        <v>1</v>
      </c>
      <c r="K50" s="397">
        <v>9</v>
      </c>
      <c r="L50" s="395">
        <f t="shared" si="20"/>
        <v>3</v>
      </c>
      <c r="M50" s="397">
        <v>2</v>
      </c>
      <c r="N50" s="397">
        <v>1</v>
      </c>
      <c r="O50" s="380" t="s">
        <v>63</v>
      </c>
      <c r="P50" s="379">
        <v>31</v>
      </c>
      <c r="Q50" s="284">
        <f t="shared" si="67"/>
        <v>127</v>
      </c>
      <c r="R50" s="267">
        <f t="shared" si="65"/>
        <v>59</v>
      </c>
      <c r="S50" s="267">
        <f t="shared" si="66"/>
        <v>68</v>
      </c>
      <c r="T50" s="267">
        <f t="shared" si="68"/>
        <v>35</v>
      </c>
      <c r="U50" s="395">
        <v>9</v>
      </c>
      <c r="V50" s="395">
        <v>26</v>
      </c>
      <c r="W50" s="267">
        <f t="shared" si="69"/>
        <v>92</v>
      </c>
      <c r="X50" s="395">
        <v>50</v>
      </c>
      <c r="Y50" s="396">
        <v>42</v>
      </c>
      <c r="Z50" s="267">
        <f t="shared" si="70"/>
        <v>66</v>
      </c>
      <c r="AA50" s="395">
        <v>21</v>
      </c>
      <c r="AB50" s="395">
        <v>45</v>
      </c>
      <c r="AC50" s="6" t="s">
        <v>63</v>
      </c>
      <c r="AD50" s="87">
        <v>31</v>
      </c>
      <c r="AE50" s="30"/>
      <c r="AF50" s="30"/>
      <c r="AG50" s="30"/>
      <c r="AH50" s="30"/>
      <c r="AI50" s="30"/>
      <c r="AJ50" s="30"/>
      <c r="AK50" s="30"/>
      <c r="AL50" s="6"/>
      <c r="AM50" s="6"/>
      <c r="AN50" s="87"/>
      <c r="AO50" s="29"/>
      <c r="AP50" s="29"/>
      <c r="AQ50" s="6" t="s">
        <v>63</v>
      </c>
      <c r="AR50" s="87">
        <v>31</v>
      </c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27"/>
      <c r="BE50" s="6" t="s">
        <v>63</v>
      </c>
      <c r="BF50" s="87">
        <v>31</v>
      </c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6" t="s">
        <v>63</v>
      </c>
      <c r="CC50" s="87">
        <v>31</v>
      </c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</row>
    <row r="51" spans="1:99" s="9" customFormat="1" ht="18.75" customHeight="1">
      <c r="A51" s="6" t="s">
        <v>64</v>
      </c>
      <c r="B51" s="87">
        <v>32</v>
      </c>
      <c r="C51" s="404">
        <f t="shared" si="43"/>
        <v>87</v>
      </c>
      <c r="D51" s="404">
        <f t="shared" si="44"/>
        <v>25</v>
      </c>
      <c r="E51" s="404">
        <f t="shared" si="45"/>
        <v>62</v>
      </c>
      <c r="F51" s="395">
        <f t="shared" si="46"/>
        <v>1</v>
      </c>
      <c r="G51" s="394">
        <v>1</v>
      </c>
      <c r="H51" s="394">
        <v>0</v>
      </c>
      <c r="I51" s="395">
        <f t="shared" si="19"/>
        <v>1</v>
      </c>
      <c r="J51" s="397">
        <v>0</v>
      </c>
      <c r="K51" s="397">
        <v>1</v>
      </c>
      <c r="L51" s="395">
        <f t="shared" si="20"/>
        <v>2</v>
      </c>
      <c r="M51" s="397">
        <v>2</v>
      </c>
      <c r="N51" s="397">
        <v>0</v>
      </c>
      <c r="O51" s="380" t="s">
        <v>64</v>
      </c>
      <c r="P51" s="379">
        <v>32</v>
      </c>
      <c r="Q51" s="284">
        <f t="shared" si="67"/>
        <v>45</v>
      </c>
      <c r="R51" s="267">
        <f t="shared" si="65"/>
        <v>11</v>
      </c>
      <c r="S51" s="267">
        <f t="shared" si="66"/>
        <v>34</v>
      </c>
      <c r="T51" s="267">
        <f t="shared" si="68"/>
        <v>21</v>
      </c>
      <c r="U51" s="395">
        <v>3</v>
      </c>
      <c r="V51" s="395">
        <v>18</v>
      </c>
      <c r="W51" s="267">
        <f t="shared" si="69"/>
        <v>24</v>
      </c>
      <c r="X51" s="395">
        <v>8</v>
      </c>
      <c r="Y51" s="396">
        <v>16</v>
      </c>
      <c r="Z51" s="267">
        <f t="shared" si="70"/>
        <v>38</v>
      </c>
      <c r="AA51" s="395">
        <v>11</v>
      </c>
      <c r="AB51" s="395">
        <v>27</v>
      </c>
      <c r="AC51" s="6" t="s">
        <v>64</v>
      </c>
      <c r="AD51" s="87">
        <v>32</v>
      </c>
      <c r="AE51" s="30"/>
      <c r="AF51" s="30"/>
      <c r="AG51" s="30"/>
      <c r="AH51" s="30"/>
      <c r="AI51" s="30"/>
      <c r="AJ51" s="30"/>
      <c r="AK51" s="30"/>
      <c r="AL51" s="6"/>
      <c r="AM51" s="6"/>
      <c r="AN51" s="87"/>
      <c r="AO51" s="29"/>
      <c r="AP51" s="29"/>
      <c r="AQ51" s="6" t="s">
        <v>64</v>
      </c>
      <c r="AR51" s="87">
        <v>32</v>
      </c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27"/>
      <c r="BE51" s="6" t="s">
        <v>64</v>
      </c>
      <c r="BF51" s="87">
        <v>32</v>
      </c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6" t="s">
        <v>64</v>
      </c>
      <c r="CC51" s="87">
        <v>32</v>
      </c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</row>
    <row r="52" spans="1:99" s="9" customFormat="1" ht="18.75" customHeight="1">
      <c r="A52" s="6" t="s">
        <v>65</v>
      </c>
      <c r="B52" s="87">
        <v>33</v>
      </c>
      <c r="C52" s="404">
        <f t="shared" si="43"/>
        <v>67</v>
      </c>
      <c r="D52" s="404">
        <f t="shared" si="44"/>
        <v>26</v>
      </c>
      <c r="E52" s="404">
        <f t="shared" si="45"/>
        <v>41</v>
      </c>
      <c r="F52" s="395">
        <f t="shared" si="46"/>
        <v>2</v>
      </c>
      <c r="G52" s="394">
        <v>2</v>
      </c>
      <c r="H52" s="394">
        <v>0</v>
      </c>
      <c r="I52" s="395">
        <f t="shared" si="19"/>
        <v>2</v>
      </c>
      <c r="J52" s="397">
        <v>0</v>
      </c>
      <c r="K52" s="397">
        <v>2</v>
      </c>
      <c r="L52" s="395">
        <f t="shared" si="20"/>
        <v>3</v>
      </c>
      <c r="M52" s="397">
        <v>0</v>
      </c>
      <c r="N52" s="397">
        <v>3</v>
      </c>
      <c r="O52" s="380" t="s">
        <v>65</v>
      </c>
      <c r="P52" s="379">
        <v>33</v>
      </c>
      <c r="Q52" s="284">
        <f>+T52+W52</f>
        <v>33</v>
      </c>
      <c r="R52" s="267">
        <f t="shared" si="65"/>
        <v>13</v>
      </c>
      <c r="S52" s="267">
        <f t="shared" si="66"/>
        <v>20</v>
      </c>
      <c r="T52" s="267">
        <f>+U52+V52</f>
        <v>12</v>
      </c>
      <c r="U52" s="395">
        <v>4</v>
      </c>
      <c r="V52" s="395">
        <v>8</v>
      </c>
      <c r="W52" s="267">
        <f>+X52+Y52</f>
        <v>21</v>
      </c>
      <c r="X52" s="395">
        <v>9</v>
      </c>
      <c r="Y52" s="396">
        <v>12</v>
      </c>
      <c r="Z52" s="267">
        <f>+AA52+AB52</f>
        <v>27</v>
      </c>
      <c r="AA52" s="395">
        <v>11</v>
      </c>
      <c r="AB52" s="395">
        <v>16</v>
      </c>
      <c r="AC52" s="6" t="s">
        <v>65</v>
      </c>
      <c r="AD52" s="87">
        <v>33</v>
      </c>
      <c r="AE52" s="30"/>
      <c r="AF52" s="30"/>
      <c r="AG52" s="30"/>
      <c r="AH52" s="30"/>
      <c r="AI52" s="30"/>
      <c r="AJ52" s="30"/>
      <c r="AK52" s="30"/>
      <c r="AL52" s="6"/>
      <c r="AM52" s="6"/>
      <c r="AN52" s="87"/>
      <c r="AO52" s="29"/>
      <c r="AP52" s="29"/>
      <c r="AQ52" s="6" t="s">
        <v>65</v>
      </c>
      <c r="AR52" s="87">
        <v>33</v>
      </c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27"/>
      <c r="BE52" s="6" t="s">
        <v>65</v>
      </c>
      <c r="BF52" s="87">
        <v>33</v>
      </c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6" t="s">
        <v>65</v>
      </c>
      <c r="CC52" s="87">
        <v>33</v>
      </c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</row>
    <row r="53" spans="1:99" s="9" customFormat="1" ht="18.75" customHeight="1">
      <c r="A53" s="6" t="s">
        <v>66</v>
      </c>
      <c r="B53" s="87">
        <v>34</v>
      </c>
      <c r="C53" s="404">
        <f t="shared" si="43"/>
        <v>334</v>
      </c>
      <c r="D53" s="404">
        <f t="shared" si="44"/>
        <v>98</v>
      </c>
      <c r="E53" s="404">
        <f t="shared" si="45"/>
        <v>236</v>
      </c>
      <c r="F53" s="395">
        <f t="shared" si="46"/>
        <v>7</v>
      </c>
      <c r="G53" s="394">
        <v>2</v>
      </c>
      <c r="H53" s="394">
        <v>5</v>
      </c>
      <c r="I53" s="395">
        <f t="shared" si="19"/>
        <v>6</v>
      </c>
      <c r="J53" s="397">
        <v>0</v>
      </c>
      <c r="K53" s="397">
        <v>6</v>
      </c>
      <c r="L53" s="395">
        <f t="shared" si="20"/>
        <v>4</v>
      </c>
      <c r="M53" s="397">
        <v>0</v>
      </c>
      <c r="N53" s="397">
        <v>4</v>
      </c>
      <c r="O53" s="380" t="s">
        <v>66</v>
      </c>
      <c r="P53" s="379">
        <v>34</v>
      </c>
      <c r="Q53" s="284">
        <f>+T53+W53</f>
        <v>221</v>
      </c>
      <c r="R53" s="267">
        <f t="shared" si="65"/>
        <v>70</v>
      </c>
      <c r="S53" s="267">
        <f t="shared" si="66"/>
        <v>151</v>
      </c>
      <c r="T53" s="267">
        <f>+U53+V53</f>
        <v>30</v>
      </c>
      <c r="U53" s="395">
        <v>5</v>
      </c>
      <c r="V53" s="395">
        <v>25</v>
      </c>
      <c r="W53" s="267">
        <f>+X53+Y53</f>
        <v>191</v>
      </c>
      <c r="X53" s="395">
        <v>65</v>
      </c>
      <c r="Y53" s="396">
        <v>126</v>
      </c>
      <c r="Z53" s="267">
        <f>+AA53+AB53</f>
        <v>96</v>
      </c>
      <c r="AA53" s="395">
        <v>26</v>
      </c>
      <c r="AB53" s="395">
        <v>70</v>
      </c>
      <c r="AC53" s="6" t="s">
        <v>66</v>
      </c>
      <c r="AD53" s="87">
        <v>34</v>
      </c>
      <c r="AE53" s="30"/>
      <c r="AF53" s="30"/>
      <c r="AG53" s="30"/>
      <c r="AH53" s="30"/>
      <c r="AI53" s="30"/>
      <c r="AJ53" s="30"/>
      <c r="AK53" s="30"/>
      <c r="AL53" s="6"/>
      <c r="AM53" s="6"/>
      <c r="AN53" s="87"/>
      <c r="AO53" s="29"/>
      <c r="AP53" s="29"/>
      <c r="AQ53" s="6" t="s">
        <v>66</v>
      </c>
      <c r="AR53" s="87">
        <v>34</v>
      </c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27"/>
      <c r="BE53" s="6" t="s">
        <v>66</v>
      </c>
      <c r="BF53" s="87">
        <v>34</v>
      </c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6" t="s">
        <v>66</v>
      </c>
      <c r="CC53" s="87">
        <v>34</v>
      </c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</row>
    <row r="54" spans="1:99" s="9" customFormat="1" ht="18.75" customHeight="1">
      <c r="A54" s="6" t="s">
        <v>67</v>
      </c>
      <c r="B54" s="87">
        <v>35</v>
      </c>
      <c r="C54" s="404">
        <f t="shared" si="43"/>
        <v>72</v>
      </c>
      <c r="D54" s="404">
        <f t="shared" si="44"/>
        <v>28</v>
      </c>
      <c r="E54" s="404">
        <f t="shared" si="45"/>
        <v>44</v>
      </c>
      <c r="F54" s="395">
        <f t="shared" si="46"/>
        <v>5</v>
      </c>
      <c r="G54" s="394">
        <v>2</v>
      </c>
      <c r="H54" s="394">
        <v>3</v>
      </c>
      <c r="I54" s="395">
        <f t="shared" si="19"/>
        <v>5</v>
      </c>
      <c r="J54" s="397">
        <v>1</v>
      </c>
      <c r="K54" s="397">
        <v>4</v>
      </c>
      <c r="L54" s="395">
        <f t="shared" si="20"/>
        <v>1</v>
      </c>
      <c r="M54" s="397">
        <v>0</v>
      </c>
      <c r="N54" s="397">
        <v>1</v>
      </c>
      <c r="O54" s="380" t="s">
        <v>67</v>
      </c>
      <c r="P54" s="379">
        <v>35</v>
      </c>
      <c r="Q54" s="284">
        <f>+T54+W54</f>
        <v>40</v>
      </c>
      <c r="R54" s="267">
        <f t="shared" ref="R54:R55" si="71">+U54+X54</f>
        <v>14</v>
      </c>
      <c r="S54" s="267">
        <f t="shared" ref="S54:S55" si="72">+V54+Y54</f>
        <v>26</v>
      </c>
      <c r="T54" s="267">
        <f>+U54+V54</f>
        <v>11</v>
      </c>
      <c r="U54" s="395">
        <v>4</v>
      </c>
      <c r="V54" s="395">
        <v>7</v>
      </c>
      <c r="W54" s="267">
        <f>+X54+Y54</f>
        <v>29</v>
      </c>
      <c r="X54" s="395">
        <v>10</v>
      </c>
      <c r="Y54" s="396">
        <v>19</v>
      </c>
      <c r="Z54" s="267">
        <f>+AA54+AB54</f>
        <v>21</v>
      </c>
      <c r="AA54" s="395">
        <v>11</v>
      </c>
      <c r="AB54" s="395">
        <v>10</v>
      </c>
      <c r="AC54" s="6" t="s">
        <v>67</v>
      </c>
      <c r="AD54" s="87">
        <v>35</v>
      </c>
      <c r="AE54" s="30"/>
      <c r="AF54" s="30"/>
      <c r="AG54" s="30"/>
      <c r="AH54" s="30"/>
      <c r="AI54" s="30"/>
      <c r="AJ54" s="30"/>
      <c r="AK54" s="30"/>
      <c r="AL54" s="6"/>
      <c r="AM54" s="6"/>
      <c r="AN54" s="87"/>
      <c r="AO54" s="29"/>
      <c r="AP54" s="29"/>
      <c r="AQ54" s="6" t="s">
        <v>67</v>
      </c>
      <c r="AR54" s="87">
        <v>35</v>
      </c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27"/>
      <c r="BE54" s="6" t="s">
        <v>67</v>
      </c>
      <c r="BF54" s="87">
        <v>35</v>
      </c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6" t="s">
        <v>67</v>
      </c>
      <c r="CC54" s="87">
        <v>35</v>
      </c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</row>
    <row r="55" spans="1:99" s="9" customFormat="1" ht="18.75" customHeight="1">
      <c r="A55" s="6" t="s">
        <v>68</v>
      </c>
      <c r="B55" s="87">
        <v>36</v>
      </c>
      <c r="C55" s="404">
        <f t="shared" si="43"/>
        <v>309</v>
      </c>
      <c r="D55" s="404">
        <f t="shared" si="44"/>
        <v>100</v>
      </c>
      <c r="E55" s="404">
        <f t="shared" si="45"/>
        <v>209</v>
      </c>
      <c r="F55" s="395">
        <f t="shared" si="46"/>
        <v>7</v>
      </c>
      <c r="G55" s="394">
        <v>3</v>
      </c>
      <c r="H55" s="394">
        <v>4</v>
      </c>
      <c r="I55" s="395">
        <f t="shared" si="19"/>
        <v>6</v>
      </c>
      <c r="J55" s="397">
        <v>1</v>
      </c>
      <c r="K55" s="397">
        <v>5</v>
      </c>
      <c r="L55" s="395">
        <f t="shared" si="20"/>
        <v>7</v>
      </c>
      <c r="M55" s="397">
        <v>1</v>
      </c>
      <c r="N55" s="397">
        <v>6</v>
      </c>
      <c r="O55" s="380" t="s">
        <v>68</v>
      </c>
      <c r="P55" s="379">
        <v>36</v>
      </c>
      <c r="Q55" s="284">
        <f t="shared" ref="Q55" si="73">+T55+W55</f>
        <v>199</v>
      </c>
      <c r="R55" s="267">
        <f t="shared" si="71"/>
        <v>58</v>
      </c>
      <c r="S55" s="267">
        <f t="shared" si="72"/>
        <v>141</v>
      </c>
      <c r="T55" s="267">
        <f t="shared" ref="T55" si="74">+U55+V55</f>
        <v>79</v>
      </c>
      <c r="U55" s="395">
        <v>16</v>
      </c>
      <c r="V55" s="395">
        <v>63</v>
      </c>
      <c r="W55" s="267">
        <f t="shared" ref="W55" si="75">+X55+Y55</f>
        <v>120</v>
      </c>
      <c r="X55" s="395">
        <v>42</v>
      </c>
      <c r="Y55" s="396">
        <v>78</v>
      </c>
      <c r="Z55" s="267">
        <f t="shared" ref="Z55" si="76">+AA55+AB55</f>
        <v>90</v>
      </c>
      <c r="AA55" s="395">
        <v>37</v>
      </c>
      <c r="AB55" s="395">
        <v>53</v>
      </c>
      <c r="AC55" s="6" t="s">
        <v>68</v>
      </c>
      <c r="AD55" s="87">
        <v>36</v>
      </c>
      <c r="AE55" s="30"/>
      <c r="AF55" s="30"/>
      <c r="AG55" s="30"/>
      <c r="AH55" s="30"/>
      <c r="AI55" s="30"/>
      <c r="AJ55" s="30"/>
      <c r="AK55" s="30"/>
      <c r="AL55" s="6"/>
      <c r="AM55" s="6"/>
      <c r="AN55" s="87"/>
      <c r="AO55" s="29"/>
      <c r="AP55" s="29"/>
      <c r="AQ55" s="6" t="s">
        <v>68</v>
      </c>
      <c r="AR55" s="87">
        <v>36</v>
      </c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27"/>
      <c r="BE55" s="6" t="s">
        <v>68</v>
      </c>
      <c r="BF55" s="87">
        <v>36</v>
      </c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6" t="s">
        <v>68</v>
      </c>
      <c r="CC55" s="87">
        <v>36</v>
      </c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</row>
    <row r="56" spans="1:99" s="31" customFormat="1" ht="18.75" customHeight="1">
      <c r="A56" s="447" t="s">
        <v>18</v>
      </c>
      <c r="B56" s="463">
        <v>37</v>
      </c>
      <c r="C56" s="448">
        <f t="shared" si="43"/>
        <v>3334</v>
      </c>
      <c r="D56" s="448">
        <f t="shared" si="44"/>
        <v>1163</v>
      </c>
      <c r="E56" s="448">
        <f t="shared" si="45"/>
        <v>2171</v>
      </c>
      <c r="F56" s="448">
        <f>+G56+H56</f>
        <v>48</v>
      </c>
      <c r="G56" s="464">
        <v>27</v>
      </c>
      <c r="H56" s="464">
        <v>21</v>
      </c>
      <c r="I56" s="448">
        <f>+J56+K56</f>
        <v>46</v>
      </c>
      <c r="J56" s="448">
        <v>15</v>
      </c>
      <c r="K56" s="448">
        <v>31</v>
      </c>
      <c r="L56" s="448">
        <f>+M56+N56</f>
        <v>83</v>
      </c>
      <c r="M56" s="448">
        <v>20</v>
      </c>
      <c r="N56" s="448">
        <v>63</v>
      </c>
      <c r="O56" s="447" t="s">
        <v>18</v>
      </c>
      <c r="P56" s="463">
        <v>37</v>
      </c>
      <c r="Q56" s="466">
        <f>+R56+S56</f>
        <v>1806</v>
      </c>
      <c r="R56" s="466">
        <v>650</v>
      </c>
      <c r="S56" s="466">
        <v>1156</v>
      </c>
      <c r="T56" s="477">
        <f>+U56+V56</f>
        <v>563</v>
      </c>
      <c r="U56" s="441">
        <f>20+82</f>
        <v>102</v>
      </c>
      <c r="V56" s="441">
        <f>121+329+11</f>
        <v>461</v>
      </c>
      <c r="W56" s="477">
        <f>+X56+Y56</f>
        <v>1243</v>
      </c>
      <c r="X56" s="441">
        <f>149+350+49</f>
        <v>548</v>
      </c>
      <c r="Y56" s="479">
        <f>174+437+84</f>
        <v>695</v>
      </c>
      <c r="Z56" s="466">
        <f>+AA56+AB56</f>
        <v>1351</v>
      </c>
      <c r="AA56" s="448">
        <v>451</v>
      </c>
      <c r="AB56" s="448">
        <v>900</v>
      </c>
      <c r="AC56" s="7"/>
      <c r="AD56" s="461"/>
      <c r="AE56" s="478"/>
      <c r="AF56" s="478"/>
      <c r="AG56" s="478"/>
      <c r="AH56" s="478"/>
      <c r="AI56" s="478"/>
      <c r="AJ56" s="478"/>
      <c r="AK56" s="478"/>
      <c r="AL56" s="7"/>
      <c r="AM56" s="7"/>
      <c r="AN56" s="461"/>
      <c r="AO56" s="461"/>
      <c r="AP56" s="461"/>
      <c r="AQ56" s="7"/>
      <c r="AR56" s="461"/>
      <c r="AS56" s="478"/>
      <c r="AT56" s="478"/>
      <c r="AU56" s="478"/>
      <c r="AV56" s="478"/>
      <c r="AW56" s="478"/>
      <c r="AX56" s="478"/>
      <c r="AY56" s="478"/>
      <c r="AZ56" s="478"/>
      <c r="BA56" s="478"/>
      <c r="BB56" s="478"/>
      <c r="BC56" s="478"/>
      <c r="BE56" s="7"/>
      <c r="BF56" s="461"/>
      <c r="CB56" s="7"/>
      <c r="CC56" s="461"/>
    </row>
    <row r="57" spans="1:99" s="31" customFormat="1" ht="18.75" customHeight="1">
      <c r="A57" s="447" t="s">
        <v>19</v>
      </c>
      <c r="B57" s="463">
        <v>38</v>
      </c>
      <c r="C57" s="448">
        <f t="shared" ref="C57" si="77">+F57+I57+L57+Q57+Z57</f>
        <v>760</v>
      </c>
      <c r="D57" s="448">
        <f t="shared" ref="D57" si="78">+G57+J57+M57+R57+AA57</f>
        <v>251</v>
      </c>
      <c r="E57" s="448">
        <f t="shared" ref="E57" si="79">+H57+K57+N57+S57+AB57</f>
        <v>509</v>
      </c>
      <c r="F57" s="448">
        <f>+G57+H57</f>
        <v>33</v>
      </c>
      <c r="G57" s="464">
        <v>17</v>
      </c>
      <c r="H57" s="464">
        <v>16</v>
      </c>
      <c r="I57" s="448">
        <f>+J57+K57</f>
        <v>29</v>
      </c>
      <c r="J57" s="448">
        <v>1</v>
      </c>
      <c r="K57" s="448">
        <v>28</v>
      </c>
      <c r="L57" s="448">
        <f>+M57+N57</f>
        <v>14</v>
      </c>
      <c r="M57" s="448">
        <v>2</v>
      </c>
      <c r="N57" s="448">
        <v>12</v>
      </c>
      <c r="O57" s="447" t="s">
        <v>19</v>
      </c>
      <c r="P57" s="463">
        <v>38</v>
      </c>
      <c r="Q57" s="466">
        <f>+R57+S57</f>
        <v>446</v>
      </c>
      <c r="R57" s="466">
        <v>142</v>
      </c>
      <c r="S57" s="466">
        <v>304</v>
      </c>
      <c r="T57" s="477">
        <f>+U57+V57</f>
        <v>144</v>
      </c>
      <c r="U57" s="441">
        <f>15+17</f>
        <v>32</v>
      </c>
      <c r="V57" s="441">
        <f>36+76</f>
        <v>112</v>
      </c>
      <c r="W57" s="477">
        <f>+X57+Y57</f>
        <v>302</v>
      </c>
      <c r="X57" s="441">
        <f>59+51</f>
        <v>110</v>
      </c>
      <c r="Y57" s="479">
        <f>99+93</f>
        <v>192</v>
      </c>
      <c r="Z57" s="466">
        <f>+AA57+AB57</f>
        <v>238</v>
      </c>
      <c r="AA57" s="448">
        <v>89</v>
      </c>
      <c r="AB57" s="448">
        <v>149</v>
      </c>
      <c r="AC57" s="7"/>
      <c r="AD57" s="461"/>
      <c r="AE57" s="478"/>
      <c r="AF57" s="478"/>
      <c r="AG57" s="478"/>
      <c r="AH57" s="478"/>
      <c r="AI57" s="478"/>
      <c r="AJ57" s="478"/>
      <c r="AK57" s="478"/>
      <c r="AL57" s="7"/>
      <c r="AM57" s="7"/>
      <c r="AN57" s="461"/>
      <c r="AO57" s="461"/>
      <c r="AP57" s="461"/>
      <c r="AQ57" s="7"/>
      <c r="AR57" s="461"/>
      <c r="AS57" s="478"/>
      <c r="AT57" s="478"/>
      <c r="AU57" s="478"/>
      <c r="AV57" s="478"/>
      <c r="AW57" s="478"/>
      <c r="AX57" s="478"/>
      <c r="AY57" s="478"/>
      <c r="AZ57" s="478"/>
      <c r="BA57" s="478"/>
      <c r="BB57" s="478"/>
      <c r="BC57" s="478"/>
      <c r="BE57" s="7"/>
      <c r="BF57" s="461"/>
      <c r="CB57" s="7"/>
      <c r="CC57" s="461"/>
    </row>
  </sheetData>
  <mergeCells count="114">
    <mergeCell ref="O15:O18"/>
    <mergeCell ref="P15:P18"/>
    <mergeCell ref="A4:N4"/>
    <mergeCell ref="M1:N1"/>
    <mergeCell ref="Z1:AC1"/>
    <mergeCell ref="BY1:CA1"/>
    <mergeCell ref="CR1:CU1"/>
    <mergeCell ref="AQ15:AQ18"/>
    <mergeCell ref="AR15:AR18"/>
    <mergeCell ref="BE15:BE18"/>
    <mergeCell ref="BF15:BF18"/>
    <mergeCell ref="AE15:AP15"/>
    <mergeCell ref="AS15:BD15"/>
    <mergeCell ref="CR17:CR18"/>
    <mergeCell ref="CT17:CT18"/>
    <mergeCell ref="CU17:CU18"/>
    <mergeCell ref="CE17:CE18"/>
    <mergeCell ref="CF17:CF18"/>
    <mergeCell ref="CH17:CH18"/>
    <mergeCell ref="CI17:CI18"/>
    <mergeCell ref="CK17:CK18"/>
    <mergeCell ref="CL17:CL18"/>
    <mergeCell ref="CN17:CN18"/>
    <mergeCell ref="CO17:CO18"/>
    <mergeCell ref="CQ17:CQ18"/>
    <mergeCell ref="Q16:Q18"/>
    <mergeCell ref="CA17:CA18"/>
    <mergeCell ref="CD16:CD18"/>
    <mergeCell ref="CG16:CG18"/>
    <mergeCell ref="CJ16:CJ18"/>
    <mergeCell ref="CB15:CB18"/>
    <mergeCell ref="CC15:CC18"/>
    <mergeCell ref="CM16:CM18"/>
    <mergeCell ref="CP16:CP18"/>
    <mergeCell ref="BO17:BO18"/>
    <mergeCell ref="BQ17:BQ18"/>
    <mergeCell ref="BR17:BR18"/>
    <mergeCell ref="BT17:BT18"/>
    <mergeCell ref="BU17:BU18"/>
    <mergeCell ref="BW17:BW18"/>
    <mergeCell ref="BX17:BX18"/>
    <mergeCell ref="BS16:BS18"/>
    <mergeCell ref="BV16:BV18"/>
    <mergeCell ref="BG15:CA15"/>
    <mergeCell ref="CD15:CU15"/>
    <mergeCell ref="AK16:AK18"/>
    <mergeCell ref="AN16:AN18"/>
    <mergeCell ref="AS16:AS18"/>
    <mergeCell ref="AM17:AM18"/>
    <mergeCell ref="AO17:AO18"/>
    <mergeCell ref="AP17:AP18"/>
    <mergeCell ref="BZ17:BZ18"/>
    <mergeCell ref="AX17:AX18"/>
    <mergeCell ref="AZ17:AZ18"/>
    <mergeCell ref="BA17:BA18"/>
    <mergeCell ref="BC17:BC18"/>
    <mergeCell ref="BD17:BD18"/>
    <mergeCell ref="BH17:BH18"/>
    <mergeCell ref="BI17:BI18"/>
    <mergeCell ref="BK17:BK18"/>
    <mergeCell ref="BL17:BL18"/>
    <mergeCell ref="BN17:BN18"/>
    <mergeCell ref="AY16:AY18"/>
    <mergeCell ref="BG16:BG18"/>
    <mergeCell ref="BJ16:BJ18"/>
    <mergeCell ref="BM16:BM18"/>
    <mergeCell ref="S17:S18"/>
    <mergeCell ref="R17:R18"/>
    <mergeCell ref="AC15:AC18"/>
    <mergeCell ref="AD15:AD18"/>
    <mergeCell ref="CS16:CS18"/>
    <mergeCell ref="L16:L18"/>
    <mergeCell ref="I16:I18"/>
    <mergeCell ref="T17:T18"/>
    <mergeCell ref="U17:V17"/>
    <mergeCell ref="X17:Y17"/>
    <mergeCell ref="W17:W18"/>
    <mergeCell ref="AE16:AE18"/>
    <mergeCell ref="M17:M18"/>
    <mergeCell ref="N17:N18"/>
    <mergeCell ref="J17:J18"/>
    <mergeCell ref="K17:K18"/>
    <mergeCell ref="AA17:AA18"/>
    <mergeCell ref="AB17:AB18"/>
    <mergeCell ref="BP16:BP18"/>
    <mergeCell ref="BB16:BB18"/>
    <mergeCell ref="BY16:BY18"/>
    <mergeCell ref="AW17:AW18"/>
    <mergeCell ref="AV16:AV18"/>
    <mergeCell ref="AL17:AL18"/>
    <mergeCell ref="A14:E14"/>
    <mergeCell ref="A12:C12"/>
    <mergeCell ref="A11:C11"/>
    <mergeCell ref="BB1:BD1"/>
    <mergeCell ref="D12:J12"/>
    <mergeCell ref="AN1:AP1"/>
    <mergeCell ref="A6:C6"/>
    <mergeCell ref="A15:A18"/>
    <mergeCell ref="B15:B18"/>
    <mergeCell ref="Z16:Z18"/>
    <mergeCell ref="AJ17:AJ18"/>
    <mergeCell ref="AF17:AF18"/>
    <mergeCell ref="AG17:AG18"/>
    <mergeCell ref="AI17:AI18"/>
    <mergeCell ref="AT17:AT18"/>
    <mergeCell ref="AU17:AU18"/>
    <mergeCell ref="C15:C18"/>
    <mergeCell ref="AH16:AH18"/>
    <mergeCell ref="F16:F18"/>
    <mergeCell ref="H17:H18"/>
    <mergeCell ref="G17:G18"/>
    <mergeCell ref="G16:H16"/>
    <mergeCell ref="D16:D18"/>
    <mergeCell ref="E16:E18"/>
  </mergeCells>
  <phoneticPr fontId="22" type="noConversion"/>
  <printOptions horizontalCentered="1"/>
  <pageMargins left="0.43307086614173229" right="0.43307086614173229" top="0.74803149606299213" bottom="0.74803149606299213" header="0.31496062992125984" footer="0.31496062992125984"/>
  <pageSetup paperSize="9" scale="68" orientation="portrait" r:id="rId1"/>
  <colBreaks count="4" manualBreakCount="4">
    <brk id="28" max="64" man="1"/>
    <brk id="42" max="64" man="1"/>
    <brk id="56" max="64" man="1"/>
    <brk id="79" max="6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CS57"/>
  <sheetViews>
    <sheetView view="pageBreakPreview" topLeftCell="A14" zoomScale="80" zoomScaleNormal="100" zoomScaleSheetLayoutView="80" workbookViewId="0">
      <selection activeCell="U22" sqref="U22"/>
    </sheetView>
  </sheetViews>
  <sheetFormatPr defaultColWidth="8.85546875" defaultRowHeight="12.75"/>
  <cols>
    <col min="1" max="1" width="29.42578125" style="21" customWidth="1"/>
    <col min="2" max="2" width="3.7109375" style="21" customWidth="1"/>
    <col min="3" max="3" width="9.5703125" style="21" bestFit="1" customWidth="1"/>
    <col min="4" max="4" width="7.5703125" style="21" customWidth="1"/>
    <col min="5" max="5" width="8" style="21" customWidth="1"/>
    <col min="6" max="6" width="8.28515625" style="21" customWidth="1"/>
    <col min="7" max="8" width="8.140625" style="21" customWidth="1"/>
    <col min="9" max="9" width="9.85546875" style="21" customWidth="1"/>
    <col min="10" max="11" width="8.28515625" style="21" customWidth="1"/>
    <col min="12" max="12" width="6.140625" style="21" customWidth="1"/>
    <col min="13" max="14" width="7.7109375" style="21" customWidth="1"/>
    <col min="15" max="15" width="28.140625" style="21" customWidth="1"/>
    <col min="16" max="16" width="5.28515625" style="21" customWidth="1"/>
    <col min="17" max="17" width="7.5703125" style="21" customWidth="1"/>
    <col min="18" max="18" width="8.140625" style="21" customWidth="1"/>
    <col min="19" max="20" width="9.140625" style="21" customWidth="1"/>
    <col min="21" max="22" width="9" style="21" customWidth="1"/>
    <col min="23" max="23" width="12.85546875" style="21" customWidth="1"/>
    <col min="24" max="25" width="9.140625" style="21" customWidth="1"/>
    <col min="26" max="26" width="8" style="21" customWidth="1"/>
    <col min="27" max="28" width="8.28515625" style="21" customWidth="1"/>
    <col min="29" max="29" width="4.28515625" style="21" hidden="1" customWidth="1"/>
    <col min="30" max="30" width="11.42578125" style="21" hidden="1" customWidth="1"/>
    <col min="31" max="32" width="7.7109375" style="21" hidden="1" customWidth="1"/>
    <col min="33" max="33" width="8.42578125" style="21" hidden="1" customWidth="1"/>
    <col min="34" max="35" width="0" style="21" hidden="1" customWidth="1"/>
    <col min="36" max="36" width="23.140625" style="21" hidden="1" customWidth="1"/>
    <col min="37" max="38" width="0" style="21" hidden="1" customWidth="1"/>
    <col min="39" max="39" width="24.140625" style="21" hidden="1" customWidth="1"/>
    <col min="40" max="41" width="0" style="21" hidden="1" customWidth="1"/>
    <col min="42" max="42" width="18.140625" style="21" hidden="1" customWidth="1"/>
    <col min="43" max="44" width="0" style="21" hidden="1" customWidth="1"/>
    <col min="45" max="45" width="25.85546875" style="21" hidden="1" customWidth="1"/>
    <col min="46" max="47" width="0" style="21" hidden="1" customWidth="1"/>
    <col min="48" max="48" width="4.85546875" style="21" hidden="1" customWidth="1"/>
    <col min="49" max="49" width="23" style="21" hidden="1" customWidth="1"/>
    <col min="50" max="51" width="0" style="21" hidden="1" customWidth="1"/>
    <col min="52" max="52" width="20.28515625" style="21" hidden="1" customWidth="1"/>
    <col min="53" max="54" width="0" style="21" hidden="1" customWidth="1"/>
    <col min="55" max="55" width="13.5703125" style="21" hidden="1" customWidth="1"/>
    <col min="56" max="57" width="0" style="21" hidden="1" customWidth="1"/>
    <col min="58" max="58" width="11.5703125" style="21" hidden="1" customWidth="1"/>
    <col min="59" max="60" width="0" style="21" hidden="1" customWidth="1"/>
    <col min="61" max="61" width="12.28515625" style="21" hidden="1" customWidth="1"/>
    <col min="62" max="69" width="0" style="21" hidden="1" customWidth="1"/>
    <col min="70" max="70" width="4.5703125" style="21" hidden="1" customWidth="1"/>
    <col min="71" max="76" width="0" style="21" hidden="1" customWidth="1"/>
    <col min="77" max="77" width="12.140625" style="21" hidden="1" customWidth="1"/>
    <col min="78" max="79" width="0" style="21" hidden="1" customWidth="1"/>
    <col min="80" max="80" width="13.28515625" style="21" hidden="1" customWidth="1"/>
    <col min="81" max="88" width="0" style="21" hidden="1" customWidth="1"/>
    <col min="89" max="89" width="9.140625" style="21" hidden="1" customWidth="1"/>
    <col min="90" max="97" width="0" style="21" hidden="1" customWidth="1"/>
    <col min="98" max="258" width="8.85546875" style="21"/>
    <col min="259" max="259" width="6" style="21" customWidth="1"/>
    <col min="260" max="514" width="8.85546875" style="21"/>
    <col min="515" max="515" width="6" style="21" customWidth="1"/>
    <col min="516" max="770" width="8.85546875" style="21"/>
    <col min="771" max="771" width="6" style="21" customWidth="1"/>
    <col min="772" max="1026" width="8.85546875" style="21"/>
    <col min="1027" max="1027" width="6" style="21" customWidth="1"/>
    <col min="1028" max="1282" width="8.85546875" style="21"/>
    <col min="1283" max="1283" width="6" style="21" customWidth="1"/>
    <col min="1284" max="1538" width="8.85546875" style="21"/>
    <col min="1539" max="1539" width="6" style="21" customWidth="1"/>
    <col min="1540" max="1794" width="8.85546875" style="21"/>
    <col min="1795" max="1795" width="6" style="21" customWidth="1"/>
    <col min="1796" max="2050" width="8.85546875" style="21"/>
    <col min="2051" max="2051" width="6" style="21" customWidth="1"/>
    <col min="2052" max="2306" width="8.85546875" style="21"/>
    <col min="2307" max="2307" width="6" style="21" customWidth="1"/>
    <col min="2308" max="2562" width="8.85546875" style="21"/>
    <col min="2563" max="2563" width="6" style="21" customWidth="1"/>
    <col min="2564" max="2818" width="8.85546875" style="21"/>
    <col min="2819" max="2819" width="6" style="21" customWidth="1"/>
    <col min="2820" max="3074" width="8.85546875" style="21"/>
    <col min="3075" max="3075" width="6" style="21" customWidth="1"/>
    <col min="3076" max="3330" width="8.85546875" style="21"/>
    <col min="3331" max="3331" width="6" style="21" customWidth="1"/>
    <col min="3332" max="3586" width="8.85546875" style="21"/>
    <col min="3587" max="3587" width="6" style="21" customWidth="1"/>
    <col min="3588" max="3842" width="8.85546875" style="21"/>
    <col min="3843" max="3843" width="6" style="21" customWidth="1"/>
    <col min="3844" max="4098" width="8.85546875" style="21"/>
    <col min="4099" max="4099" width="6" style="21" customWidth="1"/>
    <col min="4100" max="4354" width="8.85546875" style="21"/>
    <col min="4355" max="4355" width="6" style="21" customWidth="1"/>
    <col min="4356" max="4610" width="8.85546875" style="21"/>
    <col min="4611" max="4611" width="6" style="21" customWidth="1"/>
    <col min="4612" max="4866" width="8.85546875" style="21"/>
    <col min="4867" max="4867" width="6" style="21" customWidth="1"/>
    <col min="4868" max="5122" width="8.85546875" style="21"/>
    <col min="5123" max="5123" width="6" style="21" customWidth="1"/>
    <col min="5124" max="5378" width="8.85546875" style="21"/>
    <col min="5379" max="5379" width="6" style="21" customWidth="1"/>
    <col min="5380" max="5634" width="8.85546875" style="21"/>
    <col min="5635" max="5635" width="6" style="21" customWidth="1"/>
    <col min="5636" max="5890" width="8.85546875" style="21"/>
    <col min="5891" max="5891" width="6" style="21" customWidth="1"/>
    <col min="5892" max="6146" width="8.85546875" style="21"/>
    <col min="6147" max="6147" width="6" style="21" customWidth="1"/>
    <col min="6148" max="6402" width="8.85546875" style="21"/>
    <col min="6403" max="6403" width="6" style="21" customWidth="1"/>
    <col min="6404" max="6658" width="8.85546875" style="21"/>
    <col min="6659" max="6659" width="6" style="21" customWidth="1"/>
    <col min="6660" max="6914" width="8.85546875" style="21"/>
    <col min="6915" max="6915" width="6" style="21" customWidth="1"/>
    <col min="6916" max="7170" width="8.85546875" style="21"/>
    <col min="7171" max="7171" width="6" style="21" customWidth="1"/>
    <col min="7172" max="7426" width="8.85546875" style="21"/>
    <col min="7427" max="7427" width="6" style="21" customWidth="1"/>
    <col min="7428" max="7682" width="8.85546875" style="21"/>
    <col min="7683" max="7683" width="6" style="21" customWidth="1"/>
    <col min="7684" max="7938" width="8.85546875" style="21"/>
    <col min="7939" max="7939" width="6" style="21" customWidth="1"/>
    <col min="7940" max="8194" width="8.85546875" style="21"/>
    <col min="8195" max="8195" width="6" style="21" customWidth="1"/>
    <col min="8196" max="8450" width="8.85546875" style="21"/>
    <col min="8451" max="8451" width="6" style="21" customWidth="1"/>
    <col min="8452" max="8706" width="8.85546875" style="21"/>
    <col min="8707" max="8707" width="6" style="21" customWidth="1"/>
    <col min="8708" max="8962" width="8.85546875" style="21"/>
    <col min="8963" max="8963" width="6" style="21" customWidth="1"/>
    <col min="8964" max="9218" width="8.85546875" style="21"/>
    <col min="9219" max="9219" width="6" style="21" customWidth="1"/>
    <col min="9220" max="9474" width="8.85546875" style="21"/>
    <col min="9475" max="9475" width="6" style="21" customWidth="1"/>
    <col min="9476" max="9730" width="8.85546875" style="21"/>
    <col min="9731" max="9731" width="6" style="21" customWidth="1"/>
    <col min="9732" max="9986" width="8.85546875" style="21"/>
    <col min="9987" max="9987" width="6" style="21" customWidth="1"/>
    <col min="9988" max="10242" width="8.85546875" style="21"/>
    <col min="10243" max="10243" width="6" style="21" customWidth="1"/>
    <col min="10244" max="10498" width="8.85546875" style="21"/>
    <col min="10499" max="10499" width="6" style="21" customWidth="1"/>
    <col min="10500" max="10754" width="8.85546875" style="21"/>
    <col min="10755" max="10755" width="6" style="21" customWidth="1"/>
    <col min="10756" max="11010" width="8.85546875" style="21"/>
    <col min="11011" max="11011" width="6" style="21" customWidth="1"/>
    <col min="11012" max="11266" width="8.85546875" style="21"/>
    <col min="11267" max="11267" width="6" style="21" customWidth="1"/>
    <col min="11268" max="11522" width="8.85546875" style="21"/>
    <col min="11523" max="11523" width="6" style="21" customWidth="1"/>
    <col min="11524" max="11778" width="8.85546875" style="21"/>
    <col min="11779" max="11779" width="6" style="21" customWidth="1"/>
    <col min="11780" max="12034" width="8.85546875" style="21"/>
    <col min="12035" max="12035" width="6" style="21" customWidth="1"/>
    <col min="12036" max="12290" width="8.85546875" style="21"/>
    <col min="12291" max="12291" width="6" style="21" customWidth="1"/>
    <col min="12292" max="12546" width="8.85546875" style="21"/>
    <col min="12547" max="12547" width="6" style="21" customWidth="1"/>
    <col min="12548" max="12802" width="8.85546875" style="21"/>
    <col min="12803" max="12803" width="6" style="21" customWidth="1"/>
    <col min="12804" max="13058" width="8.85546875" style="21"/>
    <col min="13059" max="13059" width="6" style="21" customWidth="1"/>
    <col min="13060" max="13314" width="8.85546875" style="21"/>
    <col min="13315" max="13315" width="6" style="21" customWidth="1"/>
    <col min="13316" max="13570" width="8.85546875" style="21"/>
    <col min="13571" max="13571" width="6" style="21" customWidth="1"/>
    <col min="13572" max="13826" width="8.85546875" style="21"/>
    <col min="13827" max="13827" width="6" style="21" customWidth="1"/>
    <col min="13828" max="14082" width="8.85546875" style="21"/>
    <col min="14083" max="14083" width="6" style="21" customWidth="1"/>
    <col min="14084" max="14338" width="8.85546875" style="21"/>
    <col min="14339" max="14339" width="6" style="21" customWidth="1"/>
    <col min="14340" max="14594" width="8.85546875" style="21"/>
    <col min="14595" max="14595" width="6" style="21" customWidth="1"/>
    <col min="14596" max="14850" width="8.85546875" style="21"/>
    <col min="14851" max="14851" width="6" style="21" customWidth="1"/>
    <col min="14852" max="15106" width="8.85546875" style="21"/>
    <col min="15107" max="15107" width="6" style="21" customWidth="1"/>
    <col min="15108" max="15362" width="8.85546875" style="21"/>
    <col min="15363" max="15363" width="6" style="21" customWidth="1"/>
    <col min="15364" max="15618" width="8.85546875" style="21"/>
    <col min="15619" max="15619" width="6" style="21" customWidth="1"/>
    <col min="15620" max="15874" width="8.85546875" style="21"/>
    <col min="15875" max="15875" width="6" style="21" customWidth="1"/>
    <col min="15876" max="16130" width="8.85546875" style="21"/>
    <col min="16131" max="16131" width="6" style="21" customWidth="1"/>
    <col min="16132" max="16384" width="8.85546875" style="21"/>
  </cols>
  <sheetData>
    <row r="1" spans="1:97" ht="15.75" customHeight="1">
      <c r="A1" s="77"/>
      <c r="B1" s="77"/>
      <c r="C1" s="65"/>
      <c r="D1" s="65"/>
      <c r="E1" s="65"/>
      <c r="F1" s="65"/>
      <c r="G1" s="65"/>
      <c r="H1" s="65"/>
      <c r="I1" s="65"/>
      <c r="J1" s="65"/>
      <c r="K1" s="65"/>
      <c r="L1" s="65"/>
      <c r="M1" s="649" t="s">
        <v>763</v>
      </c>
      <c r="N1" s="650"/>
      <c r="O1" s="65"/>
      <c r="P1" s="65"/>
      <c r="Q1" s="65"/>
      <c r="R1" s="65"/>
      <c r="S1" s="65"/>
      <c r="T1" s="65"/>
      <c r="U1" s="65"/>
      <c r="Y1" s="630" t="s">
        <v>764</v>
      </c>
      <c r="Z1" s="630"/>
      <c r="AA1" s="630"/>
      <c r="AB1" s="630"/>
      <c r="AC1" s="630"/>
      <c r="AD1" s="630"/>
      <c r="AE1" s="65"/>
    </row>
    <row r="2" spans="1:97">
      <c r="A2" s="77"/>
      <c r="B2" s="7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78"/>
      <c r="AH2" s="78"/>
    </row>
    <row r="3" spans="1:97">
      <c r="A3" s="77"/>
      <c r="B3" s="7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78"/>
      <c r="AH3" s="78"/>
    </row>
    <row r="4" spans="1:97">
      <c r="A4" s="77"/>
      <c r="B4" s="77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78"/>
      <c r="AH4" s="78"/>
    </row>
    <row r="5" spans="1:97" s="239" customFormat="1" ht="58.5" customHeight="1">
      <c r="B5" s="648" t="s">
        <v>765</v>
      </c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98"/>
      <c r="AF5" s="101"/>
      <c r="AG5" s="101"/>
      <c r="AH5" s="238"/>
    </row>
    <row r="6" spans="1:97" s="239" customFormat="1" ht="18">
      <c r="A6" s="101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01"/>
      <c r="AG6" s="101"/>
      <c r="AH6" s="238"/>
    </row>
    <row r="7" spans="1:97" s="239" customFormat="1" ht="18">
      <c r="A7" s="101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487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01"/>
      <c r="AG7" s="101"/>
      <c r="AH7" s="238"/>
    </row>
    <row r="8" spans="1:97" s="239" customFormat="1" ht="18">
      <c r="A8" s="101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01"/>
      <c r="AG8" s="101"/>
      <c r="AH8" s="238"/>
    </row>
    <row r="9" spans="1:97" s="9" customFormat="1">
      <c r="A9" s="79"/>
      <c r="B9" s="79"/>
      <c r="C9" s="79"/>
      <c r="D9" s="79"/>
      <c r="E9" s="79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79"/>
      <c r="U9" s="79"/>
      <c r="V9" s="79"/>
      <c r="W9" s="79"/>
      <c r="X9" s="79"/>
      <c r="Y9" s="79"/>
      <c r="Z9" s="79"/>
      <c r="AA9" s="79"/>
      <c r="AB9" s="79"/>
      <c r="AC9" s="79"/>
      <c r="AD9" s="61"/>
      <c r="AE9" s="61"/>
      <c r="AF9" s="61"/>
      <c r="AG9" s="61"/>
      <c r="AH9" s="61"/>
    </row>
    <row r="10" spans="1:97" s="9" customFormat="1">
      <c r="A10" s="646"/>
      <c r="B10" s="646"/>
      <c r="C10" s="646"/>
      <c r="D10" s="170"/>
      <c r="E10" s="60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1"/>
      <c r="AH10" s="61"/>
    </row>
    <row r="11" spans="1:97">
      <c r="A11" s="96"/>
      <c r="B11" s="8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5"/>
      <c r="AE11" s="65"/>
      <c r="AF11" s="65"/>
      <c r="AG11" s="63"/>
      <c r="AH11" s="63"/>
    </row>
    <row r="12" spans="1:97">
      <c r="A12" s="96"/>
      <c r="B12" s="528"/>
      <c r="C12" s="528"/>
      <c r="D12" s="528"/>
      <c r="E12" s="62"/>
      <c r="F12" s="62"/>
      <c r="G12" s="62"/>
      <c r="H12" s="62"/>
      <c r="I12" s="63"/>
      <c r="J12" s="63"/>
      <c r="K12" s="63"/>
      <c r="L12" s="63"/>
      <c r="M12" s="63"/>
      <c r="N12" s="63"/>
      <c r="O12" s="63"/>
      <c r="P12" s="63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3"/>
      <c r="AH12" s="63"/>
    </row>
    <row r="14" spans="1:97">
      <c r="A14" s="25"/>
      <c r="N14" s="208" t="s">
        <v>3</v>
      </c>
      <c r="R14" s="66"/>
      <c r="S14" s="66"/>
      <c r="T14" s="66"/>
      <c r="U14" s="66"/>
      <c r="V14" s="66"/>
      <c r="Z14" s="60"/>
      <c r="AA14" s="60"/>
      <c r="AB14" s="208" t="s">
        <v>3</v>
      </c>
      <c r="AC14" s="60"/>
      <c r="AF14" s="66"/>
    </row>
    <row r="15" spans="1:97" s="149" customFormat="1" ht="25.5" customHeight="1">
      <c r="A15" s="539" t="s">
        <v>737</v>
      </c>
      <c r="B15" s="531" t="s">
        <v>5</v>
      </c>
      <c r="C15" s="539" t="s">
        <v>766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  <c r="O15" s="539" t="s">
        <v>737</v>
      </c>
      <c r="P15" s="531" t="s">
        <v>5</v>
      </c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2"/>
      <c r="AC15" s="531" t="s">
        <v>5</v>
      </c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531" t="s">
        <v>5</v>
      </c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531" t="s">
        <v>5</v>
      </c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2"/>
    </row>
    <row r="16" spans="1:97" s="149" customFormat="1" ht="12.75" customHeight="1">
      <c r="A16" s="541"/>
      <c r="B16" s="531"/>
      <c r="C16" s="641"/>
      <c r="D16" s="640" t="s">
        <v>117</v>
      </c>
      <c r="E16" s="640" t="s">
        <v>119</v>
      </c>
      <c r="F16" s="539" t="s">
        <v>739</v>
      </c>
      <c r="G16" s="534"/>
      <c r="H16" s="535"/>
      <c r="I16" s="539" t="s">
        <v>740</v>
      </c>
      <c r="J16" s="534"/>
      <c r="K16" s="535"/>
      <c r="L16" s="539" t="s">
        <v>741</v>
      </c>
      <c r="M16" s="534"/>
      <c r="N16" s="535"/>
      <c r="O16" s="541"/>
      <c r="P16" s="531"/>
      <c r="Q16" s="539" t="s">
        <v>742</v>
      </c>
      <c r="R16" s="534"/>
      <c r="S16" s="534"/>
      <c r="T16" s="141"/>
      <c r="U16" s="52"/>
      <c r="V16" s="52"/>
      <c r="W16" s="52"/>
      <c r="X16" s="52"/>
      <c r="Y16" s="144"/>
      <c r="Z16" s="539" t="s">
        <v>14</v>
      </c>
      <c r="AA16" s="52"/>
      <c r="AB16" s="144"/>
      <c r="AC16" s="531"/>
      <c r="AD16" s="539" t="s">
        <v>767</v>
      </c>
      <c r="AE16" s="52"/>
      <c r="AF16" s="144"/>
      <c r="AG16" s="539" t="s">
        <v>743</v>
      </c>
      <c r="AH16" s="52"/>
      <c r="AI16" s="144"/>
      <c r="AJ16" s="539" t="s">
        <v>744</v>
      </c>
      <c r="AK16" s="52"/>
      <c r="AL16" s="144"/>
      <c r="AM16" s="539" t="s">
        <v>745</v>
      </c>
      <c r="AN16" s="140"/>
      <c r="AO16" s="143"/>
      <c r="AP16" s="539" t="s">
        <v>746</v>
      </c>
      <c r="AQ16" s="52"/>
      <c r="AR16" s="144"/>
      <c r="AS16" s="539" t="s">
        <v>747</v>
      </c>
      <c r="AT16" s="52"/>
      <c r="AU16" s="144"/>
      <c r="AV16" s="531"/>
      <c r="AW16" s="539" t="s">
        <v>748</v>
      </c>
      <c r="AX16" s="52"/>
      <c r="AY16" s="144"/>
      <c r="AZ16" s="539" t="s">
        <v>768</v>
      </c>
      <c r="BA16" s="52"/>
      <c r="BB16" s="144"/>
      <c r="BC16" s="539" t="s">
        <v>750</v>
      </c>
      <c r="BD16" s="52"/>
      <c r="BE16" s="144"/>
      <c r="BF16" s="539" t="s">
        <v>751</v>
      </c>
      <c r="BG16" s="52"/>
      <c r="BH16" s="144"/>
      <c r="BI16" s="539" t="s">
        <v>752</v>
      </c>
      <c r="BJ16" s="52"/>
      <c r="BK16" s="144"/>
      <c r="BL16" s="539" t="s">
        <v>753</v>
      </c>
      <c r="BM16" s="52"/>
      <c r="BN16" s="144"/>
      <c r="BO16" s="539" t="s">
        <v>754</v>
      </c>
      <c r="BP16" s="52"/>
      <c r="BQ16" s="144"/>
      <c r="BR16" s="531"/>
      <c r="BS16" s="539" t="s">
        <v>755</v>
      </c>
      <c r="BT16" s="52"/>
      <c r="BU16" s="144"/>
      <c r="BV16" s="539" t="s">
        <v>720</v>
      </c>
      <c r="BW16" s="52"/>
      <c r="BX16" s="144"/>
      <c r="BY16" s="539" t="s">
        <v>756</v>
      </c>
      <c r="BZ16" s="52"/>
      <c r="CA16" s="144"/>
      <c r="CB16" s="539" t="s">
        <v>721</v>
      </c>
      <c r="CC16" s="52"/>
      <c r="CD16" s="144"/>
      <c r="CE16" s="539" t="s">
        <v>757</v>
      </c>
      <c r="CF16" s="52"/>
      <c r="CG16" s="144"/>
      <c r="CH16" s="539" t="s">
        <v>758</v>
      </c>
      <c r="CI16" s="52"/>
      <c r="CJ16" s="144"/>
      <c r="CK16" s="539" t="s">
        <v>759</v>
      </c>
      <c r="CL16" s="52"/>
      <c r="CM16" s="144"/>
      <c r="CN16" s="539" t="s">
        <v>760</v>
      </c>
      <c r="CO16" s="52"/>
      <c r="CP16" s="144"/>
      <c r="CQ16" s="539" t="s">
        <v>14</v>
      </c>
      <c r="CR16" s="52"/>
      <c r="CS16" s="144"/>
    </row>
    <row r="17" spans="1:97" s="149" customFormat="1" ht="15" customHeight="1">
      <c r="A17" s="541"/>
      <c r="B17" s="531"/>
      <c r="C17" s="641"/>
      <c r="D17" s="641"/>
      <c r="E17" s="641"/>
      <c r="F17" s="641"/>
      <c r="G17" s="640" t="s">
        <v>117</v>
      </c>
      <c r="H17" s="640" t="s">
        <v>119</v>
      </c>
      <c r="I17" s="641"/>
      <c r="J17" s="640" t="s">
        <v>117</v>
      </c>
      <c r="K17" s="640" t="s">
        <v>119</v>
      </c>
      <c r="L17" s="641"/>
      <c r="M17" s="640" t="s">
        <v>117</v>
      </c>
      <c r="N17" s="640" t="s">
        <v>119</v>
      </c>
      <c r="O17" s="541"/>
      <c r="P17" s="531"/>
      <c r="Q17" s="641"/>
      <c r="R17" s="640" t="s">
        <v>117</v>
      </c>
      <c r="S17" s="640" t="s">
        <v>119</v>
      </c>
      <c r="T17" s="539" t="s">
        <v>761</v>
      </c>
      <c r="U17" s="141"/>
      <c r="V17" s="142"/>
      <c r="W17" s="539" t="s">
        <v>762</v>
      </c>
      <c r="X17" s="141"/>
      <c r="Y17" s="142"/>
      <c r="Z17" s="541"/>
      <c r="AA17" s="531" t="s">
        <v>117</v>
      </c>
      <c r="AB17" s="531" t="s">
        <v>119</v>
      </c>
      <c r="AC17" s="531"/>
      <c r="AD17" s="541"/>
      <c r="AE17" s="531" t="s">
        <v>117</v>
      </c>
      <c r="AF17" s="531" t="s">
        <v>119</v>
      </c>
      <c r="AG17" s="541"/>
      <c r="AH17" s="531" t="s">
        <v>117</v>
      </c>
      <c r="AI17" s="531" t="s">
        <v>119</v>
      </c>
      <c r="AJ17" s="541"/>
      <c r="AK17" s="531" t="s">
        <v>117</v>
      </c>
      <c r="AL17" s="531" t="s">
        <v>119</v>
      </c>
      <c r="AM17" s="541"/>
      <c r="AN17" s="531" t="s">
        <v>117</v>
      </c>
      <c r="AO17" s="531" t="s">
        <v>119</v>
      </c>
      <c r="AP17" s="541"/>
      <c r="AQ17" s="531" t="s">
        <v>117</v>
      </c>
      <c r="AR17" s="531" t="s">
        <v>119</v>
      </c>
      <c r="AS17" s="541"/>
      <c r="AT17" s="531" t="s">
        <v>117</v>
      </c>
      <c r="AU17" s="531" t="s">
        <v>119</v>
      </c>
      <c r="AV17" s="531"/>
      <c r="AW17" s="541"/>
      <c r="AX17" s="531" t="s">
        <v>117</v>
      </c>
      <c r="AY17" s="531" t="s">
        <v>119</v>
      </c>
      <c r="AZ17" s="541"/>
      <c r="BA17" s="531" t="s">
        <v>117</v>
      </c>
      <c r="BB17" s="531" t="s">
        <v>119</v>
      </c>
      <c r="BC17" s="541"/>
      <c r="BD17" s="531" t="s">
        <v>117</v>
      </c>
      <c r="BE17" s="531" t="s">
        <v>119</v>
      </c>
      <c r="BF17" s="541"/>
      <c r="BG17" s="531" t="s">
        <v>117</v>
      </c>
      <c r="BH17" s="531" t="s">
        <v>119</v>
      </c>
      <c r="BI17" s="541"/>
      <c r="BJ17" s="531" t="s">
        <v>117</v>
      </c>
      <c r="BK17" s="531" t="s">
        <v>119</v>
      </c>
      <c r="BL17" s="541"/>
      <c r="BM17" s="531" t="s">
        <v>117</v>
      </c>
      <c r="BN17" s="531" t="s">
        <v>119</v>
      </c>
      <c r="BO17" s="541"/>
      <c r="BP17" s="531" t="s">
        <v>117</v>
      </c>
      <c r="BQ17" s="531" t="s">
        <v>119</v>
      </c>
      <c r="BR17" s="531"/>
      <c r="BS17" s="541"/>
      <c r="BT17" s="531" t="s">
        <v>117</v>
      </c>
      <c r="BU17" s="531" t="s">
        <v>119</v>
      </c>
      <c r="BV17" s="541"/>
      <c r="BW17" s="531" t="s">
        <v>117</v>
      </c>
      <c r="BX17" s="531" t="s">
        <v>119</v>
      </c>
      <c r="BY17" s="541"/>
      <c r="BZ17" s="531" t="s">
        <v>117</v>
      </c>
      <c r="CA17" s="531" t="s">
        <v>119</v>
      </c>
      <c r="CB17" s="541"/>
      <c r="CC17" s="531" t="s">
        <v>117</v>
      </c>
      <c r="CD17" s="531" t="s">
        <v>119</v>
      </c>
      <c r="CE17" s="541"/>
      <c r="CF17" s="531" t="s">
        <v>117</v>
      </c>
      <c r="CG17" s="531" t="s">
        <v>119</v>
      </c>
      <c r="CH17" s="541"/>
      <c r="CI17" s="531" t="s">
        <v>117</v>
      </c>
      <c r="CJ17" s="531" t="s">
        <v>119</v>
      </c>
      <c r="CK17" s="541"/>
      <c r="CL17" s="531" t="s">
        <v>117</v>
      </c>
      <c r="CM17" s="531" t="s">
        <v>119</v>
      </c>
      <c r="CN17" s="541"/>
      <c r="CO17" s="531" t="s">
        <v>117</v>
      </c>
      <c r="CP17" s="531" t="s">
        <v>119</v>
      </c>
      <c r="CQ17" s="541"/>
      <c r="CR17" s="531" t="s">
        <v>117</v>
      </c>
      <c r="CS17" s="531" t="s">
        <v>119</v>
      </c>
    </row>
    <row r="18" spans="1:97" s="149" customFormat="1" ht="20.25" customHeight="1">
      <c r="A18" s="542"/>
      <c r="B18" s="531"/>
      <c r="C18" s="540"/>
      <c r="D18" s="540"/>
      <c r="E18" s="540"/>
      <c r="F18" s="540"/>
      <c r="G18" s="540"/>
      <c r="H18" s="540"/>
      <c r="I18" s="540"/>
      <c r="J18" s="540"/>
      <c r="K18" s="641"/>
      <c r="L18" s="641"/>
      <c r="M18" s="540"/>
      <c r="N18" s="540"/>
      <c r="O18" s="542"/>
      <c r="P18" s="531"/>
      <c r="Q18" s="641"/>
      <c r="R18" s="641"/>
      <c r="S18" s="641"/>
      <c r="T18" s="641"/>
      <c r="U18" s="188" t="s">
        <v>117</v>
      </c>
      <c r="V18" s="188" t="s">
        <v>119</v>
      </c>
      <c r="W18" s="641"/>
      <c r="X18" s="188" t="s">
        <v>117</v>
      </c>
      <c r="Y18" s="188" t="s">
        <v>119</v>
      </c>
      <c r="Z18" s="542"/>
      <c r="AA18" s="531"/>
      <c r="AB18" s="531"/>
      <c r="AC18" s="531"/>
      <c r="AD18" s="541"/>
      <c r="AE18" s="640"/>
      <c r="AF18" s="531"/>
      <c r="AG18" s="542"/>
      <c r="AH18" s="531"/>
      <c r="AI18" s="531"/>
      <c r="AJ18" s="542"/>
      <c r="AK18" s="531"/>
      <c r="AL18" s="531"/>
      <c r="AM18" s="542"/>
      <c r="AN18" s="531"/>
      <c r="AO18" s="531"/>
      <c r="AP18" s="542"/>
      <c r="AQ18" s="531"/>
      <c r="AR18" s="531"/>
      <c r="AS18" s="542"/>
      <c r="AT18" s="531"/>
      <c r="AU18" s="531"/>
      <c r="AV18" s="531"/>
      <c r="AW18" s="542"/>
      <c r="AX18" s="531"/>
      <c r="AY18" s="531"/>
      <c r="AZ18" s="542"/>
      <c r="BA18" s="531"/>
      <c r="BB18" s="531"/>
      <c r="BC18" s="542"/>
      <c r="BD18" s="531"/>
      <c r="BE18" s="531"/>
      <c r="BF18" s="542"/>
      <c r="BG18" s="531"/>
      <c r="BH18" s="531"/>
      <c r="BI18" s="542"/>
      <c r="BJ18" s="531"/>
      <c r="BK18" s="531"/>
      <c r="BL18" s="542"/>
      <c r="BM18" s="531"/>
      <c r="BN18" s="531"/>
      <c r="BO18" s="542"/>
      <c r="BP18" s="531"/>
      <c r="BQ18" s="531"/>
      <c r="BR18" s="531"/>
      <c r="BS18" s="542"/>
      <c r="BT18" s="531"/>
      <c r="BU18" s="531"/>
      <c r="BV18" s="542"/>
      <c r="BW18" s="531"/>
      <c r="BX18" s="531"/>
      <c r="BY18" s="542"/>
      <c r="BZ18" s="531"/>
      <c r="CA18" s="531"/>
      <c r="CB18" s="542"/>
      <c r="CC18" s="531"/>
      <c r="CD18" s="531"/>
      <c r="CE18" s="542"/>
      <c r="CF18" s="531"/>
      <c r="CG18" s="531"/>
      <c r="CH18" s="542"/>
      <c r="CI18" s="531"/>
      <c r="CJ18" s="531"/>
      <c r="CK18" s="542"/>
      <c r="CL18" s="531"/>
      <c r="CM18" s="531"/>
      <c r="CN18" s="542"/>
      <c r="CO18" s="531"/>
      <c r="CP18" s="531"/>
      <c r="CQ18" s="542"/>
      <c r="CR18" s="531"/>
      <c r="CS18" s="531"/>
    </row>
    <row r="19" spans="1:97" s="149" customFormat="1" ht="19.5" customHeight="1">
      <c r="A19" s="175" t="s">
        <v>31</v>
      </c>
      <c r="B19" s="130" t="s">
        <v>32</v>
      </c>
      <c r="C19" s="177">
        <v>1</v>
      </c>
      <c r="D19" s="177">
        <v>2</v>
      </c>
      <c r="E19" s="177">
        <v>3</v>
      </c>
      <c r="F19" s="177">
        <v>4</v>
      </c>
      <c r="G19" s="177">
        <v>5</v>
      </c>
      <c r="H19" s="177">
        <v>6</v>
      </c>
      <c r="I19" s="177">
        <v>7</v>
      </c>
      <c r="J19" s="177">
        <v>8</v>
      </c>
      <c r="K19" s="130">
        <v>9</v>
      </c>
      <c r="L19" s="130">
        <v>10</v>
      </c>
      <c r="M19" s="130">
        <v>11</v>
      </c>
      <c r="N19" s="130">
        <v>12</v>
      </c>
      <c r="O19" s="175" t="s">
        <v>31</v>
      </c>
      <c r="P19" s="130" t="s">
        <v>32</v>
      </c>
      <c r="Q19" s="130">
        <v>13</v>
      </c>
      <c r="R19" s="130">
        <v>14</v>
      </c>
      <c r="S19" s="130">
        <v>15</v>
      </c>
      <c r="T19" s="130">
        <v>16</v>
      </c>
      <c r="U19" s="130">
        <v>17</v>
      </c>
      <c r="V19" s="130">
        <v>18</v>
      </c>
      <c r="W19" s="130">
        <v>19</v>
      </c>
      <c r="X19" s="130">
        <v>20</v>
      </c>
      <c r="Y19" s="130">
        <v>21</v>
      </c>
      <c r="Z19" s="130">
        <v>22</v>
      </c>
      <c r="AA19" s="130">
        <v>23</v>
      </c>
      <c r="AB19" s="130">
        <v>24</v>
      </c>
      <c r="AC19" s="130" t="s">
        <v>32</v>
      </c>
      <c r="AD19" s="130">
        <v>22</v>
      </c>
      <c r="AE19" s="130">
        <v>23</v>
      </c>
      <c r="AF19" s="177">
        <v>24</v>
      </c>
      <c r="AG19" s="177">
        <v>25</v>
      </c>
      <c r="AH19" s="177">
        <v>26</v>
      </c>
      <c r="AI19" s="177">
        <v>27</v>
      </c>
      <c r="AJ19" s="177">
        <v>28</v>
      </c>
      <c r="AK19" s="177">
        <v>29</v>
      </c>
      <c r="AL19" s="177">
        <v>30</v>
      </c>
      <c r="AM19" s="177">
        <v>31</v>
      </c>
      <c r="AN19" s="177">
        <v>32</v>
      </c>
      <c r="AO19" s="177">
        <v>33</v>
      </c>
      <c r="AP19" s="177">
        <v>34</v>
      </c>
      <c r="AQ19" s="177">
        <v>35</v>
      </c>
      <c r="AR19" s="177">
        <v>36</v>
      </c>
      <c r="AS19" s="177">
        <v>37</v>
      </c>
      <c r="AT19" s="177">
        <v>38</v>
      </c>
      <c r="AU19" s="177">
        <v>39</v>
      </c>
      <c r="AV19" s="130" t="s">
        <v>32</v>
      </c>
      <c r="AW19" s="177">
        <v>40</v>
      </c>
      <c r="AX19" s="177">
        <v>41</v>
      </c>
      <c r="AY19" s="177">
        <v>42</v>
      </c>
      <c r="AZ19" s="177">
        <v>43</v>
      </c>
      <c r="BA19" s="177">
        <v>44</v>
      </c>
      <c r="BB19" s="177">
        <v>45</v>
      </c>
      <c r="BC19" s="177">
        <v>46</v>
      </c>
      <c r="BD19" s="177">
        <v>47</v>
      </c>
      <c r="BE19" s="177">
        <v>48</v>
      </c>
      <c r="BF19" s="177">
        <v>49</v>
      </c>
      <c r="BG19" s="177">
        <v>50</v>
      </c>
      <c r="BH19" s="177">
        <v>51</v>
      </c>
      <c r="BI19" s="177">
        <v>52</v>
      </c>
      <c r="BJ19" s="177">
        <v>53</v>
      </c>
      <c r="BK19" s="177">
        <v>54</v>
      </c>
      <c r="BL19" s="177">
        <v>55</v>
      </c>
      <c r="BM19" s="177">
        <v>56</v>
      </c>
      <c r="BN19" s="177">
        <v>57</v>
      </c>
      <c r="BO19" s="177">
        <v>58</v>
      </c>
      <c r="BP19" s="177">
        <v>59</v>
      </c>
      <c r="BQ19" s="177">
        <v>60</v>
      </c>
      <c r="BR19" s="130" t="s">
        <v>32</v>
      </c>
      <c r="BS19" s="177">
        <v>61</v>
      </c>
      <c r="BT19" s="177">
        <v>62</v>
      </c>
      <c r="BU19" s="177">
        <v>63</v>
      </c>
      <c r="BV19" s="177">
        <v>64</v>
      </c>
      <c r="BW19" s="177">
        <v>65</v>
      </c>
      <c r="BX19" s="177">
        <v>66</v>
      </c>
      <c r="BY19" s="177">
        <v>67</v>
      </c>
      <c r="BZ19" s="177">
        <v>68</v>
      </c>
      <c r="CA19" s="177">
        <v>69</v>
      </c>
      <c r="CB19" s="177">
        <v>70</v>
      </c>
      <c r="CC19" s="177">
        <v>71</v>
      </c>
      <c r="CD19" s="177">
        <v>72</v>
      </c>
      <c r="CE19" s="177">
        <v>73</v>
      </c>
      <c r="CF19" s="177">
        <v>74</v>
      </c>
      <c r="CG19" s="177">
        <v>75</v>
      </c>
      <c r="CH19" s="177">
        <v>76</v>
      </c>
      <c r="CI19" s="177">
        <v>77</v>
      </c>
      <c r="CJ19" s="177">
        <v>78</v>
      </c>
      <c r="CK19" s="177">
        <v>79</v>
      </c>
      <c r="CL19" s="177">
        <v>80</v>
      </c>
      <c r="CM19" s="177">
        <v>81</v>
      </c>
      <c r="CN19" s="177">
        <v>82</v>
      </c>
      <c r="CO19" s="177">
        <v>83</v>
      </c>
      <c r="CP19" s="177">
        <v>84</v>
      </c>
      <c r="CQ19" s="177">
        <v>85</v>
      </c>
      <c r="CR19" s="177">
        <v>86</v>
      </c>
      <c r="CS19" s="177">
        <v>87</v>
      </c>
    </row>
    <row r="20" spans="1:97" s="7" customFormat="1" ht="25.5">
      <c r="A20" s="381" t="s">
        <v>769</v>
      </c>
      <c r="B20" s="353">
        <v>1</v>
      </c>
      <c r="C20" s="279">
        <f>SUM(C21:C27)</f>
        <v>4094</v>
      </c>
      <c r="D20" s="279">
        <f t="shared" ref="D20:N20" si="0">SUM(D21:D27)</f>
        <v>1414</v>
      </c>
      <c r="E20" s="279">
        <f t="shared" si="0"/>
        <v>2680</v>
      </c>
      <c r="F20" s="279">
        <f t="shared" si="0"/>
        <v>81</v>
      </c>
      <c r="G20" s="279">
        <f t="shared" si="0"/>
        <v>44</v>
      </c>
      <c r="H20" s="279">
        <f t="shared" si="0"/>
        <v>37</v>
      </c>
      <c r="I20" s="279">
        <f t="shared" si="0"/>
        <v>75</v>
      </c>
      <c r="J20" s="279">
        <f t="shared" si="0"/>
        <v>16</v>
      </c>
      <c r="K20" s="279">
        <f t="shared" si="0"/>
        <v>59</v>
      </c>
      <c r="L20" s="279">
        <f t="shared" si="0"/>
        <v>97</v>
      </c>
      <c r="M20" s="279">
        <f t="shared" si="0"/>
        <v>22</v>
      </c>
      <c r="N20" s="279">
        <f t="shared" si="0"/>
        <v>75</v>
      </c>
      <c r="O20" s="381" t="s">
        <v>769</v>
      </c>
      <c r="P20" s="353">
        <v>1</v>
      </c>
      <c r="Q20" s="279">
        <f>SUM(Q21:Q27)</f>
        <v>2252</v>
      </c>
      <c r="R20" s="279">
        <f t="shared" ref="R20" si="1">SUM(R21:R27)</f>
        <v>792</v>
      </c>
      <c r="S20" s="279">
        <f t="shared" ref="S20" si="2">SUM(S21:S27)</f>
        <v>1460</v>
      </c>
      <c r="T20" s="279">
        <f t="shared" ref="T20" si="3">SUM(T21:T27)</f>
        <v>707</v>
      </c>
      <c r="U20" s="279">
        <f t="shared" ref="U20" si="4">SUM(U21:U27)</f>
        <v>134</v>
      </c>
      <c r="V20" s="279">
        <f t="shared" ref="V20" si="5">SUM(V21:V27)</f>
        <v>573</v>
      </c>
      <c r="W20" s="279">
        <f t="shared" ref="W20" si="6">SUM(W21:W27)</f>
        <v>1545</v>
      </c>
      <c r="X20" s="279">
        <f t="shared" ref="X20" si="7">SUM(X21:X27)</f>
        <v>658</v>
      </c>
      <c r="Y20" s="279">
        <f t="shared" ref="Y20" si="8">SUM(Y21:Y27)</f>
        <v>887</v>
      </c>
      <c r="Z20" s="279">
        <f t="shared" ref="Z20" si="9">SUM(Z21:Z27)</f>
        <v>1589</v>
      </c>
      <c r="AA20" s="279">
        <f t="shared" ref="AA20" si="10">SUM(AA21:AA27)</f>
        <v>540</v>
      </c>
      <c r="AB20" s="279">
        <f t="shared" ref="AB20" si="11">SUM(AB21:AB27)</f>
        <v>1049</v>
      </c>
      <c r="AC20" s="87">
        <v>1</v>
      </c>
      <c r="AD20" s="40"/>
      <c r="AE20" s="40"/>
      <c r="AF20" s="40"/>
      <c r="AG20" s="40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87">
        <v>1</v>
      </c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87">
        <v>1</v>
      </c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</row>
    <row r="21" spans="1:97" s="7" customFormat="1" ht="15.75" customHeight="1">
      <c r="A21" s="133" t="s">
        <v>770</v>
      </c>
      <c r="B21" s="87">
        <v>2</v>
      </c>
      <c r="C21" s="279">
        <f>+F21+I21+L21+Q21+Z21</f>
        <v>180</v>
      </c>
      <c r="D21" s="279">
        <f t="shared" ref="D21:E21" si="12">+G21+J21+M21+R21+AA21</f>
        <v>55</v>
      </c>
      <c r="E21" s="279">
        <f t="shared" si="12"/>
        <v>125</v>
      </c>
      <c r="F21" s="261">
        <f>+G21+H21</f>
        <v>1</v>
      </c>
      <c r="G21" s="255">
        <v>0</v>
      </c>
      <c r="H21" s="255">
        <v>1</v>
      </c>
      <c r="I21" s="261">
        <f>+J21+K21</f>
        <v>2</v>
      </c>
      <c r="J21" s="255">
        <v>0</v>
      </c>
      <c r="K21" s="255">
        <v>2</v>
      </c>
      <c r="L21" s="261">
        <f>+M21+N21</f>
        <v>2</v>
      </c>
      <c r="M21" s="255">
        <v>0</v>
      </c>
      <c r="N21" s="255">
        <v>2</v>
      </c>
      <c r="O21" s="133" t="s">
        <v>770</v>
      </c>
      <c r="P21" s="87">
        <v>2</v>
      </c>
      <c r="Q21" s="332">
        <f>+T21+W21</f>
        <v>76</v>
      </c>
      <c r="R21" s="332">
        <f t="shared" ref="R21:S21" si="13">+U21+X21</f>
        <v>24</v>
      </c>
      <c r="S21" s="332">
        <f t="shared" si="13"/>
        <v>52</v>
      </c>
      <c r="T21" s="332">
        <f>+U21+V21</f>
        <v>23</v>
      </c>
      <c r="U21" s="255">
        <v>3</v>
      </c>
      <c r="V21" s="255">
        <v>20</v>
      </c>
      <c r="W21" s="261">
        <f>+X21+Y21</f>
        <v>53</v>
      </c>
      <c r="X21" s="255">
        <v>21</v>
      </c>
      <c r="Y21" s="255">
        <v>32</v>
      </c>
      <c r="Z21" s="384">
        <f t="shared" ref="Z21:Z33" si="14">+AA21+AB21</f>
        <v>99</v>
      </c>
      <c r="AA21" s="385">
        <v>31</v>
      </c>
      <c r="AB21" s="385">
        <v>68</v>
      </c>
      <c r="AC21" s="87">
        <v>2</v>
      </c>
      <c r="AD21" s="40"/>
      <c r="AE21" s="40"/>
      <c r="AF21" s="40"/>
      <c r="AG21" s="40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87">
        <v>2</v>
      </c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87">
        <v>2</v>
      </c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</row>
    <row r="22" spans="1:97" s="7" customFormat="1" ht="15.75" customHeight="1">
      <c r="A22" s="133" t="s">
        <v>771</v>
      </c>
      <c r="B22" s="87">
        <v>3</v>
      </c>
      <c r="C22" s="279">
        <f t="shared" ref="C22:C33" si="15">+F22+I22+L22+Q22+Z22</f>
        <v>755</v>
      </c>
      <c r="D22" s="279">
        <f t="shared" ref="D22:D33" si="16">+G22+J22+M22+R22+AA22</f>
        <v>246</v>
      </c>
      <c r="E22" s="279">
        <f t="shared" ref="E22:E33" si="17">+H22+K22+N22+S22+AB22</f>
        <v>509</v>
      </c>
      <c r="F22" s="261">
        <f t="shared" ref="F22:F57" si="18">+G22+H22</f>
        <v>2</v>
      </c>
      <c r="G22" s="255">
        <v>0</v>
      </c>
      <c r="H22" s="255">
        <v>2</v>
      </c>
      <c r="I22" s="261">
        <f t="shared" ref="I22:I57" si="19">+J22+K22</f>
        <v>4</v>
      </c>
      <c r="J22" s="255">
        <v>1</v>
      </c>
      <c r="K22" s="255">
        <v>3</v>
      </c>
      <c r="L22" s="261">
        <f t="shared" ref="L22:L57" si="20">+M22+N22</f>
        <v>5</v>
      </c>
      <c r="M22" s="255">
        <v>0</v>
      </c>
      <c r="N22" s="255">
        <v>5</v>
      </c>
      <c r="O22" s="133" t="s">
        <v>771</v>
      </c>
      <c r="P22" s="87">
        <v>3</v>
      </c>
      <c r="Q22" s="332">
        <f t="shared" ref="Q22:Q57" si="21">+T22+W22</f>
        <v>414</v>
      </c>
      <c r="R22" s="332">
        <f t="shared" ref="R22:R57" si="22">+U22+X22</f>
        <v>138</v>
      </c>
      <c r="S22" s="332">
        <f t="shared" ref="S22:S57" si="23">+V22+Y22</f>
        <v>276</v>
      </c>
      <c r="T22" s="332">
        <f t="shared" ref="T22:T57" si="24">+U22+V22</f>
        <v>131</v>
      </c>
      <c r="U22" s="255">
        <v>18</v>
      </c>
      <c r="V22" s="255">
        <v>113</v>
      </c>
      <c r="W22" s="261">
        <f t="shared" ref="W22:W57" si="25">+X22+Y22</f>
        <v>283</v>
      </c>
      <c r="X22" s="255">
        <v>120</v>
      </c>
      <c r="Y22" s="255">
        <v>163</v>
      </c>
      <c r="Z22" s="384">
        <f t="shared" si="14"/>
        <v>330</v>
      </c>
      <c r="AA22" s="385">
        <v>107</v>
      </c>
      <c r="AB22" s="385">
        <v>223</v>
      </c>
      <c r="AC22" s="87">
        <v>3</v>
      </c>
      <c r="AD22" s="40"/>
      <c r="AE22" s="40"/>
      <c r="AF22" s="40"/>
      <c r="AG22" s="40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87">
        <v>3</v>
      </c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87">
        <v>3</v>
      </c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</row>
    <row r="23" spans="1:97" s="7" customFormat="1" ht="15.75" customHeight="1">
      <c r="A23" s="133" t="s">
        <v>772</v>
      </c>
      <c r="B23" s="87">
        <v>4</v>
      </c>
      <c r="C23" s="279">
        <f t="shared" si="15"/>
        <v>823</v>
      </c>
      <c r="D23" s="279">
        <f t="shared" si="16"/>
        <v>309</v>
      </c>
      <c r="E23" s="279">
        <f t="shared" si="17"/>
        <v>514</v>
      </c>
      <c r="F23" s="261">
        <f t="shared" si="18"/>
        <v>5</v>
      </c>
      <c r="G23" s="255">
        <v>4</v>
      </c>
      <c r="H23" s="255">
        <v>1</v>
      </c>
      <c r="I23" s="261">
        <f t="shared" si="19"/>
        <v>8</v>
      </c>
      <c r="J23" s="255">
        <v>2</v>
      </c>
      <c r="K23" s="255">
        <v>6</v>
      </c>
      <c r="L23" s="261">
        <f t="shared" si="20"/>
        <v>18</v>
      </c>
      <c r="M23" s="255">
        <v>7</v>
      </c>
      <c r="N23" s="255">
        <v>11</v>
      </c>
      <c r="O23" s="133" t="s">
        <v>772</v>
      </c>
      <c r="P23" s="87">
        <v>4</v>
      </c>
      <c r="Q23" s="332">
        <f t="shared" si="21"/>
        <v>464</v>
      </c>
      <c r="R23" s="332">
        <f t="shared" si="22"/>
        <v>193</v>
      </c>
      <c r="S23" s="332">
        <f t="shared" si="23"/>
        <v>271</v>
      </c>
      <c r="T23" s="332">
        <f t="shared" si="24"/>
        <v>117</v>
      </c>
      <c r="U23" s="255">
        <v>23</v>
      </c>
      <c r="V23" s="255">
        <v>94</v>
      </c>
      <c r="W23" s="261">
        <f t="shared" si="25"/>
        <v>347</v>
      </c>
      <c r="X23" s="255">
        <v>170</v>
      </c>
      <c r="Y23" s="255">
        <v>177</v>
      </c>
      <c r="Z23" s="384">
        <f t="shared" si="14"/>
        <v>328</v>
      </c>
      <c r="AA23" s="385">
        <v>103</v>
      </c>
      <c r="AB23" s="385">
        <v>225</v>
      </c>
      <c r="AC23" s="87">
        <v>4</v>
      </c>
      <c r="AD23" s="40"/>
      <c r="AE23" s="40"/>
      <c r="AF23" s="40"/>
      <c r="AG23" s="40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87">
        <v>4</v>
      </c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87">
        <v>4</v>
      </c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</row>
    <row r="24" spans="1:97" s="7" customFormat="1" ht="15.75" customHeight="1">
      <c r="A24" s="137" t="s">
        <v>773</v>
      </c>
      <c r="B24" s="87">
        <v>5</v>
      </c>
      <c r="C24" s="279">
        <f t="shared" si="15"/>
        <v>862</v>
      </c>
      <c r="D24" s="279">
        <f t="shared" si="16"/>
        <v>287</v>
      </c>
      <c r="E24" s="279">
        <f t="shared" si="17"/>
        <v>575</v>
      </c>
      <c r="F24" s="261">
        <f t="shared" si="18"/>
        <v>13</v>
      </c>
      <c r="G24" s="255">
        <v>7</v>
      </c>
      <c r="H24" s="255">
        <v>6</v>
      </c>
      <c r="I24" s="261">
        <f t="shared" si="19"/>
        <v>14</v>
      </c>
      <c r="J24" s="255">
        <v>4</v>
      </c>
      <c r="K24" s="255">
        <v>10</v>
      </c>
      <c r="L24" s="261">
        <f t="shared" si="20"/>
        <v>29</v>
      </c>
      <c r="M24" s="255">
        <v>9</v>
      </c>
      <c r="N24" s="255">
        <v>20</v>
      </c>
      <c r="O24" s="137" t="s">
        <v>773</v>
      </c>
      <c r="P24" s="87">
        <v>5</v>
      </c>
      <c r="Q24" s="332">
        <f t="shared" si="21"/>
        <v>515</v>
      </c>
      <c r="R24" s="332">
        <f t="shared" si="22"/>
        <v>171</v>
      </c>
      <c r="S24" s="332">
        <f t="shared" si="23"/>
        <v>344</v>
      </c>
      <c r="T24" s="332">
        <f t="shared" si="24"/>
        <v>198</v>
      </c>
      <c r="U24" s="255">
        <v>42</v>
      </c>
      <c r="V24" s="255">
        <v>156</v>
      </c>
      <c r="W24" s="261">
        <f t="shared" si="25"/>
        <v>317</v>
      </c>
      <c r="X24" s="255">
        <v>129</v>
      </c>
      <c r="Y24" s="255">
        <v>188</v>
      </c>
      <c r="Z24" s="384">
        <f t="shared" si="14"/>
        <v>291</v>
      </c>
      <c r="AA24" s="385">
        <v>96</v>
      </c>
      <c r="AB24" s="385">
        <v>195</v>
      </c>
      <c r="AC24" s="87">
        <v>5</v>
      </c>
      <c r="AD24" s="40"/>
      <c r="AE24" s="40"/>
      <c r="AF24" s="40"/>
      <c r="AG24" s="40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87">
        <v>5</v>
      </c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87">
        <v>5</v>
      </c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</row>
    <row r="25" spans="1:97" s="7" customFormat="1" ht="15.75" customHeight="1">
      <c r="A25" s="137" t="s">
        <v>774</v>
      </c>
      <c r="B25" s="87">
        <v>6</v>
      </c>
      <c r="C25" s="279">
        <f t="shared" si="15"/>
        <v>580</v>
      </c>
      <c r="D25" s="279">
        <f t="shared" si="16"/>
        <v>174</v>
      </c>
      <c r="E25" s="279">
        <f t="shared" si="17"/>
        <v>406</v>
      </c>
      <c r="F25" s="261">
        <f t="shared" si="18"/>
        <v>19</v>
      </c>
      <c r="G25" s="255">
        <v>9</v>
      </c>
      <c r="H25" s="255">
        <v>10</v>
      </c>
      <c r="I25" s="261">
        <f t="shared" si="19"/>
        <v>17</v>
      </c>
      <c r="J25" s="255">
        <v>3</v>
      </c>
      <c r="K25" s="255">
        <v>14</v>
      </c>
      <c r="L25" s="261">
        <f t="shared" si="20"/>
        <v>24</v>
      </c>
      <c r="M25" s="255">
        <v>4</v>
      </c>
      <c r="N25" s="255">
        <v>20</v>
      </c>
      <c r="O25" s="137" t="s">
        <v>774</v>
      </c>
      <c r="P25" s="87">
        <v>6</v>
      </c>
      <c r="Q25" s="332">
        <f t="shared" si="21"/>
        <v>328</v>
      </c>
      <c r="R25" s="332">
        <f t="shared" si="22"/>
        <v>94</v>
      </c>
      <c r="S25" s="332">
        <f t="shared" si="23"/>
        <v>234</v>
      </c>
      <c r="T25" s="332">
        <f t="shared" si="24"/>
        <v>121</v>
      </c>
      <c r="U25" s="255">
        <v>23</v>
      </c>
      <c r="V25" s="255">
        <v>98</v>
      </c>
      <c r="W25" s="261">
        <f t="shared" si="25"/>
        <v>207</v>
      </c>
      <c r="X25" s="255">
        <v>71</v>
      </c>
      <c r="Y25" s="255">
        <v>136</v>
      </c>
      <c r="Z25" s="384">
        <f t="shared" si="14"/>
        <v>192</v>
      </c>
      <c r="AA25" s="385">
        <v>64</v>
      </c>
      <c r="AB25" s="385">
        <v>128</v>
      </c>
      <c r="AC25" s="87">
        <v>6</v>
      </c>
      <c r="AD25" s="40"/>
      <c r="AE25" s="40"/>
      <c r="AF25" s="40"/>
      <c r="AG25" s="40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87">
        <v>6</v>
      </c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87">
        <v>6</v>
      </c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</row>
    <row r="26" spans="1:97" s="7" customFormat="1" ht="15.75" customHeight="1">
      <c r="A26" s="137" t="s">
        <v>775</v>
      </c>
      <c r="B26" s="87">
        <v>7</v>
      </c>
      <c r="C26" s="279">
        <f t="shared" si="15"/>
        <v>371</v>
      </c>
      <c r="D26" s="279">
        <f t="shared" si="16"/>
        <v>109</v>
      </c>
      <c r="E26" s="279">
        <f t="shared" si="17"/>
        <v>262</v>
      </c>
      <c r="F26" s="261">
        <f t="shared" si="18"/>
        <v>11</v>
      </c>
      <c r="G26" s="255">
        <v>6</v>
      </c>
      <c r="H26" s="255">
        <v>5</v>
      </c>
      <c r="I26" s="261">
        <f t="shared" si="19"/>
        <v>15</v>
      </c>
      <c r="J26" s="255">
        <v>4</v>
      </c>
      <c r="K26" s="255">
        <v>11</v>
      </c>
      <c r="L26" s="261">
        <f t="shared" si="20"/>
        <v>11</v>
      </c>
      <c r="M26" s="255">
        <v>0</v>
      </c>
      <c r="N26" s="255">
        <v>11</v>
      </c>
      <c r="O26" s="137" t="s">
        <v>775</v>
      </c>
      <c r="P26" s="87">
        <v>7</v>
      </c>
      <c r="Q26" s="332">
        <f t="shared" si="21"/>
        <v>194</v>
      </c>
      <c r="R26" s="332">
        <f t="shared" si="22"/>
        <v>55</v>
      </c>
      <c r="S26" s="332">
        <f t="shared" si="23"/>
        <v>139</v>
      </c>
      <c r="T26" s="332">
        <f t="shared" si="24"/>
        <v>70</v>
      </c>
      <c r="U26" s="255">
        <v>13</v>
      </c>
      <c r="V26" s="255">
        <v>57</v>
      </c>
      <c r="W26" s="261">
        <f t="shared" si="25"/>
        <v>124</v>
      </c>
      <c r="X26" s="255">
        <v>42</v>
      </c>
      <c r="Y26" s="255">
        <v>82</v>
      </c>
      <c r="Z26" s="384">
        <f t="shared" si="14"/>
        <v>140</v>
      </c>
      <c r="AA26" s="385">
        <v>44</v>
      </c>
      <c r="AB26" s="385">
        <v>96</v>
      </c>
      <c r="AC26" s="87">
        <v>7</v>
      </c>
      <c r="AD26" s="40"/>
      <c r="AE26" s="40"/>
      <c r="AF26" s="40"/>
      <c r="AG26" s="40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87">
        <v>7</v>
      </c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87">
        <v>7</v>
      </c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</row>
    <row r="27" spans="1:97" s="7" customFormat="1" ht="15.75" customHeight="1">
      <c r="A27" s="137" t="s">
        <v>776</v>
      </c>
      <c r="B27" s="87">
        <v>8</v>
      </c>
      <c r="C27" s="279">
        <f t="shared" si="15"/>
        <v>523</v>
      </c>
      <c r="D27" s="279">
        <f t="shared" si="16"/>
        <v>234</v>
      </c>
      <c r="E27" s="279">
        <f t="shared" si="17"/>
        <v>289</v>
      </c>
      <c r="F27" s="261">
        <f t="shared" si="18"/>
        <v>30</v>
      </c>
      <c r="G27" s="255">
        <v>18</v>
      </c>
      <c r="H27" s="255">
        <v>12</v>
      </c>
      <c r="I27" s="261">
        <f t="shared" si="19"/>
        <v>15</v>
      </c>
      <c r="J27" s="255">
        <v>2</v>
      </c>
      <c r="K27" s="255">
        <v>13</v>
      </c>
      <c r="L27" s="261">
        <f t="shared" si="20"/>
        <v>8</v>
      </c>
      <c r="M27" s="255">
        <v>2</v>
      </c>
      <c r="N27" s="255">
        <v>6</v>
      </c>
      <c r="O27" s="137" t="s">
        <v>776</v>
      </c>
      <c r="P27" s="87">
        <v>8</v>
      </c>
      <c r="Q27" s="332">
        <f t="shared" si="21"/>
        <v>261</v>
      </c>
      <c r="R27" s="332">
        <f t="shared" si="22"/>
        <v>117</v>
      </c>
      <c r="S27" s="332">
        <f t="shared" si="23"/>
        <v>144</v>
      </c>
      <c r="T27" s="332">
        <f t="shared" si="24"/>
        <v>47</v>
      </c>
      <c r="U27" s="255">
        <v>12</v>
      </c>
      <c r="V27" s="255">
        <v>35</v>
      </c>
      <c r="W27" s="261">
        <f t="shared" si="25"/>
        <v>214</v>
      </c>
      <c r="X27" s="255">
        <v>105</v>
      </c>
      <c r="Y27" s="255">
        <v>109</v>
      </c>
      <c r="Z27" s="384">
        <f t="shared" si="14"/>
        <v>209</v>
      </c>
      <c r="AA27" s="385">
        <v>95</v>
      </c>
      <c r="AB27" s="385">
        <v>114</v>
      </c>
      <c r="AC27" s="87">
        <v>8</v>
      </c>
      <c r="AD27" s="40"/>
      <c r="AE27" s="40"/>
      <c r="AF27" s="40"/>
      <c r="AG27" s="40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87">
        <v>8</v>
      </c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87">
        <v>8</v>
      </c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</row>
    <row r="28" spans="1:97" s="7" customFormat="1" ht="25.5">
      <c r="A28" s="382" t="s">
        <v>777</v>
      </c>
      <c r="B28" s="353">
        <v>9</v>
      </c>
      <c r="C28" s="279">
        <f>SUM(C29:C33)</f>
        <v>4094</v>
      </c>
      <c r="D28" s="279">
        <f t="shared" ref="D28:N28" si="26">SUM(D29:D33)</f>
        <v>1414</v>
      </c>
      <c r="E28" s="279">
        <f t="shared" si="26"/>
        <v>2680</v>
      </c>
      <c r="F28" s="279">
        <f t="shared" si="26"/>
        <v>81</v>
      </c>
      <c r="G28" s="279">
        <f t="shared" si="26"/>
        <v>44</v>
      </c>
      <c r="H28" s="279">
        <f t="shared" si="26"/>
        <v>37</v>
      </c>
      <c r="I28" s="279">
        <f t="shared" si="26"/>
        <v>75</v>
      </c>
      <c r="J28" s="279">
        <f t="shared" si="26"/>
        <v>16</v>
      </c>
      <c r="K28" s="279">
        <f t="shared" si="26"/>
        <v>59</v>
      </c>
      <c r="L28" s="279">
        <f t="shared" si="26"/>
        <v>97</v>
      </c>
      <c r="M28" s="279">
        <f t="shared" si="26"/>
        <v>22</v>
      </c>
      <c r="N28" s="279">
        <f t="shared" si="26"/>
        <v>75</v>
      </c>
      <c r="O28" s="382" t="s">
        <v>777</v>
      </c>
      <c r="P28" s="353">
        <v>9</v>
      </c>
      <c r="Q28" s="414">
        <f>SUM(Q29:Q33)</f>
        <v>2252</v>
      </c>
      <c r="R28" s="279">
        <f t="shared" ref="R28" si="27">SUM(R29:R33)</f>
        <v>792</v>
      </c>
      <c r="S28" s="279">
        <f t="shared" ref="S28" si="28">SUM(S29:S33)</f>
        <v>1460</v>
      </c>
      <c r="T28" s="279">
        <f t="shared" ref="T28" si="29">SUM(T29:T33)</f>
        <v>707</v>
      </c>
      <c r="U28" s="279">
        <f t="shared" ref="U28" si="30">SUM(U29:U33)</f>
        <v>134</v>
      </c>
      <c r="V28" s="279">
        <f t="shared" ref="V28" si="31">SUM(V29:V33)</f>
        <v>573</v>
      </c>
      <c r="W28" s="414">
        <f t="shared" ref="W28" si="32">SUM(W29:W33)</f>
        <v>1545</v>
      </c>
      <c r="X28" s="279">
        <f t="shared" ref="X28" si="33">SUM(X29:X33)</f>
        <v>658</v>
      </c>
      <c r="Y28" s="414">
        <f t="shared" ref="Y28:Z28" si="34">SUM(Y29:Y33)</f>
        <v>887</v>
      </c>
      <c r="Z28" s="414">
        <f t="shared" si="34"/>
        <v>1589</v>
      </c>
      <c r="AA28" s="279">
        <f t="shared" ref="AA28" si="35">SUM(AA29:AA33)</f>
        <v>540</v>
      </c>
      <c r="AB28" s="279">
        <f t="shared" ref="AB28" si="36">SUM(AB29:AB33)</f>
        <v>1049</v>
      </c>
      <c r="AC28" s="87">
        <v>9</v>
      </c>
      <c r="AD28" s="40"/>
      <c r="AE28" s="40"/>
      <c r="AF28" s="40"/>
      <c r="AG28" s="40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87">
        <v>9</v>
      </c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87">
        <v>9</v>
      </c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</row>
    <row r="29" spans="1:97" s="7" customFormat="1" ht="15.75" customHeight="1">
      <c r="A29" s="137" t="s">
        <v>778</v>
      </c>
      <c r="B29" s="87">
        <v>10</v>
      </c>
      <c r="C29" s="279">
        <f t="shared" si="15"/>
        <v>547</v>
      </c>
      <c r="D29" s="279">
        <f t="shared" si="16"/>
        <v>208</v>
      </c>
      <c r="E29" s="279">
        <f t="shared" si="17"/>
        <v>339</v>
      </c>
      <c r="F29" s="261">
        <f t="shared" si="18"/>
        <v>0</v>
      </c>
      <c r="G29" s="261">
        <v>0</v>
      </c>
      <c r="H29" s="261">
        <v>0</v>
      </c>
      <c r="I29" s="261">
        <f t="shared" si="19"/>
        <v>3</v>
      </c>
      <c r="J29" s="261">
        <v>0</v>
      </c>
      <c r="K29" s="261">
        <v>3</v>
      </c>
      <c r="L29" s="261">
        <f t="shared" si="20"/>
        <v>4</v>
      </c>
      <c r="M29" s="261">
        <v>0</v>
      </c>
      <c r="N29" s="261">
        <v>4</v>
      </c>
      <c r="O29" s="137" t="s">
        <v>778</v>
      </c>
      <c r="P29" s="87">
        <v>10</v>
      </c>
      <c r="Q29" s="416">
        <f t="shared" si="21"/>
        <v>365</v>
      </c>
      <c r="R29" s="332">
        <f>+U29+X29</f>
        <v>146</v>
      </c>
      <c r="S29" s="332">
        <f t="shared" si="23"/>
        <v>219</v>
      </c>
      <c r="T29" s="332">
        <f t="shared" si="24"/>
        <v>125</v>
      </c>
      <c r="U29" s="332">
        <v>22</v>
      </c>
      <c r="V29" s="332">
        <v>103</v>
      </c>
      <c r="W29" s="415">
        <f t="shared" si="25"/>
        <v>240</v>
      </c>
      <c r="X29" s="261">
        <v>124</v>
      </c>
      <c r="Y29" s="415">
        <v>116</v>
      </c>
      <c r="Z29" s="384">
        <f t="shared" si="14"/>
        <v>175</v>
      </c>
      <c r="AA29" s="385">
        <v>62</v>
      </c>
      <c r="AB29" s="385">
        <v>113</v>
      </c>
      <c r="AC29" s="87">
        <v>10</v>
      </c>
      <c r="AD29" s="40"/>
      <c r="AE29" s="40"/>
      <c r="AF29" s="40"/>
      <c r="AG29" s="40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87">
        <v>10</v>
      </c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87">
        <v>10</v>
      </c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</row>
    <row r="30" spans="1:97" s="7" customFormat="1" ht="15.75" customHeight="1">
      <c r="A30" s="137" t="s">
        <v>779</v>
      </c>
      <c r="B30" s="87">
        <v>11</v>
      </c>
      <c r="C30" s="279">
        <f t="shared" si="15"/>
        <v>1501</v>
      </c>
      <c r="D30" s="279">
        <f t="shared" si="16"/>
        <v>509</v>
      </c>
      <c r="E30" s="279">
        <f t="shared" si="17"/>
        <v>992</v>
      </c>
      <c r="F30" s="261">
        <f t="shared" si="18"/>
        <v>14</v>
      </c>
      <c r="G30" s="261">
        <v>9</v>
      </c>
      <c r="H30" s="261">
        <v>5</v>
      </c>
      <c r="I30" s="261">
        <f t="shared" si="19"/>
        <v>21</v>
      </c>
      <c r="J30" s="261">
        <v>6</v>
      </c>
      <c r="K30" s="261">
        <v>15</v>
      </c>
      <c r="L30" s="261">
        <f t="shared" si="20"/>
        <v>42</v>
      </c>
      <c r="M30" s="261">
        <v>15</v>
      </c>
      <c r="N30" s="261">
        <v>27</v>
      </c>
      <c r="O30" s="137" t="s">
        <v>779</v>
      </c>
      <c r="P30" s="87">
        <v>11</v>
      </c>
      <c r="Q30" s="416">
        <f t="shared" si="21"/>
        <v>959</v>
      </c>
      <c r="R30" s="332">
        <f t="shared" si="22"/>
        <v>337</v>
      </c>
      <c r="S30" s="332">
        <f t="shared" si="23"/>
        <v>622</v>
      </c>
      <c r="T30" s="332">
        <f t="shared" si="24"/>
        <v>325</v>
      </c>
      <c r="U30" s="332">
        <v>68</v>
      </c>
      <c r="V30" s="332">
        <v>257</v>
      </c>
      <c r="W30" s="415">
        <f t="shared" si="25"/>
        <v>634</v>
      </c>
      <c r="X30" s="261">
        <v>269</v>
      </c>
      <c r="Y30" s="415">
        <v>365</v>
      </c>
      <c r="Z30" s="384">
        <f t="shared" si="14"/>
        <v>465</v>
      </c>
      <c r="AA30" s="385">
        <v>142</v>
      </c>
      <c r="AB30" s="385">
        <v>323</v>
      </c>
      <c r="AC30" s="87">
        <v>11</v>
      </c>
      <c r="AD30" s="40"/>
      <c r="AE30" s="40"/>
      <c r="AF30" s="40"/>
      <c r="AG30" s="40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87">
        <v>11</v>
      </c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87">
        <v>11</v>
      </c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</row>
    <row r="31" spans="1:97" s="7" customFormat="1" ht="15.75" customHeight="1">
      <c r="A31" s="137" t="s">
        <v>780</v>
      </c>
      <c r="B31" s="87">
        <v>12</v>
      </c>
      <c r="C31" s="279">
        <f t="shared" si="15"/>
        <v>1166</v>
      </c>
      <c r="D31" s="279">
        <f t="shared" si="16"/>
        <v>309</v>
      </c>
      <c r="E31" s="279">
        <f t="shared" si="17"/>
        <v>857</v>
      </c>
      <c r="F31" s="261">
        <f t="shared" si="18"/>
        <v>35</v>
      </c>
      <c r="G31" s="261">
        <v>17</v>
      </c>
      <c r="H31" s="261">
        <v>18</v>
      </c>
      <c r="I31" s="261">
        <f t="shared" si="19"/>
        <v>38</v>
      </c>
      <c r="J31" s="261">
        <v>9</v>
      </c>
      <c r="K31" s="261">
        <v>29</v>
      </c>
      <c r="L31" s="261">
        <f t="shared" si="20"/>
        <v>43</v>
      </c>
      <c r="M31" s="261">
        <v>5</v>
      </c>
      <c r="N31" s="261">
        <v>38</v>
      </c>
      <c r="O31" s="137" t="s">
        <v>780</v>
      </c>
      <c r="P31" s="87">
        <v>12</v>
      </c>
      <c r="Q31" s="416">
        <f t="shared" si="21"/>
        <v>562</v>
      </c>
      <c r="R31" s="332">
        <f t="shared" si="22"/>
        <v>146</v>
      </c>
      <c r="S31" s="332">
        <f t="shared" si="23"/>
        <v>416</v>
      </c>
      <c r="T31" s="332">
        <f t="shared" si="24"/>
        <v>192</v>
      </c>
      <c r="U31" s="332">
        <v>27</v>
      </c>
      <c r="V31" s="332">
        <v>165</v>
      </c>
      <c r="W31" s="415">
        <f t="shared" si="25"/>
        <v>370</v>
      </c>
      <c r="X31" s="261">
        <v>119</v>
      </c>
      <c r="Y31" s="415">
        <v>251</v>
      </c>
      <c r="Z31" s="384">
        <f t="shared" si="14"/>
        <v>488</v>
      </c>
      <c r="AA31" s="385">
        <v>132</v>
      </c>
      <c r="AB31" s="385">
        <v>356</v>
      </c>
      <c r="AC31" s="87">
        <v>12</v>
      </c>
      <c r="AD31" s="40"/>
      <c r="AE31" s="40"/>
      <c r="AF31" s="40"/>
      <c r="AG31" s="40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87">
        <v>12</v>
      </c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87">
        <v>12</v>
      </c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</row>
    <row r="32" spans="1:97" s="7" customFormat="1" ht="15.75" customHeight="1">
      <c r="A32" s="137" t="s">
        <v>781</v>
      </c>
      <c r="B32" s="87">
        <v>13</v>
      </c>
      <c r="C32" s="279">
        <f t="shared" si="15"/>
        <v>720</v>
      </c>
      <c r="D32" s="279">
        <f t="shared" si="16"/>
        <v>297</v>
      </c>
      <c r="E32" s="279">
        <f t="shared" si="17"/>
        <v>423</v>
      </c>
      <c r="F32" s="261">
        <f t="shared" si="18"/>
        <v>19</v>
      </c>
      <c r="G32" s="261">
        <v>9</v>
      </c>
      <c r="H32" s="261">
        <v>10</v>
      </c>
      <c r="I32" s="261">
        <f t="shared" si="19"/>
        <v>10</v>
      </c>
      <c r="J32" s="261">
        <v>1</v>
      </c>
      <c r="K32" s="261">
        <v>9</v>
      </c>
      <c r="L32" s="261">
        <f t="shared" si="20"/>
        <v>7</v>
      </c>
      <c r="M32" s="261">
        <v>2</v>
      </c>
      <c r="N32" s="261">
        <v>5</v>
      </c>
      <c r="O32" s="137" t="s">
        <v>781</v>
      </c>
      <c r="P32" s="87">
        <v>13</v>
      </c>
      <c r="Q32" s="416">
        <f t="shared" si="21"/>
        <v>293</v>
      </c>
      <c r="R32" s="332">
        <f t="shared" si="22"/>
        <v>120</v>
      </c>
      <c r="S32" s="332">
        <f t="shared" si="23"/>
        <v>173</v>
      </c>
      <c r="T32" s="332">
        <f t="shared" si="24"/>
        <v>51</v>
      </c>
      <c r="U32" s="332">
        <v>11</v>
      </c>
      <c r="V32" s="332">
        <v>40</v>
      </c>
      <c r="W32" s="261">
        <f t="shared" si="25"/>
        <v>242</v>
      </c>
      <c r="X32" s="261">
        <v>109</v>
      </c>
      <c r="Y32" s="415">
        <v>133</v>
      </c>
      <c r="Z32" s="384">
        <f t="shared" si="14"/>
        <v>391</v>
      </c>
      <c r="AA32" s="385">
        <v>165</v>
      </c>
      <c r="AB32" s="385">
        <v>226</v>
      </c>
      <c r="AC32" s="87">
        <v>13</v>
      </c>
      <c r="AD32" s="40"/>
      <c r="AE32" s="40"/>
      <c r="AF32" s="40"/>
      <c r="AG32" s="40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87">
        <v>13</v>
      </c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87">
        <v>13</v>
      </c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</row>
    <row r="33" spans="1:97" s="7" customFormat="1" ht="15.75" customHeight="1">
      <c r="A33" s="137" t="s">
        <v>782</v>
      </c>
      <c r="B33" s="87">
        <v>14</v>
      </c>
      <c r="C33" s="279">
        <f t="shared" si="15"/>
        <v>160</v>
      </c>
      <c r="D33" s="279">
        <f t="shared" si="16"/>
        <v>91</v>
      </c>
      <c r="E33" s="279">
        <f t="shared" si="17"/>
        <v>69</v>
      </c>
      <c r="F33" s="261">
        <f t="shared" si="18"/>
        <v>13</v>
      </c>
      <c r="G33" s="261">
        <v>9</v>
      </c>
      <c r="H33" s="261">
        <v>4</v>
      </c>
      <c r="I33" s="261">
        <f t="shared" si="19"/>
        <v>3</v>
      </c>
      <c r="J33" s="261">
        <v>0</v>
      </c>
      <c r="K33" s="261">
        <v>3</v>
      </c>
      <c r="L33" s="261">
        <f t="shared" si="20"/>
        <v>1</v>
      </c>
      <c r="M33" s="261">
        <v>0</v>
      </c>
      <c r="N33" s="261">
        <v>1</v>
      </c>
      <c r="O33" s="137" t="s">
        <v>782</v>
      </c>
      <c r="P33" s="87">
        <v>14</v>
      </c>
      <c r="Q33" s="332">
        <f t="shared" si="21"/>
        <v>73</v>
      </c>
      <c r="R33" s="332">
        <f t="shared" si="22"/>
        <v>43</v>
      </c>
      <c r="S33" s="332">
        <f t="shared" si="23"/>
        <v>30</v>
      </c>
      <c r="T33" s="332">
        <f t="shared" si="24"/>
        <v>14</v>
      </c>
      <c r="U33" s="332">
        <v>6</v>
      </c>
      <c r="V33" s="332">
        <v>8</v>
      </c>
      <c r="W33" s="261">
        <f t="shared" si="25"/>
        <v>59</v>
      </c>
      <c r="X33" s="261">
        <v>37</v>
      </c>
      <c r="Y33" s="415">
        <v>22</v>
      </c>
      <c r="Z33" s="384">
        <f t="shared" si="14"/>
        <v>70</v>
      </c>
      <c r="AA33" s="385">
        <v>39</v>
      </c>
      <c r="AB33" s="385">
        <v>31</v>
      </c>
      <c r="AC33" s="87">
        <v>14</v>
      </c>
      <c r="AD33" s="40"/>
      <c r="AE33" s="40"/>
      <c r="AF33" s="40"/>
      <c r="AG33" s="40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87">
        <v>14</v>
      </c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87">
        <v>14</v>
      </c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</row>
    <row r="34" spans="1:97" s="7" customFormat="1" ht="25.5">
      <c r="A34" s="381" t="s">
        <v>783</v>
      </c>
      <c r="B34" s="383">
        <v>15</v>
      </c>
      <c r="C34" s="279">
        <f>SUM(C35:C39)</f>
        <v>2505</v>
      </c>
      <c r="D34" s="279">
        <f t="shared" ref="D34:N34" si="37">SUM(D35:D39)</f>
        <v>875</v>
      </c>
      <c r="E34" s="279">
        <f t="shared" si="37"/>
        <v>1630</v>
      </c>
      <c r="F34" s="279">
        <f t="shared" si="37"/>
        <v>81</v>
      </c>
      <c r="G34" s="279">
        <f t="shared" si="37"/>
        <v>44</v>
      </c>
      <c r="H34" s="279">
        <f t="shared" si="37"/>
        <v>37</v>
      </c>
      <c r="I34" s="279">
        <f t="shared" si="37"/>
        <v>75</v>
      </c>
      <c r="J34" s="279">
        <f t="shared" si="37"/>
        <v>17</v>
      </c>
      <c r="K34" s="279">
        <f t="shared" si="37"/>
        <v>58</v>
      </c>
      <c r="L34" s="279">
        <f t="shared" si="37"/>
        <v>97</v>
      </c>
      <c r="M34" s="279">
        <f t="shared" si="37"/>
        <v>22</v>
      </c>
      <c r="N34" s="279">
        <f t="shared" si="37"/>
        <v>75</v>
      </c>
      <c r="O34" s="381" t="s">
        <v>783</v>
      </c>
      <c r="P34" s="383">
        <v>15</v>
      </c>
      <c r="Q34" s="279">
        <f>SUM(Q35:Q39)</f>
        <v>2252</v>
      </c>
      <c r="R34" s="279">
        <f t="shared" ref="R34" si="38">SUM(R35:R39)</f>
        <v>792</v>
      </c>
      <c r="S34" s="279">
        <f t="shared" ref="S34" si="39">SUM(S35:S39)</f>
        <v>1460</v>
      </c>
      <c r="T34" s="279">
        <f t="shared" ref="T34" si="40">SUM(T35:T39)</f>
        <v>707</v>
      </c>
      <c r="U34" s="279">
        <f t="shared" ref="U34" si="41">SUM(U35:U39)</f>
        <v>134</v>
      </c>
      <c r="V34" s="279">
        <f t="shared" ref="V34" si="42">SUM(V35:V39)</f>
        <v>573</v>
      </c>
      <c r="W34" s="279">
        <f t="shared" ref="W34" si="43">SUM(W35:W39)</f>
        <v>1545</v>
      </c>
      <c r="X34" s="279">
        <f>SUM(X35:X39)</f>
        <v>658</v>
      </c>
      <c r="Y34" s="414">
        <f t="shared" ref="Y34" si="44">SUM(Y35:Y39)</f>
        <v>887</v>
      </c>
      <c r="Z34" s="385" t="s">
        <v>784</v>
      </c>
      <c r="AA34" s="385" t="s">
        <v>784</v>
      </c>
      <c r="AB34" s="385" t="s">
        <v>784</v>
      </c>
      <c r="AC34" s="95">
        <v>15</v>
      </c>
      <c r="AD34" s="40"/>
      <c r="AE34" s="40"/>
      <c r="AF34" s="40"/>
      <c r="AG34" s="40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95">
        <v>15</v>
      </c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95">
        <v>15</v>
      </c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</row>
    <row r="35" spans="1:97" s="7" customFormat="1" ht="15.75" customHeight="1">
      <c r="A35" s="133" t="s">
        <v>785</v>
      </c>
      <c r="B35" s="95">
        <v>16</v>
      </c>
      <c r="C35" s="279">
        <f t="shared" ref="C35:C57" si="45">+F35+I35+L35+Q35</f>
        <v>28</v>
      </c>
      <c r="D35" s="279">
        <f t="shared" ref="D35:D57" si="46">+G35+J35+M35+R35</f>
        <v>16</v>
      </c>
      <c r="E35" s="279">
        <f t="shared" ref="E35:E57" si="47">+H35+K35+N35+S35</f>
        <v>12</v>
      </c>
      <c r="F35" s="261">
        <f t="shared" si="18"/>
        <v>10</v>
      </c>
      <c r="G35" s="261">
        <v>7</v>
      </c>
      <c r="H35" s="261">
        <v>3</v>
      </c>
      <c r="I35" s="261">
        <f t="shared" si="19"/>
        <v>0</v>
      </c>
      <c r="J35" s="261">
        <v>0</v>
      </c>
      <c r="K35" s="261">
        <v>0</v>
      </c>
      <c r="L35" s="261">
        <f t="shared" si="20"/>
        <v>1</v>
      </c>
      <c r="M35" s="261">
        <v>0</v>
      </c>
      <c r="N35" s="261">
        <v>1</v>
      </c>
      <c r="O35" s="133" t="s">
        <v>785</v>
      </c>
      <c r="P35" s="95">
        <v>16</v>
      </c>
      <c r="Q35" s="416">
        <f t="shared" si="21"/>
        <v>17</v>
      </c>
      <c r="R35" s="332">
        <f t="shared" si="22"/>
        <v>9</v>
      </c>
      <c r="S35" s="332">
        <f t="shared" si="23"/>
        <v>8</v>
      </c>
      <c r="T35" s="332">
        <f t="shared" si="24"/>
        <v>5</v>
      </c>
      <c r="U35" s="332">
        <v>0</v>
      </c>
      <c r="V35" s="332">
        <v>5</v>
      </c>
      <c r="W35" s="261">
        <f t="shared" si="25"/>
        <v>12</v>
      </c>
      <c r="X35" s="261">
        <v>9</v>
      </c>
      <c r="Y35" s="415">
        <v>3</v>
      </c>
      <c r="Z35" s="385" t="s">
        <v>784</v>
      </c>
      <c r="AA35" s="385" t="s">
        <v>784</v>
      </c>
      <c r="AB35" s="385" t="s">
        <v>784</v>
      </c>
      <c r="AC35" s="95">
        <v>16</v>
      </c>
      <c r="AD35" s="40"/>
      <c r="AE35" s="40"/>
      <c r="AF35" s="40"/>
      <c r="AG35" s="40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95">
        <v>16</v>
      </c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95">
        <v>16</v>
      </c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</row>
    <row r="36" spans="1:97" s="7" customFormat="1" ht="15.75" customHeight="1">
      <c r="A36" s="133" t="s">
        <v>786</v>
      </c>
      <c r="B36" s="95">
        <v>17</v>
      </c>
      <c r="C36" s="279">
        <f t="shared" si="45"/>
        <v>1169</v>
      </c>
      <c r="D36" s="279">
        <f t="shared" si="46"/>
        <v>275</v>
      </c>
      <c r="E36" s="279">
        <f t="shared" si="47"/>
        <v>894</v>
      </c>
      <c r="F36" s="261">
        <f t="shared" si="18"/>
        <v>56</v>
      </c>
      <c r="G36" s="261">
        <v>27</v>
      </c>
      <c r="H36" s="261">
        <v>29</v>
      </c>
      <c r="I36" s="261">
        <f t="shared" si="19"/>
        <v>59</v>
      </c>
      <c r="J36" s="261">
        <v>11</v>
      </c>
      <c r="K36" s="261">
        <v>48</v>
      </c>
      <c r="L36" s="261">
        <f t="shared" si="20"/>
        <v>70</v>
      </c>
      <c r="M36" s="261">
        <v>12</v>
      </c>
      <c r="N36" s="261">
        <v>58</v>
      </c>
      <c r="O36" s="133" t="s">
        <v>786</v>
      </c>
      <c r="P36" s="95">
        <v>17</v>
      </c>
      <c r="Q36" s="416">
        <f t="shared" si="21"/>
        <v>984</v>
      </c>
      <c r="R36" s="332">
        <f t="shared" si="22"/>
        <v>225</v>
      </c>
      <c r="S36" s="332">
        <f t="shared" si="23"/>
        <v>759</v>
      </c>
      <c r="T36" s="332">
        <f t="shared" si="24"/>
        <v>371</v>
      </c>
      <c r="U36" s="332">
        <v>51</v>
      </c>
      <c r="V36" s="332">
        <v>320</v>
      </c>
      <c r="W36" s="415">
        <f t="shared" si="25"/>
        <v>613</v>
      </c>
      <c r="X36" s="261">
        <v>174</v>
      </c>
      <c r="Y36" s="415">
        <v>439</v>
      </c>
      <c r="Z36" s="385" t="s">
        <v>784</v>
      </c>
      <c r="AA36" s="385" t="s">
        <v>784</v>
      </c>
      <c r="AB36" s="385" t="s">
        <v>784</v>
      </c>
      <c r="AC36" s="95">
        <v>17</v>
      </c>
      <c r="AD36" s="40"/>
      <c r="AE36" s="40"/>
      <c r="AF36" s="40"/>
      <c r="AG36" s="40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95">
        <v>17</v>
      </c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95">
        <v>17</v>
      </c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</row>
    <row r="37" spans="1:97" s="7" customFormat="1" ht="15.75" customHeight="1">
      <c r="A37" s="133" t="s">
        <v>787</v>
      </c>
      <c r="B37" s="95">
        <v>18</v>
      </c>
      <c r="C37" s="279">
        <f t="shared" si="45"/>
        <v>1139</v>
      </c>
      <c r="D37" s="279">
        <f t="shared" si="46"/>
        <v>465</v>
      </c>
      <c r="E37" s="279">
        <f t="shared" si="47"/>
        <v>674</v>
      </c>
      <c r="F37" s="261">
        <f t="shared" si="18"/>
        <v>15</v>
      </c>
      <c r="G37" s="261">
        <v>10</v>
      </c>
      <c r="H37" s="261">
        <v>5</v>
      </c>
      <c r="I37" s="261">
        <f t="shared" si="19"/>
        <v>16</v>
      </c>
      <c r="J37" s="261">
        <v>6</v>
      </c>
      <c r="K37" s="261">
        <v>10</v>
      </c>
      <c r="L37" s="261">
        <f t="shared" si="20"/>
        <v>26</v>
      </c>
      <c r="M37" s="261">
        <v>10</v>
      </c>
      <c r="N37" s="261">
        <v>16</v>
      </c>
      <c r="O37" s="133" t="s">
        <v>787</v>
      </c>
      <c r="P37" s="95">
        <v>18</v>
      </c>
      <c r="Q37" s="416">
        <f t="shared" si="21"/>
        <v>1082</v>
      </c>
      <c r="R37" s="332">
        <f t="shared" si="22"/>
        <v>439</v>
      </c>
      <c r="S37" s="332">
        <f t="shared" si="23"/>
        <v>643</v>
      </c>
      <c r="T37" s="332">
        <f t="shared" si="24"/>
        <v>322</v>
      </c>
      <c r="U37" s="332">
        <v>80</v>
      </c>
      <c r="V37" s="332">
        <v>242</v>
      </c>
      <c r="W37" s="415">
        <f t="shared" si="25"/>
        <v>760</v>
      </c>
      <c r="X37" s="261">
        <v>359</v>
      </c>
      <c r="Y37" s="415">
        <v>401</v>
      </c>
      <c r="Z37" s="385" t="s">
        <v>784</v>
      </c>
      <c r="AA37" s="385" t="s">
        <v>784</v>
      </c>
      <c r="AB37" s="385" t="s">
        <v>784</v>
      </c>
      <c r="AC37" s="95">
        <v>18</v>
      </c>
      <c r="AD37" s="40"/>
      <c r="AE37" s="40"/>
      <c r="AF37" s="40"/>
      <c r="AG37" s="40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95">
        <v>18</v>
      </c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95">
        <v>18</v>
      </c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</row>
    <row r="38" spans="1:97" s="7" customFormat="1" ht="15.75" customHeight="1">
      <c r="A38" s="133" t="s">
        <v>788</v>
      </c>
      <c r="B38" s="95">
        <v>19</v>
      </c>
      <c r="C38" s="279">
        <f t="shared" si="45"/>
        <v>151</v>
      </c>
      <c r="D38" s="279">
        <f t="shared" si="46"/>
        <v>107</v>
      </c>
      <c r="E38" s="279">
        <f t="shared" si="47"/>
        <v>44</v>
      </c>
      <c r="F38" s="261">
        <f t="shared" si="18"/>
        <v>0</v>
      </c>
      <c r="G38" s="261">
        <v>0</v>
      </c>
      <c r="H38" s="261">
        <v>0</v>
      </c>
      <c r="I38" s="261">
        <f t="shared" si="19"/>
        <v>0</v>
      </c>
      <c r="J38" s="261">
        <v>0</v>
      </c>
      <c r="K38" s="261">
        <v>0</v>
      </c>
      <c r="L38" s="261">
        <f t="shared" si="20"/>
        <v>0</v>
      </c>
      <c r="M38" s="261">
        <v>0</v>
      </c>
      <c r="N38" s="261">
        <v>0</v>
      </c>
      <c r="O38" s="133" t="s">
        <v>788</v>
      </c>
      <c r="P38" s="95">
        <v>19</v>
      </c>
      <c r="Q38" s="416">
        <f t="shared" si="21"/>
        <v>151</v>
      </c>
      <c r="R38" s="332">
        <f t="shared" si="22"/>
        <v>107</v>
      </c>
      <c r="S38" s="332">
        <f t="shared" si="23"/>
        <v>44</v>
      </c>
      <c r="T38" s="332">
        <f t="shared" si="24"/>
        <v>9</v>
      </c>
      <c r="U38" s="332">
        <v>3</v>
      </c>
      <c r="V38" s="332">
        <v>6</v>
      </c>
      <c r="W38" s="415">
        <f t="shared" si="25"/>
        <v>142</v>
      </c>
      <c r="X38" s="261">
        <v>104</v>
      </c>
      <c r="Y38" s="415">
        <v>38</v>
      </c>
      <c r="Z38" s="385" t="s">
        <v>784</v>
      </c>
      <c r="AA38" s="385" t="s">
        <v>784</v>
      </c>
      <c r="AB38" s="385" t="s">
        <v>784</v>
      </c>
      <c r="AC38" s="95">
        <v>19</v>
      </c>
      <c r="AD38" s="40"/>
      <c r="AE38" s="40"/>
      <c r="AF38" s="40"/>
      <c r="AG38" s="40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95">
        <v>19</v>
      </c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95">
        <v>19</v>
      </c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</row>
    <row r="39" spans="1:97" s="7" customFormat="1" ht="15.75" customHeight="1">
      <c r="A39" s="133" t="s">
        <v>789</v>
      </c>
      <c r="B39" s="95">
        <v>20</v>
      </c>
      <c r="C39" s="279">
        <f t="shared" si="45"/>
        <v>18</v>
      </c>
      <c r="D39" s="279">
        <f t="shared" si="46"/>
        <v>12</v>
      </c>
      <c r="E39" s="279">
        <f t="shared" si="47"/>
        <v>6</v>
      </c>
      <c r="F39" s="261">
        <f t="shared" si="18"/>
        <v>0</v>
      </c>
      <c r="G39" s="261">
        <v>0</v>
      </c>
      <c r="H39" s="261">
        <v>0</v>
      </c>
      <c r="I39" s="261">
        <f t="shared" si="19"/>
        <v>0</v>
      </c>
      <c r="J39" s="261">
        <v>0</v>
      </c>
      <c r="K39" s="261">
        <v>0</v>
      </c>
      <c r="L39" s="261">
        <f t="shared" si="20"/>
        <v>0</v>
      </c>
      <c r="M39" s="261">
        <v>0</v>
      </c>
      <c r="N39" s="261">
        <v>0</v>
      </c>
      <c r="O39" s="133" t="s">
        <v>789</v>
      </c>
      <c r="P39" s="95">
        <v>20</v>
      </c>
      <c r="Q39" s="416">
        <f t="shared" si="21"/>
        <v>18</v>
      </c>
      <c r="R39" s="332">
        <f t="shared" si="22"/>
        <v>12</v>
      </c>
      <c r="S39" s="332">
        <f t="shared" si="23"/>
        <v>6</v>
      </c>
      <c r="T39" s="332">
        <f t="shared" si="24"/>
        <v>0</v>
      </c>
      <c r="U39" s="332">
        <v>0</v>
      </c>
      <c r="V39" s="332">
        <v>0</v>
      </c>
      <c r="W39" s="415">
        <f t="shared" si="25"/>
        <v>18</v>
      </c>
      <c r="X39" s="261">
        <v>12</v>
      </c>
      <c r="Y39" s="415">
        <v>6</v>
      </c>
      <c r="Z39" s="385" t="s">
        <v>784</v>
      </c>
      <c r="AA39" s="385" t="s">
        <v>784</v>
      </c>
      <c r="AB39" s="385" t="s">
        <v>784</v>
      </c>
      <c r="AC39" s="95">
        <v>20</v>
      </c>
      <c r="AD39" s="40"/>
      <c r="AE39" s="40"/>
      <c r="AF39" s="40"/>
      <c r="AG39" s="40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95">
        <v>20</v>
      </c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95">
        <v>20</v>
      </c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</row>
    <row r="40" spans="1:97" ht="15.75" customHeight="1">
      <c r="A40" s="134" t="s">
        <v>790</v>
      </c>
      <c r="B40" s="95">
        <v>21</v>
      </c>
      <c r="C40" s="279">
        <f t="shared" si="45"/>
        <v>1971</v>
      </c>
      <c r="D40" s="279">
        <f t="shared" si="46"/>
        <v>677</v>
      </c>
      <c r="E40" s="279">
        <f t="shared" si="47"/>
        <v>1294</v>
      </c>
      <c r="F40" s="261">
        <f t="shared" si="18"/>
        <v>25</v>
      </c>
      <c r="G40" s="261">
        <v>12</v>
      </c>
      <c r="H40" s="261">
        <v>13</v>
      </c>
      <c r="I40" s="261">
        <f t="shared" si="19"/>
        <v>32</v>
      </c>
      <c r="J40" s="261">
        <v>11</v>
      </c>
      <c r="K40" s="261">
        <v>21</v>
      </c>
      <c r="L40" s="261">
        <f t="shared" si="20"/>
        <v>46</v>
      </c>
      <c r="M40" s="261">
        <v>11</v>
      </c>
      <c r="N40" s="261">
        <v>35</v>
      </c>
      <c r="O40" s="134" t="s">
        <v>790</v>
      </c>
      <c r="P40" s="95">
        <v>21</v>
      </c>
      <c r="Q40" s="332">
        <f t="shared" si="21"/>
        <v>1868</v>
      </c>
      <c r="R40" s="332">
        <f t="shared" si="22"/>
        <v>643</v>
      </c>
      <c r="S40" s="332">
        <f t="shared" si="23"/>
        <v>1225</v>
      </c>
      <c r="T40" s="332">
        <f t="shared" si="24"/>
        <v>624</v>
      </c>
      <c r="U40" s="332">
        <v>110</v>
      </c>
      <c r="V40" s="332">
        <v>514</v>
      </c>
      <c r="W40" s="261">
        <f t="shared" si="25"/>
        <v>1244</v>
      </c>
      <c r="X40" s="255">
        <v>533</v>
      </c>
      <c r="Y40" s="255">
        <v>711</v>
      </c>
      <c r="Z40" s="385" t="s">
        <v>784</v>
      </c>
      <c r="AA40" s="385" t="s">
        <v>784</v>
      </c>
      <c r="AB40" s="385" t="s">
        <v>784</v>
      </c>
      <c r="AC40" s="95">
        <v>21</v>
      </c>
      <c r="AD40" s="199" t="s">
        <v>791</v>
      </c>
      <c r="AE40" s="199"/>
      <c r="AF40" s="199" t="s">
        <v>791</v>
      </c>
      <c r="AG40" s="199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95">
        <v>21</v>
      </c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95">
        <v>21</v>
      </c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</row>
    <row r="41" spans="1:97" ht="25.5">
      <c r="A41" s="381" t="s">
        <v>792</v>
      </c>
      <c r="B41" s="383">
        <v>22</v>
      </c>
      <c r="C41" s="279">
        <f>SUM(C42:C44)</f>
        <v>1173</v>
      </c>
      <c r="D41" s="279">
        <f t="shared" ref="D41:N41" si="48">SUM(D42:D44)</f>
        <v>362</v>
      </c>
      <c r="E41" s="279">
        <f t="shared" si="48"/>
        <v>811</v>
      </c>
      <c r="F41" s="279">
        <f t="shared" si="48"/>
        <v>29</v>
      </c>
      <c r="G41" s="279">
        <f t="shared" si="48"/>
        <v>15</v>
      </c>
      <c r="H41" s="279">
        <f t="shared" si="48"/>
        <v>14</v>
      </c>
      <c r="I41" s="279">
        <f t="shared" si="48"/>
        <v>41</v>
      </c>
      <c r="J41" s="279">
        <f t="shared" si="48"/>
        <v>10</v>
      </c>
      <c r="K41" s="279">
        <f t="shared" si="48"/>
        <v>31</v>
      </c>
      <c r="L41" s="279">
        <f t="shared" si="48"/>
        <v>61</v>
      </c>
      <c r="M41" s="279">
        <f t="shared" si="48"/>
        <v>15</v>
      </c>
      <c r="N41" s="279">
        <f t="shared" si="48"/>
        <v>46</v>
      </c>
      <c r="O41" s="381" t="s">
        <v>792</v>
      </c>
      <c r="P41" s="383">
        <v>22</v>
      </c>
      <c r="Q41" s="279">
        <f>SUM(Q42:Q44)</f>
        <v>1042</v>
      </c>
      <c r="R41" s="279">
        <f t="shared" ref="R41" si="49">SUM(R42:R44)</f>
        <v>322</v>
      </c>
      <c r="S41" s="279">
        <f t="shared" ref="S41" si="50">SUM(S42:S44)</f>
        <v>720</v>
      </c>
      <c r="T41" s="279">
        <f t="shared" ref="T41" si="51">SUM(T42:T44)</f>
        <v>384</v>
      </c>
      <c r="U41" s="279">
        <f t="shared" ref="U41" si="52">SUM(U42:U44)</f>
        <v>69</v>
      </c>
      <c r="V41" s="279">
        <f t="shared" ref="V41" si="53">SUM(V42:V44)</f>
        <v>315</v>
      </c>
      <c r="W41" s="279">
        <f t="shared" ref="W41" si="54">SUM(W42:W44)</f>
        <v>658</v>
      </c>
      <c r="X41" s="279">
        <f t="shared" ref="X41" si="55">SUM(X42:X44)</f>
        <v>253</v>
      </c>
      <c r="Y41" s="279">
        <f t="shared" ref="Y41" si="56">SUM(Y42:Y44)</f>
        <v>405</v>
      </c>
      <c r="Z41" s="385" t="s">
        <v>784</v>
      </c>
      <c r="AA41" s="385" t="s">
        <v>784</v>
      </c>
      <c r="AB41" s="385" t="s">
        <v>784</v>
      </c>
      <c r="AC41" s="95">
        <v>22</v>
      </c>
      <c r="AD41" s="40"/>
      <c r="AE41" s="40"/>
      <c r="AF41" s="40"/>
      <c r="AG41" s="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95">
        <v>22</v>
      </c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95">
        <v>22</v>
      </c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</row>
    <row r="42" spans="1:97" ht="15" customHeight="1">
      <c r="A42" s="133" t="s">
        <v>793</v>
      </c>
      <c r="B42" s="95">
        <v>23</v>
      </c>
      <c r="C42" s="279">
        <f t="shared" si="45"/>
        <v>95</v>
      </c>
      <c r="D42" s="279">
        <f t="shared" si="46"/>
        <v>33</v>
      </c>
      <c r="E42" s="279">
        <f t="shared" si="47"/>
        <v>62</v>
      </c>
      <c r="F42" s="261">
        <f t="shared" si="18"/>
        <v>14</v>
      </c>
      <c r="G42" s="288">
        <v>5</v>
      </c>
      <c r="H42" s="255">
        <v>9</v>
      </c>
      <c r="I42" s="261">
        <f t="shared" si="19"/>
        <v>14</v>
      </c>
      <c r="J42" s="255">
        <v>4</v>
      </c>
      <c r="K42" s="255">
        <v>10</v>
      </c>
      <c r="L42" s="261">
        <f t="shared" si="20"/>
        <v>9</v>
      </c>
      <c r="M42" s="255">
        <v>4</v>
      </c>
      <c r="N42" s="255">
        <v>5</v>
      </c>
      <c r="O42" s="133" t="s">
        <v>793</v>
      </c>
      <c r="P42" s="95">
        <v>23</v>
      </c>
      <c r="Q42" s="332">
        <f t="shared" si="21"/>
        <v>58</v>
      </c>
      <c r="R42" s="332">
        <f t="shared" si="22"/>
        <v>20</v>
      </c>
      <c r="S42" s="332">
        <f t="shared" si="23"/>
        <v>38</v>
      </c>
      <c r="T42" s="332">
        <f t="shared" si="24"/>
        <v>10</v>
      </c>
      <c r="U42" s="255">
        <v>3</v>
      </c>
      <c r="V42" s="255">
        <v>7</v>
      </c>
      <c r="W42" s="261">
        <f t="shared" si="25"/>
        <v>48</v>
      </c>
      <c r="X42" s="255">
        <v>17</v>
      </c>
      <c r="Y42" s="255">
        <v>31</v>
      </c>
      <c r="Z42" s="385" t="s">
        <v>784</v>
      </c>
      <c r="AA42" s="385" t="s">
        <v>784</v>
      </c>
      <c r="AB42" s="385" t="s">
        <v>784</v>
      </c>
      <c r="AC42" s="95">
        <v>23</v>
      </c>
      <c r="AD42" s="40"/>
      <c r="AE42" s="40"/>
      <c r="AF42" s="40"/>
      <c r="AG42" s="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95">
        <v>23</v>
      </c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95">
        <v>23</v>
      </c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</row>
    <row r="43" spans="1:97" ht="15" customHeight="1">
      <c r="A43" s="133" t="s">
        <v>794</v>
      </c>
      <c r="B43" s="95">
        <v>24</v>
      </c>
      <c r="C43" s="279">
        <f t="shared" si="45"/>
        <v>384</v>
      </c>
      <c r="D43" s="279">
        <f t="shared" si="46"/>
        <v>92</v>
      </c>
      <c r="E43" s="279">
        <f t="shared" si="47"/>
        <v>292</v>
      </c>
      <c r="F43" s="261">
        <f t="shared" si="18"/>
        <v>12</v>
      </c>
      <c r="G43" s="288">
        <v>9</v>
      </c>
      <c r="H43" s="255">
        <v>3</v>
      </c>
      <c r="I43" s="261">
        <f t="shared" si="19"/>
        <v>17</v>
      </c>
      <c r="J43" s="255">
        <v>4</v>
      </c>
      <c r="K43" s="255">
        <v>13</v>
      </c>
      <c r="L43" s="261">
        <f t="shared" si="20"/>
        <v>29</v>
      </c>
      <c r="M43" s="255">
        <v>5</v>
      </c>
      <c r="N43" s="255">
        <v>24</v>
      </c>
      <c r="O43" s="133" t="s">
        <v>794</v>
      </c>
      <c r="P43" s="95">
        <v>24</v>
      </c>
      <c r="Q43" s="332">
        <f t="shared" si="21"/>
        <v>326</v>
      </c>
      <c r="R43" s="332">
        <f t="shared" si="22"/>
        <v>74</v>
      </c>
      <c r="S43" s="332">
        <f t="shared" si="23"/>
        <v>252</v>
      </c>
      <c r="T43" s="332">
        <f t="shared" si="24"/>
        <v>131</v>
      </c>
      <c r="U43" s="255">
        <v>22</v>
      </c>
      <c r="V43" s="255">
        <v>109</v>
      </c>
      <c r="W43" s="261">
        <f t="shared" si="25"/>
        <v>195</v>
      </c>
      <c r="X43" s="255">
        <v>52</v>
      </c>
      <c r="Y43" s="255">
        <v>143</v>
      </c>
      <c r="Z43" s="385" t="s">
        <v>784</v>
      </c>
      <c r="AA43" s="385" t="s">
        <v>784</v>
      </c>
      <c r="AB43" s="385" t="s">
        <v>784</v>
      </c>
      <c r="AC43" s="95">
        <v>24</v>
      </c>
      <c r="AD43" s="40"/>
      <c r="AE43" s="40"/>
      <c r="AF43" s="40"/>
      <c r="AG43" s="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95">
        <v>24</v>
      </c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95">
        <v>24</v>
      </c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</row>
    <row r="44" spans="1:97" ht="15" customHeight="1">
      <c r="A44" s="133" t="s">
        <v>795</v>
      </c>
      <c r="B44" s="95">
        <v>25</v>
      </c>
      <c r="C44" s="279">
        <f t="shared" si="45"/>
        <v>694</v>
      </c>
      <c r="D44" s="279">
        <f t="shared" si="46"/>
        <v>237</v>
      </c>
      <c r="E44" s="279">
        <f t="shared" si="47"/>
        <v>457</v>
      </c>
      <c r="F44" s="261">
        <f t="shared" si="18"/>
        <v>3</v>
      </c>
      <c r="G44" s="288">
        <v>1</v>
      </c>
      <c r="H44" s="255">
        <v>2</v>
      </c>
      <c r="I44" s="261">
        <f t="shared" si="19"/>
        <v>10</v>
      </c>
      <c r="J44" s="255">
        <v>2</v>
      </c>
      <c r="K44" s="255">
        <v>8</v>
      </c>
      <c r="L44" s="261">
        <f t="shared" si="20"/>
        <v>23</v>
      </c>
      <c r="M44" s="255">
        <v>6</v>
      </c>
      <c r="N44" s="255">
        <v>17</v>
      </c>
      <c r="O44" s="133" t="s">
        <v>795</v>
      </c>
      <c r="P44" s="95">
        <v>25</v>
      </c>
      <c r="Q44" s="332">
        <f t="shared" si="21"/>
        <v>658</v>
      </c>
      <c r="R44" s="332">
        <f t="shared" si="22"/>
        <v>228</v>
      </c>
      <c r="S44" s="332">
        <f t="shared" si="23"/>
        <v>430</v>
      </c>
      <c r="T44" s="332">
        <f t="shared" si="24"/>
        <v>243</v>
      </c>
      <c r="U44" s="255">
        <v>44</v>
      </c>
      <c r="V44" s="255">
        <v>199</v>
      </c>
      <c r="W44" s="261">
        <f t="shared" si="25"/>
        <v>415</v>
      </c>
      <c r="X44" s="255">
        <v>184</v>
      </c>
      <c r="Y44" s="255">
        <v>231</v>
      </c>
      <c r="Z44" s="385" t="s">
        <v>784</v>
      </c>
      <c r="AA44" s="385" t="s">
        <v>784</v>
      </c>
      <c r="AB44" s="385" t="s">
        <v>784</v>
      </c>
      <c r="AC44" s="95">
        <v>25</v>
      </c>
      <c r="AD44" s="40"/>
      <c r="AE44" s="40"/>
      <c r="AF44" s="40"/>
      <c r="AG44" s="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95">
        <v>25</v>
      </c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95">
        <v>25</v>
      </c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</row>
    <row r="45" spans="1:97" ht="25.5">
      <c r="A45" s="381" t="s">
        <v>796</v>
      </c>
      <c r="B45" s="383">
        <v>26</v>
      </c>
      <c r="C45" s="279">
        <f>SUM(C46:C49)</f>
        <v>2324</v>
      </c>
      <c r="D45" s="279">
        <f t="shared" ref="D45:N45" si="57">SUM(D46:D49)</f>
        <v>808</v>
      </c>
      <c r="E45" s="279">
        <f t="shared" si="57"/>
        <v>1516</v>
      </c>
      <c r="F45" s="279">
        <f t="shared" si="57"/>
        <v>15</v>
      </c>
      <c r="G45" s="279">
        <f t="shared" si="57"/>
        <v>8</v>
      </c>
      <c r="H45" s="279">
        <f t="shared" si="57"/>
        <v>7</v>
      </c>
      <c r="I45" s="279">
        <f t="shared" si="57"/>
        <v>23</v>
      </c>
      <c r="J45" s="279">
        <f t="shared" si="57"/>
        <v>3</v>
      </c>
      <c r="K45" s="279">
        <f t="shared" si="57"/>
        <v>20</v>
      </c>
      <c r="L45" s="279">
        <f t="shared" si="57"/>
        <v>34</v>
      </c>
      <c r="M45" s="279">
        <f t="shared" si="57"/>
        <v>5</v>
      </c>
      <c r="N45" s="279">
        <f t="shared" si="57"/>
        <v>29</v>
      </c>
      <c r="O45" s="381" t="s">
        <v>796</v>
      </c>
      <c r="P45" s="383">
        <v>26</v>
      </c>
      <c r="Q45" s="279">
        <f>SUM(Q46:Q49)</f>
        <v>2252</v>
      </c>
      <c r="R45" s="279">
        <f t="shared" ref="R45" si="58">SUM(R46:R49)</f>
        <v>792</v>
      </c>
      <c r="S45" s="279">
        <f t="shared" ref="S45" si="59">SUM(S46:S49)</f>
        <v>1460</v>
      </c>
      <c r="T45" s="279">
        <f t="shared" ref="T45" si="60">SUM(T46:T49)</f>
        <v>707</v>
      </c>
      <c r="U45" s="279">
        <f t="shared" ref="U45" si="61">SUM(U46:U49)</f>
        <v>134</v>
      </c>
      <c r="V45" s="279">
        <f t="shared" ref="V45" si="62">SUM(V46:V49)</f>
        <v>573</v>
      </c>
      <c r="W45" s="279">
        <f t="shared" ref="W45" si="63">SUM(W46:W49)</f>
        <v>1545</v>
      </c>
      <c r="X45" s="279">
        <f t="shared" ref="X45" si="64">SUM(X46:X49)</f>
        <v>658</v>
      </c>
      <c r="Y45" s="279">
        <f t="shared" ref="Y45" si="65">SUM(Y46:Y49)</f>
        <v>887</v>
      </c>
      <c r="Z45" s="385" t="s">
        <v>784</v>
      </c>
      <c r="AA45" s="385" t="s">
        <v>784</v>
      </c>
      <c r="AB45" s="385" t="s">
        <v>784</v>
      </c>
      <c r="AC45" s="95">
        <v>26</v>
      </c>
      <c r="AD45" s="40"/>
      <c r="AE45" s="40"/>
      <c r="AF45" s="40"/>
      <c r="AG45" s="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95">
        <v>26</v>
      </c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95">
        <v>26</v>
      </c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240"/>
      <c r="CP45" s="240"/>
      <c r="CQ45" s="240"/>
      <c r="CR45" s="240"/>
      <c r="CS45" s="240"/>
    </row>
    <row r="46" spans="1:97" ht="15.75" customHeight="1">
      <c r="A46" s="133" t="s">
        <v>797</v>
      </c>
      <c r="B46" s="95">
        <v>27</v>
      </c>
      <c r="C46" s="279">
        <f t="shared" si="45"/>
        <v>61</v>
      </c>
      <c r="D46" s="279">
        <f t="shared" si="46"/>
        <v>21</v>
      </c>
      <c r="E46" s="279">
        <f t="shared" si="47"/>
        <v>40</v>
      </c>
      <c r="F46" s="261">
        <f t="shared" si="18"/>
        <v>3</v>
      </c>
      <c r="G46" s="288">
        <v>1</v>
      </c>
      <c r="H46" s="255">
        <v>2</v>
      </c>
      <c r="I46" s="261">
        <f t="shared" si="19"/>
        <v>3</v>
      </c>
      <c r="J46" s="255">
        <v>1</v>
      </c>
      <c r="K46" s="255">
        <v>2</v>
      </c>
      <c r="L46" s="261">
        <f t="shared" si="20"/>
        <v>1</v>
      </c>
      <c r="M46" s="255">
        <v>0</v>
      </c>
      <c r="N46" s="255">
        <v>1</v>
      </c>
      <c r="O46" s="133" t="s">
        <v>797</v>
      </c>
      <c r="P46" s="95">
        <v>27</v>
      </c>
      <c r="Q46" s="332">
        <f t="shared" si="21"/>
        <v>54</v>
      </c>
      <c r="R46" s="332">
        <f t="shared" si="22"/>
        <v>19</v>
      </c>
      <c r="S46" s="332">
        <f t="shared" si="23"/>
        <v>35</v>
      </c>
      <c r="T46" s="332">
        <f t="shared" si="24"/>
        <v>0</v>
      </c>
      <c r="U46" s="255"/>
      <c r="V46" s="255"/>
      <c r="W46" s="261">
        <f t="shared" si="25"/>
        <v>54</v>
      </c>
      <c r="X46" s="255">
        <v>19</v>
      </c>
      <c r="Y46" s="255">
        <v>35</v>
      </c>
      <c r="Z46" s="385" t="s">
        <v>784</v>
      </c>
      <c r="AA46" s="385" t="s">
        <v>784</v>
      </c>
      <c r="AB46" s="385" t="s">
        <v>784</v>
      </c>
      <c r="AC46" s="95">
        <v>27</v>
      </c>
      <c r="AD46" s="40"/>
      <c r="AE46" s="40"/>
      <c r="AF46" s="40"/>
      <c r="AG46" s="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95">
        <v>27</v>
      </c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95">
        <v>27</v>
      </c>
      <c r="BS46" s="240"/>
      <c r="BT46" s="240"/>
      <c r="BU46" s="240"/>
      <c r="BV46" s="240"/>
      <c r="BW46" s="240"/>
      <c r="BX46" s="240"/>
      <c r="BY46" s="240"/>
      <c r="BZ46" s="240"/>
      <c r="CA46" s="240"/>
      <c r="CB46" s="240"/>
      <c r="CC46" s="240"/>
      <c r="CD46" s="240"/>
      <c r="CE46" s="240"/>
      <c r="CF46" s="240"/>
      <c r="CG46" s="240"/>
      <c r="CH46" s="240"/>
      <c r="CI46" s="240"/>
      <c r="CJ46" s="240"/>
      <c r="CK46" s="240"/>
      <c r="CL46" s="240"/>
      <c r="CM46" s="240"/>
      <c r="CN46" s="240"/>
      <c r="CO46" s="240"/>
      <c r="CP46" s="240"/>
      <c r="CQ46" s="240"/>
      <c r="CR46" s="240"/>
      <c r="CS46" s="240"/>
    </row>
    <row r="47" spans="1:97" ht="15.75" customHeight="1">
      <c r="A47" s="133" t="s">
        <v>798</v>
      </c>
      <c r="B47" s="95">
        <v>28</v>
      </c>
      <c r="C47" s="279">
        <f t="shared" si="45"/>
        <v>383</v>
      </c>
      <c r="D47" s="279">
        <f t="shared" si="46"/>
        <v>95</v>
      </c>
      <c r="E47" s="279">
        <f t="shared" si="47"/>
        <v>288</v>
      </c>
      <c r="F47" s="261">
        <f t="shared" si="18"/>
        <v>3</v>
      </c>
      <c r="G47" s="288">
        <v>1</v>
      </c>
      <c r="H47" s="255">
        <v>2</v>
      </c>
      <c r="I47" s="261">
        <f t="shared" si="19"/>
        <v>6</v>
      </c>
      <c r="J47" s="255">
        <v>1</v>
      </c>
      <c r="K47" s="255">
        <v>5</v>
      </c>
      <c r="L47" s="261">
        <f t="shared" si="20"/>
        <v>10</v>
      </c>
      <c r="M47" s="255">
        <v>3</v>
      </c>
      <c r="N47" s="255">
        <v>7</v>
      </c>
      <c r="O47" s="133" t="s">
        <v>798</v>
      </c>
      <c r="P47" s="95">
        <v>28</v>
      </c>
      <c r="Q47" s="416">
        <f t="shared" si="21"/>
        <v>364</v>
      </c>
      <c r="R47" s="416">
        <f t="shared" si="22"/>
        <v>90</v>
      </c>
      <c r="S47" s="416">
        <f t="shared" si="23"/>
        <v>274</v>
      </c>
      <c r="T47" s="416">
        <f t="shared" si="24"/>
        <v>134</v>
      </c>
      <c r="U47" s="420">
        <v>19</v>
      </c>
      <c r="V47" s="420">
        <v>115</v>
      </c>
      <c r="W47" s="415">
        <f t="shared" si="25"/>
        <v>230</v>
      </c>
      <c r="X47" s="420">
        <v>71</v>
      </c>
      <c r="Y47" s="420">
        <v>159</v>
      </c>
      <c r="Z47" s="385" t="s">
        <v>784</v>
      </c>
      <c r="AA47" s="385" t="s">
        <v>784</v>
      </c>
      <c r="AB47" s="385" t="s">
        <v>784</v>
      </c>
      <c r="AC47" s="95">
        <v>28</v>
      </c>
      <c r="AD47" s="40"/>
      <c r="AE47" s="40"/>
      <c r="AF47" s="40"/>
      <c r="AG47" s="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95">
        <v>28</v>
      </c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95">
        <v>28</v>
      </c>
      <c r="BS47" s="240"/>
      <c r="BT47" s="240"/>
      <c r="BU47" s="240"/>
      <c r="BV47" s="240"/>
      <c r="BW47" s="240"/>
      <c r="BX47" s="240"/>
      <c r="BY47" s="240"/>
      <c r="BZ47" s="240"/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  <c r="CO47" s="240"/>
      <c r="CP47" s="240"/>
      <c r="CQ47" s="240"/>
      <c r="CR47" s="240"/>
      <c r="CS47" s="240"/>
    </row>
    <row r="48" spans="1:97" ht="15.75" customHeight="1">
      <c r="A48" s="132" t="s">
        <v>799</v>
      </c>
      <c r="B48" s="95">
        <v>29</v>
      </c>
      <c r="C48" s="279">
        <f t="shared" si="45"/>
        <v>1452</v>
      </c>
      <c r="D48" s="279">
        <f t="shared" si="46"/>
        <v>534</v>
      </c>
      <c r="E48" s="279">
        <f t="shared" si="47"/>
        <v>918</v>
      </c>
      <c r="F48" s="261">
        <f t="shared" si="18"/>
        <v>9</v>
      </c>
      <c r="G48" s="288">
        <v>6</v>
      </c>
      <c r="H48" s="255">
        <v>3</v>
      </c>
      <c r="I48" s="261">
        <f t="shared" si="19"/>
        <v>11</v>
      </c>
      <c r="J48" s="255">
        <v>1</v>
      </c>
      <c r="K48" s="255">
        <v>10</v>
      </c>
      <c r="L48" s="261">
        <f t="shared" si="20"/>
        <v>19</v>
      </c>
      <c r="M48" s="255">
        <v>2</v>
      </c>
      <c r="N48" s="255">
        <v>17</v>
      </c>
      <c r="O48" s="132" t="s">
        <v>799</v>
      </c>
      <c r="P48" s="95">
        <v>29</v>
      </c>
      <c r="Q48" s="416">
        <f t="shared" si="21"/>
        <v>1413</v>
      </c>
      <c r="R48" s="416">
        <f t="shared" si="22"/>
        <v>525</v>
      </c>
      <c r="S48" s="416">
        <f t="shared" si="23"/>
        <v>888</v>
      </c>
      <c r="T48" s="416">
        <f t="shared" si="24"/>
        <v>454</v>
      </c>
      <c r="U48" s="420">
        <v>92</v>
      </c>
      <c r="V48" s="420">
        <v>362</v>
      </c>
      <c r="W48" s="415">
        <f t="shared" si="25"/>
        <v>959</v>
      </c>
      <c r="X48" s="420">
        <v>433</v>
      </c>
      <c r="Y48" s="420">
        <v>526</v>
      </c>
      <c r="Z48" s="385" t="s">
        <v>784</v>
      </c>
      <c r="AA48" s="385" t="s">
        <v>784</v>
      </c>
      <c r="AB48" s="385" t="s">
        <v>784</v>
      </c>
      <c r="AC48" s="95">
        <v>29</v>
      </c>
      <c r="AD48" s="40"/>
      <c r="AE48" s="40"/>
      <c r="AF48" s="40"/>
      <c r="AG48" s="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95">
        <v>29</v>
      </c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95">
        <v>29</v>
      </c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  <c r="CO48" s="240"/>
      <c r="CP48" s="240"/>
      <c r="CQ48" s="240"/>
      <c r="CR48" s="240"/>
      <c r="CS48" s="240"/>
    </row>
    <row r="49" spans="1:97" ht="15.75" customHeight="1">
      <c r="A49" s="133" t="s">
        <v>800</v>
      </c>
      <c r="B49" s="95">
        <v>30</v>
      </c>
      <c r="C49" s="279">
        <f t="shared" si="45"/>
        <v>428</v>
      </c>
      <c r="D49" s="279">
        <f t="shared" si="46"/>
        <v>158</v>
      </c>
      <c r="E49" s="279">
        <f t="shared" si="47"/>
        <v>270</v>
      </c>
      <c r="F49" s="261">
        <f t="shared" si="18"/>
        <v>0</v>
      </c>
      <c r="G49" s="288">
        <v>0</v>
      </c>
      <c r="H49" s="255">
        <v>0</v>
      </c>
      <c r="I49" s="261">
        <f t="shared" si="19"/>
        <v>3</v>
      </c>
      <c r="J49" s="255">
        <v>0</v>
      </c>
      <c r="K49" s="255">
        <v>3</v>
      </c>
      <c r="L49" s="261">
        <f t="shared" si="20"/>
        <v>4</v>
      </c>
      <c r="M49" s="255">
        <v>0</v>
      </c>
      <c r="N49" s="255">
        <v>4</v>
      </c>
      <c r="O49" s="133" t="s">
        <v>800</v>
      </c>
      <c r="P49" s="95">
        <v>30</v>
      </c>
      <c r="Q49" s="416">
        <f t="shared" si="21"/>
        <v>421</v>
      </c>
      <c r="R49" s="416">
        <f t="shared" si="22"/>
        <v>158</v>
      </c>
      <c r="S49" s="416">
        <f t="shared" si="23"/>
        <v>263</v>
      </c>
      <c r="T49" s="416">
        <f t="shared" si="24"/>
        <v>119</v>
      </c>
      <c r="U49" s="420">
        <v>23</v>
      </c>
      <c r="V49" s="420">
        <v>96</v>
      </c>
      <c r="W49" s="415">
        <f t="shared" si="25"/>
        <v>302</v>
      </c>
      <c r="X49" s="420">
        <v>135</v>
      </c>
      <c r="Y49" s="420">
        <v>167</v>
      </c>
      <c r="Z49" s="385" t="s">
        <v>784</v>
      </c>
      <c r="AA49" s="385" t="s">
        <v>784</v>
      </c>
      <c r="AB49" s="385" t="s">
        <v>784</v>
      </c>
      <c r="AC49" s="95">
        <v>30</v>
      </c>
      <c r="AD49" s="40"/>
      <c r="AE49" s="40"/>
      <c r="AF49" s="40"/>
      <c r="AG49" s="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95">
        <v>30</v>
      </c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0"/>
      <c r="BR49" s="95">
        <v>30</v>
      </c>
      <c r="BS49" s="240"/>
      <c r="BT49" s="240"/>
      <c r="BU49" s="240"/>
      <c r="BV49" s="240"/>
      <c r="BW49" s="240"/>
      <c r="BX49" s="240"/>
      <c r="BY49" s="240"/>
      <c r="BZ49" s="240"/>
      <c r="CA49" s="240"/>
      <c r="CB49" s="240"/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  <c r="CM49" s="240"/>
      <c r="CN49" s="240"/>
      <c r="CO49" s="240"/>
      <c r="CP49" s="240"/>
      <c r="CQ49" s="240"/>
      <c r="CR49" s="240"/>
      <c r="CS49" s="240"/>
    </row>
    <row r="50" spans="1:97" ht="25.5">
      <c r="A50" s="381" t="s">
        <v>801</v>
      </c>
      <c r="B50" s="383">
        <v>31</v>
      </c>
      <c r="C50" s="279">
        <f>SUM(C51:C52)</f>
        <v>785</v>
      </c>
      <c r="D50" s="279">
        <f t="shared" ref="D50:N50" si="66">SUM(D51:D52)</f>
        <v>260</v>
      </c>
      <c r="E50" s="279">
        <f t="shared" si="66"/>
        <v>525</v>
      </c>
      <c r="F50" s="279">
        <f t="shared" si="66"/>
        <v>30</v>
      </c>
      <c r="G50" s="279">
        <f t="shared" si="66"/>
        <v>12</v>
      </c>
      <c r="H50" s="279">
        <f t="shared" si="66"/>
        <v>18</v>
      </c>
      <c r="I50" s="279">
        <f t="shared" si="66"/>
        <v>48</v>
      </c>
      <c r="J50" s="279">
        <f t="shared" si="66"/>
        <v>11</v>
      </c>
      <c r="K50" s="279">
        <f t="shared" si="66"/>
        <v>37</v>
      </c>
      <c r="L50" s="279">
        <f t="shared" si="66"/>
        <v>59</v>
      </c>
      <c r="M50" s="279">
        <f t="shared" si="66"/>
        <v>12</v>
      </c>
      <c r="N50" s="279">
        <f t="shared" si="66"/>
        <v>47</v>
      </c>
      <c r="O50" s="381" t="s">
        <v>801</v>
      </c>
      <c r="P50" s="383">
        <v>31</v>
      </c>
      <c r="Q50" s="279">
        <f>SUM(Q51:Q52)</f>
        <v>648</v>
      </c>
      <c r="R50" s="279">
        <f t="shared" ref="R50" si="67">SUM(R51:R52)</f>
        <v>225</v>
      </c>
      <c r="S50" s="279">
        <f t="shared" ref="S50" si="68">SUM(S51:S52)</f>
        <v>423</v>
      </c>
      <c r="T50" s="279">
        <f t="shared" ref="T50" si="69">SUM(T51:T52)</f>
        <v>203</v>
      </c>
      <c r="U50" s="279">
        <f t="shared" ref="U50" si="70">SUM(U51:U52)</f>
        <v>24</v>
      </c>
      <c r="V50" s="279">
        <f t="shared" ref="V50" si="71">SUM(V51:V52)</f>
        <v>179</v>
      </c>
      <c r="W50" s="279">
        <f t="shared" ref="W50" si="72">SUM(W51:W52)</f>
        <v>445</v>
      </c>
      <c r="X50" s="279">
        <f t="shared" ref="X50" si="73">SUM(X51:X52)</f>
        <v>201</v>
      </c>
      <c r="Y50" s="279">
        <f t="shared" ref="Y50" si="74">SUM(Y51:Y52)</f>
        <v>244</v>
      </c>
      <c r="Z50" s="385" t="s">
        <v>784</v>
      </c>
      <c r="AA50" s="385" t="s">
        <v>784</v>
      </c>
      <c r="AB50" s="385" t="s">
        <v>784</v>
      </c>
      <c r="AC50" s="95">
        <v>31</v>
      </c>
      <c r="AD50" s="40"/>
      <c r="AE50" s="40"/>
      <c r="AF50" s="40"/>
      <c r="AG50" s="199" t="s">
        <v>791</v>
      </c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95">
        <v>31</v>
      </c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95">
        <v>31</v>
      </c>
      <c r="BS50" s="240"/>
      <c r="BT50" s="240"/>
      <c r="BU50" s="240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0"/>
      <c r="CG50" s="240"/>
      <c r="CH50" s="240"/>
      <c r="CI50" s="240"/>
      <c r="CJ50" s="240"/>
      <c r="CK50" s="240"/>
      <c r="CL50" s="240"/>
      <c r="CM50" s="240"/>
      <c r="CN50" s="240"/>
      <c r="CO50" s="240"/>
      <c r="CP50" s="240"/>
      <c r="CQ50" s="240"/>
      <c r="CR50" s="240"/>
      <c r="CS50" s="240"/>
    </row>
    <row r="51" spans="1:97" ht="17.25" customHeight="1">
      <c r="A51" s="132" t="s">
        <v>802</v>
      </c>
      <c r="B51" s="95">
        <v>32</v>
      </c>
      <c r="C51" s="279">
        <f t="shared" si="45"/>
        <v>44</v>
      </c>
      <c r="D51" s="279">
        <f t="shared" si="46"/>
        <v>22</v>
      </c>
      <c r="E51" s="279">
        <f t="shared" si="47"/>
        <v>22</v>
      </c>
      <c r="F51" s="261">
        <f t="shared" si="18"/>
        <v>8</v>
      </c>
      <c r="G51" s="288">
        <v>5</v>
      </c>
      <c r="H51" s="255">
        <v>3</v>
      </c>
      <c r="I51" s="261">
        <f t="shared" si="19"/>
        <v>2</v>
      </c>
      <c r="J51" s="255">
        <v>0</v>
      </c>
      <c r="K51" s="255">
        <v>2</v>
      </c>
      <c r="L51" s="261">
        <f t="shared" si="20"/>
        <v>1</v>
      </c>
      <c r="M51" s="255">
        <v>0</v>
      </c>
      <c r="N51" s="255">
        <v>1</v>
      </c>
      <c r="O51" s="132" t="s">
        <v>802</v>
      </c>
      <c r="P51" s="95">
        <v>32</v>
      </c>
      <c r="Q51" s="332">
        <f t="shared" si="21"/>
        <v>33</v>
      </c>
      <c r="R51" s="332">
        <f t="shared" si="22"/>
        <v>17</v>
      </c>
      <c r="S51" s="332">
        <f t="shared" si="23"/>
        <v>16</v>
      </c>
      <c r="T51" s="332">
        <f t="shared" si="24"/>
        <v>1</v>
      </c>
      <c r="U51" s="255">
        <v>0</v>
      </c>
      <c r="V51" s="255">
        <v>1</v>
      </c>
      <c r="W51" s="261">
        <f t="shared" si="25"/>
        <v>32</v>
      </c>
      <c r="X51" s="255">
        <v>17</v>
      </c>
      <c r="Y51" s="255">
        <v>15</v>
      </c>
      <c r="Z51" s="385" t="s">
        <v>784</v>
      </c>
      <c r="AA51" s="385" t="s">
        <v>784</v>
      </c>
      <c r="AB51" s="385" t="s">
        <v>784</v>
      </c>
      <c r="AC51" s="95">
        <v>32</v>
      </c>
      <c r="AD51" s="40"/>
      <c r="AE51" s="40"/>
      <c r="AF51" s="40"/>
      <c r="AG51" s="199" t="s">
        <v>791</v>
      </c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95">
        <v>32</v>
      </c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0"/>
      <c r="BR51" s="95">
        <v>32</v>
      </c>
      <c r="BS51" s="240"/>
      <c r="BT51" s="240"/>
      <c r="BU51" s="240"/>
      <c r="BV51" s="240"/>
      <c r="BW51" s="240"/>
      <c r="BX51" s="240"/>
      <c r="BY51" s="240"/>
      <c r="BZ51" s="240"/>
      <c r="CA51" s="240"/>
      <c r="CB51" s="240"/>
      <c r="CC51" s="240"/>
      <c r="CD51" s="240"/>
      <c r="CE51" s="240"/>
      <c r="CF51" s="240"/>
      <c r="CG51" s="240"/>
      <c r="CH51" s="240"/>
      <c r="CI51" s="240"/>
      <c r="CJ51" s="240"/>
      <c r="CK51" s="240"/>
      <c r="CL51" s="240"/>
      <c r="CM51" s="240"/>
      <c r="CN51" s="240"/>
      <c r="CO51" s="240"/>
      <c r="CP51" s="240"/>
      <c r="CQ51" s="240"/>
      <c r="CR51" s="240"/>
      <c r="CS51" s="240"/>
    </row>
    <row r="52" spans="1:97" ht="17.25" customHeight="1">
      <c r="A52" s="132" t="s">
        <v>803</v>
      </c>
      <c r="B52" s="95">
        <v>33</v>
      </c>
      <c r="C52" s="279">
        <f t="shared" si="45"/>
        <v>741</v>
      </c>
      <c r="D52" s="279">
        <f t="shared" si="46"/>
        <v>238</v>
      </c>
      <c r="E52" s="279">
        <f t="shared" si="47"/>
        <v>503</v>
      </c>
      <c r="F52" s="261">
        <f t="shared" si="18"/>
        <v>22</v>
      </c>
      <c r="G52" s="288">
        <v>7</v>
      </c>
      <c r="H52" s="255">
        <v>15</v>
      </c>
      <c r="I52" s="261">
        <f t="shared" si="19"/>
        <v>46</v>
      </c>
      <c r="J52" s="255">
        <v>11</v>
      </c>
      <c r="K52" s="255">
        <v>35</v>
      </c>
      <c r="L52" s="261">
        <f t="shared" si="20"/>
        <v>58</v>
      </c>
      <c r="M52" s="255">
        <v>12</v>
      </c>
      <c r="N52" s="255">
        <v>46</v>
      </c>
      <c r="O52" s="132" t="s">
        <v>803</v>
      </c>
      <c r="P52" s="95">
        <v>33</v>
      </c>
      <c r="Q52" s="332">
        <f t="shared" si="21"/>
        <v>615</v>
      </c>
      <c r="R52" s="332">
        <f t="shared" si="22"/>
        <v>208</v>
      </c>
      <c r="S52" s="332">
        <f t="shared" si="23"/>
        <v>407</v>
      </c>
      <c r="T52" s="332">
        <f t="shared" si="24"/>
        <v>202</v>
      </c>
      <c r="U52" s="255">
        <v>24</v>
      </c>
      <c r="V52" s="255">
        <v>178</v>
      </c>
      <c r="W52" s="261">
        <f t="shared" si="25"/>
        <v>413</v>
      </c>
      <c r="X52" s="255">
        <v>184</v>
      </c>
      <c r="Y52" s="255">
        <v>229</v>
      </c>
      <c r="Z52" s="385" t="s">
        <v>784</v>
      </c>
      <c r="AA52" s="385" t="s">
        <v>784</v>
      </c>
      <c r="AB52" s="385" t="s">
        <v>784</v>
      </c>
      <c r="AC52" s="95">
        <v>33</v>
      </c>
      <c r="AD52" s="40"/>
      <c r="AE52" s="40"/>
      <c r="AF52" s="40"/>
      <c r="AG52" s="199" t="s">
        <v>791</v>
      </c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95">
        <v>33</v>
      </c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95">
        <v>33</v>
      </c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40"/>
      <c r="CS52" s="240"/>
    </row>
    <row r="53" spans="1:97" ht="25.5">
      <c r="A53" s="381" t="s">
        <v>804</v>
      </c>
      <c r="B53" s="383">
        <v>34</v>
      </c>
      <c r="C53" s="279">
        <f>SUM(C54:C57)</f>
        <v>1127</v>
      </c>
      <c r="D53" s="279">
        <f t="shared" ref="D53:N53" si="75">SUM(D54:D57)</f>
        <v>396</v>
      </c>
      <c r="E53" s="279">
        <f t="shared" si="75"/>
        <v>731</v>
      </c>
      <c r="F53" s="279">
        <f t="shared" si="75"/>
        <v>28</v>
      </c>
      <c r="G53" s="279">
        <f t="shared" si="75"/>
        <v>13</v>
      </c>
      <c r="H53" s="279">
        <f t="shared" si="75"/>
        <v>15</v>
      </c>
      <c r="I53" s="279">
        <f t="shared" si="75"/>
        <v>64</v>
      </c>
      <c r="J53" s="279">
        <f t="shared" si="75"/>
        <v>22</v>
      </c>
      <c r="K53" s="279">
        <f t="shared" si="75"/>
        <v>42</v>
      </c>
      <c r="L53" s="279">
        <f t="shared" si="75"/>
        <v>73</v>
      </c>
      <c r="M53" s="279">
        <f t="shared" si="75"/>
        <v>16</v>
      </c>
      <c r="N53" s="279">
        <f t="shared" si="75"/>
        <v>57</v>
      </c>
      <c r="O53" s="381" t="s">
        <v>804</v>
      </c>
      <c r="P53" s="383">
        <v>34</v>
      </c>
      <c r="Q53" s="279">
        <f>SUM(Q54:Q57)</f>
        <v>962</v>
      </c>
      <c r="R53" s="279">
        <f t="shared" ref="R53" si="76">SUM(R54:R57)</f>
        <v>345</v>
      </c>
      <c r="S53" s="279">
        <f t="shared" ref="S53" si="77">SUM(S54:S57)</f>
        <v>617</v>
      </c>
      <c r="T53" s="279">
        <f t="shared" ref="T53" si="78">SUM(T54:T57)</f>
        <v>288</v>
      </c>
      <c r="U53" s="279">
        <f t="shared" ref="U53" si="79">SUM(U54:U57)</f>
        <v>42</v>
      </c>
      <c r="V53" s="279">
        <f t="shared" ref="V53" si="80">SUM(V54:V57)</f>
        <v>246</v>
      </c>
      <c r="W53" s="279">
        <f t="shared" ref="W53" si="81">SUM(W54:W57)</f>
        <v>674</v>
      </c>
      <c r="X53" s="279">
        <f t="shared" ref="X53" si="82">SUM(X54:X57)</f>
        <v>303</v>
      </c>
      <c r="Y53" s="279">
        <f t="shared" ref="Y53" si="83">SUM(Y54:Y57)</f>
        <v>371</v>
      </c>
      <c r="Z53" s="385" t="s">
        <v>784</v>
      </c>
      <c r="AA53" s="385" t="s">
        <v>784</v>
      </c>
      <c r="AB53" s="385" t="s">
        <v>784</v>
      </c>
      <c r="AC53" s="95">
        <v>34</v>
      </c>
      <c r="AD53" s="40"/>
      <c r="AE53" s="40"/>
      <c r="AF53" s="40"/>
      <c r="AG53" s="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95">
        <v>34</v>
      </c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95">
        <v>34</v>
      </c>
      <c r="BS53" s="240"/>
      <c r="BT53" s="240"/>
      <c r="BU53" s="240"/>
      <c r="BV53" s="240"/>
      <c r="BW53" s="240"/>
      <c r="BX53" s="240"/>
      <c r="BY53" s="240"/>
      <c r="BZ53" s="240"/>
      <c r="CA53" s="240"/>
      <c r="CB53" s="240"/>
      <c r="CC53" s="240"/>
      <c r="CD53" s="240"/>
      <c r="CE53" s="240"/>
      <c r="CF53" s="240"/>
      <c r="CG53" s="240"/>
      <c r="CH53" s="240"/>
      <c r="CI53" s="240"/>
      <c r="CJ53" s="240"/>
      <c r="CK53" s="240"/>
      <c r="CL53" s="240"/>
      <c r="CM53" s="240"/>
      <c r="CN53" s="240"/>
      <c r="CO53" s="240"/>
      <c r="CP53" s="240"/>
      <c r="CQ53" s="240"/>
      <c r="CR53" s="240"/>
      <c r="CS53" s="240"/>
    </row>
    <row r="54" spans="1:97" ht="15" customHeight="1">
      <c r="A54" s="135" t="s">
        <v>805</v>
      </c>
      <c r="B54" s="95">
        <v>35</v>
      </c>
      <c r="C54" s="279">
        <f t="shared" si="45"/>
        <v>669</v>
      </c>
      <c r="D54" s="279">
        <f t="shared" si="46"/>
        <v>219</v>
      </c>
      <c r="E54" s="279">
        <f t="shared" si="47"/>
        <v>450</v>
      </c>
      <c r="F54" s="261">
        <f t="shared" si="18"/>
        <v>13</v>
      </c>
      <c r="G54" s="288">
        <v>8</v>
      </c>
      <c r="H54" s="255">
        <v>5</v>
      </c>
      <c r="I54" s="261">
        <f t="shared" si="19"/>
        <v>38</v>
      </c>
      <c r="J54" s="255">
        <v>16</v>
      </c>
      <c r="K54" s="255">
        <v>22</v>
      </c>
      <c r="L54" s="261">
        <f t="shared" si="20"/>
        <v>43</v>
      </c>
      <c r="M54" s="255">
        <v>7</v>
      </c>
      <c r="N54" s="255">
        <v>36</v>
      </c>
      <c r="O54" s="135" t="s">
        <v>805</v>
      </c>
      <c r="P54" s="95">
        <v>35</v>
      </c>
      <c r="Q54" s="332">
        <f t="shared" si="21"/>
        <v>575</v>
      </c>
      <c r="R54" s="332">
        <f t="shared" si="22"/>
        <v>188</v>
      </c>
      <c r="S54" s="332">
        <f t="shared" si="23"/>
        <v>387</v>
      </c>
      <c r="T54" s="332">
        <f t="shared" si="24"/>
        <v>199</v>
      </c>
      <c r="U54" s="255">
        <v>30</v>
      </c>
      <c r="V54" s="255">
        <v>169</v>
      </c>
      <c r="W54" s="261">
        <f t="shared" si="25"/>
        <v>376</v>
      </c>
      <c r="X54" s="255">
        <v>158</v>
      </c>
      <c r="Y54" s="255">
        <v>218</v>
      </c>
      <c r="Z54" s="385" t="s">
        <v>784</v>
      </c>
      <c r="AA54" s="385" t="s">
        <v>784</v>
      </c>
      <c r="AB54" s="385" t="s">
        <v>784</v>
      </c>
      <c r="AC54" s="95">
        <v>35</v>
      </c>
      <c r="AD54" s="40"/>
      <c r="AE54" s="40"/>
      <c r="AF54" s="40"/>
      <c r="AG54" s="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95">
        <v>35</v>
      </c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95">
        <v>35</v>
      </c>
      <c r="BS54" s="240"/>
      <c r="BT54" s="240"/>
      <c r="BU54" s="240"/>
      <c r="BV54" s="240"/>
      <c r="BW54" s="240"/>
      <c r="BX54" s="240"/>
      <c r="BY54" s="240"/>
      <c r="BZ54" s="240"/>
      <c r="CA54" s="240"/>
      <c r="CB54" s="240"/>
      <c r="CC54" s="240"/>
      <c r="CD54" s="240"/>
      <c r="CE54" s="240"/>
      <c r="CF54" s="240"/>
      <c r="CG54" s="240"/>
      <c r="CH54" s="240"/>
      <c r="CI54" s="240"/>
      <c r="CJ54" s="240"/>
      <c r="CK54" s="240"/>
      <c r="CL54" s="240"/>
      <c r="CM54" s="240"/>
      <c r="CN54" s="240"/>
      <c r="CO54" s="240"/>
      <c r="CP54" s="240"/>
      <c r="CQ54" s="240"/>
      <c r="CR54" s="240"/>
      <c r="CS54" s="240"/>
    </row>
    <row r="55" spans="1:97" ht="15" customHeight="1">
      <c r="A55" s="135" t="s">
        <v>806</v>
      </c>
      <c r="B55" s="95">
        <v>36</v>
      </c>
      <c r="C55" s="279">
        <f t="shared" si="45"/>
        <v>267</v>
      </c>
      <c r="D55" s="279">
        <f t="shared" si="46"/>
        <v>110</v>
      </c>
      <c r="E55" s="279">
        <f t="shared" si="47"/>
        <v>157</v>
      </c>
      <c r="F55" s="261">
        <f t="shared" si="18"/>
        <v>9</v>
      </c>
      <c r="G55" s="288">
        <v>2</v>
      </c>
      <c r="H55" s="255">
        <v>7</v>
      </c>
      <c r="I55" s="261">
        <f t="shared" si="19"/>
        <v>16</v>
      </c>
      <c r="J55" s="255">
        <v>5</v>
      </c>
      <c r="K55" s="255">
        <v>11</v>
      </c>
      <c r="L55" s="261">
        <f t="shared" si="20"/>
        <v>22</v>
      </c>
      <c r="M55" s="255">
        <v>7</v>
      </c>
      <c r="N55" s="255">
        <v>15</v>
      </c>
      <c r="O55" s="135" t="s">
        <v>806</v>
      </c>
      <c r="P55" s="95">
        <v>36</v>
      </c>
      <c r="Q55" s="332">
        <f t="shared" si="21"/>
        <v>220</v>
      </c>
      <c r="R55" s="332">
        <f t="shared" si="22"/>
        <v>96</v>
      </c>
      <c r="S55" s="332">
        <f t="shared" si="23"/>
        <v>124</v>
      </c>
      <c r="T55" s="332">
        <f t="shared" si="24"/>
        <v>41</v>
      </c>
      <c r="U55" s="255">
        <v>9</v>
      </c>
      <c r="V55" s="255">
        <v>32</v>
      </c>
      <c r="W55" s="261">
        <f t="shared" si="25"/>
        <v>179</v>
      </c>
      <c r="X55" s="255">
        <v>87</v>
      </c>
      <c r="Y55" s="255">
        <v>92</v>
      </c>
      <c r="Z55" s="385" t="s">
        <v>784</v>
      </c>
      <c r="AA55" s="385" t="s">
        <v>784</v>
      </c>
      <c r="AB55" s="385" t="s">
        <v>784</v>
      </c>
      <c r="AC55" s="95">
        <v>36</v>
      </c>
      <c r="AD55" s="40"/>
      <c r="AE55" s="40"/>
      <c r="AF55" s="40"/>
      <c r="AG55" s="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95">
        <v>36</v>
      </c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95">
        <v>36</v>
      </c>
      <c r="BS55" s="240"/>
      <c r="BT55" s="240"/>
      <c r="BU55" s="240"/>
      <c r="BV55" s="240"/>
      <c r="BW55" s="240"/>
      <c r="BX55" s="240"/>
      <c r="BY55" s="240"/>
      <c r="BZ55" s="240"/>
      <c r="CA55" s="240"/>
      <c r="CB55" s="240"/>
      <c r="CC55" s="240"/>
      <c r="CD55" s="240"/>
      <c r="CE55" s="240"/>
      <c r="CF55" s="240"/>
      <c r="CG55" s="240"/>
      <c r="CH55" s="240"/>
      <c r="CI55" s="240"/>
      <c r="CJ55" s="240"/>
      <c r="CK55" s="240"/>
      <c r="CL55" s="240"/>
      <c r="CM55" s="240"/>
      <c r="CN55" s="240"/>
      <c r="CO55" s="240"/>
      <c r="CP55" s="240"/>
      <c r="CQ55" s="240"/>
      <c r="CR55" s="240"/>
      <c r="CS55" s="240"/>
    </row>
    <row r="56" spans="1:97" ht="15" customHeight="1">
      <c r="A56" s="135" t="s">
        <v>807</v>
      </c>
      <c r="B56" s="95">
        <v>37</v>
      </c>
      <c r="C56" s="279">
        <f t="shared" si="45"/>
        <v>91</v>
      </c>
      <c r="D56" s="279">
        <f t="shared" si="46"/>
        <v>39</v>
      </c>
      <c r="E56" s="279">
        <f t="shared" si="47"/>
        <v>52</v>
      </c>
      <c r="F56" s="261">
        <f t="shared" si="18"/>
        <v>3</v>
      </c>
      <c r="G56" s="288">
        <v>1</v>
      </c>
      <c r="H56" s="255">
        <v>2</v>
      </c>
      <c r="I56" s="261">
        <f t="shared" si="19"/>
        <v>4</v>
      </c>
      <c r="J56" s="255">
        <v>1</v>
      </c>
      <c r="K56" s="255">
        <v>3</v>
      </c>
      <c r="L56" s="261">
        <f t="shared" si="20"/>
        <v>3</v>
      </c>
      <c r="M56" s="255">
        <v>1</v>
      </c>
      <c r="N56" s="255">
        <v>2</v>
      </c>
      <c r="O56" s="135" t="s">
        <v>807</v>
      </c>
      <c r="P56" s="95">
        <v>37</v>
      </c>
      <c r="Q56" s="332">
        <f t="shared" si="21"/>
        <v>81</v>
      </c>
      <c r="R56" s="332">
        <f t="shared" si="22"/>
        <v>36</v>
      </c>
      <c r="S56" s="332">
        <f t="shared" si="23"/>
        <v>45</v>
      </c>
      <c r="T56" s="332">
        <f t="shared" si="24"/>
        <v>20</v>
      </c>
      <c r="U56" s="255">
        <v>1</v>
      </c>
      <c r="V56" s="255">
        <v>19</v>
      </c>
      <c r="W56" s="261">
        <f t="shared" si="25"/>
        <v>61</v>
      </c>
      <c r="X56" s="255">
        <v>35</v>
      </c>
      <c r="Y56" s="255">
        <v>26</v>
      </c>
      <c r="Z56" s="385" t="s">
        <v>784</v>
      </c>
      <c r="AA56" s="385" t="s">
        <v>784</v>
      </c>
      <c r="AB56" s="385" t="s">
        <v>784</v>
      </c>
      <c r="AC56" s="95">
        <v>37</v>
      </c>
      <c r="AD56" s="40"/>
      <c r="AE56" s="40"/>
      <c r="AF56" s="40"/>
      <c r="AG56" s="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95">
        <v>37</v>
      </c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95">
        <v>37</v>
      </c>
      <c r="BS56" s="240"/>
      <c r="BT56" s="240"/>
      <c r="BU56" s="240"/>
      <c r="BV56" s="240"/>
      <c r="BW56" s="240"/>
      <c r="BX56" s="240"/>
      <c r="BY56" s="240"/>
      <c r="BZ56" s="240"/>
      <c r="CA56" s="240"/>
      <c r="CB56" s="240"/>
      <c r="CC56" s="240"/>
      <c r="CD56" s="240"/>
      <c r="CE56" s="240"/>
      <c r="CF56" s="240"/>
      <c r="CG56" s="240"/>
      <c r="CH56" s="240"/>
      <c r="CI56" s="240"/>
      <c r="CJ56" s="240"/>
      <c r="CK56" s="240"/>
      <c r="CL56" s="240"/>
      <c r="CM56" s="240"/>
      <c r="CN56" s="240"/>
      <c r="CO56" s="240"/>
      <c r="CP56" s="240"/>
      <c r="CQ56" s="240"/>
      <c r="CR56" s="240"/>
      <c r="CS56" s="240"/>
    </row>
    <row r="57" spans="1:97" ht="15" customHeight="1">
      <c r="A57" s="136" t="s">
        <v>808</v>
      </c>
      <c r="B57" s="95">
        <v>38</v>
      </c>
      <c r="C57" s="279">
        <f t="shared" si="45"/>
        <v>100</v>
      </c>
      <c r="D57" s="279">
        <f t="shared" si="46"/>
        <v>28</v>
      </c>
      <c r="E57" s="279">
        <f t="shared" si="47"/>
        <v>72</v>
      </c>
      <c r="F57" s="261">
        <f t="shared" si="18"/>
        <v>3</v>
      </c>
      <c r="G57" s="288">
        <v>2</v>
      </c>
      <c r="H57" s="255">
        <v>1</v>
      </c>
      <c r="I57" s="261">
        <f t="shared" si="19"/>
        <v>6</v>
      </c>
      <c r="J57" s="255">
        <v>0</v>
      </c>
      <c r="K57" s="255">
        <v>6</v>
      </c>
      <c r="L57" s="261">
        <f t="shared" si="20"/>
        <v>5</v>
      </c>
      <c r="M57" s="255">
        <v>1</v>
      </c>
      <c r="N57" s="255">
        <v>4</v>
      </c>
      <c r="O57" s="136" t="s">
        <v>808</v>
      </c>
      <c r="P57" s="95">
        <v>38</v>
      </c>
      <c r="Q57" s="332">
        <f t="shared" si="21"/>
        <v>86</v>
      </c>
      <c r="R57" s="332">
        <f t="shared" si="22"/>
        <v>25</v>
      </c>
      <c r="S57" s="332">
        <f t="shared" si="23"/>
        <v>61</v>
      </c>
      <c r="T57" s="332">
        <f t="shared" si="24"/>
        <v>28</v>
      </c>
      <c r="U57" s="255">
        <v>2</v>
      </c>
      <c r="V57" s="255">
        <v>26</v>
      </c>
      <c r="W57" s="261">
        <f t="shared" si="25"/>
        <v>58</v>
      </c>
      <c r="X57" s="255">
        <v>23</v>
      </c>
      <c r="Y57" s="255">
        <v>35</v>
      </c>
      <c r="Z57" s="385" t="s">
        <v>784</v>
      </c>
      <c r="AA57" s="385" t="s">
        <v>784</v>
      </c>
      <c r="AB57" s="385" t="s">
        <v>784</v>
      </c>
      <c r="AC57" s="95">
        <v>38</v>
      </c>
      <c r="AD57" s="40"/>
      <c r="AE57" s="40"/>
      <c r="AF57" s="40"/>
      <c r="AG57" s="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95">
        <v>38</v>
      </c>
      <c r="AW57" s="240"/>
      <c r="AX57" s="240"/>
      <c r="AY57" s="240"/>
      <c r="AZ57" s="240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/>
      <c r="BK57" s="240"/>
      <c r="BL57" s="240"/>
      <c r="BM57" s="240"/>
      <c r="BN57" s="240"/>
      <c r="BO57" s="240"/>
      <c r="BP57" s="240"/>
      <c r="BQ57" s="240"/>
      <c r="BR57" s="95">
        <v>38</v>
      </c>
      <c r="BS57" s="240"/>
      <c r="BT57" s="240"/>
      <c r="BU57" s="240"/>
      <c r="BV57" s="240"/>
      <c r="BW57" s="240"/>
      <c r="BX57" s="240"/>
      <c r="BY57" s="240"/>
      <c r="BZ57" s="240"/>
      <c r="CA57" s="240"/>
      <c r="CB57" s="240"/>
      <c r="CC57" s="240"/>
      <c r="CD57" s="240"/>
      <c r="CE57" s="240"/>
      <c r="CF57" s="240"/>
      <c r="CG57" s="240"/>
      <c r="CH57" s="240"/>
      <c r="CI57" s="240"/>
      <c r="CJ57" s="240"/>
      <c r="CK57" s="240"/>
      <c r="CL57" s="240"/>
      <c r="CM57" s="240"/>
      <c r="CN57" s="240"/>
      <c r="CO57" s="240"/>
      <c r="CP57" s="240"/>
      <c r="CQ57" s="240"/>
      <c r="CR57" s="240"/>
      <c r="CS57" s="240"/>
    </row>
  </sheetData>
  <mergeCells count="102">
    <mergeCell ref="B5:L5"/>
    <mergeCell ref="M1:N1"/>
    <mergeCell ref="Y1:AD1"/>
    <mergeCell ref="O15:O18"/>
    <mergeCell ref="P15:P18"/>
    <mergeCell ref="AC15:AC18"/>
    <mergeCell ref="AV15:AV18"/>
    <mergeCell ref="BR15:BR18"/>
    <mergeCell ref="G16:H16"/>
    <mergeCell ref="M17:M18"/>
    <mergeCell ref="N17:N18"/>
    <mergeCell ref="Q16:Q18"/>
    <mergeCell ref="AD16:AD18"/>
    <mergeCell ref="M16:N16"/>
    <mergeCell ref="R16:S16"/>
    <mergeCell ref="AJ16:AJ18"/>
    <mergeCell ref="AM16:AM18"/>
    <mergeCell ref="AP16:AP18"/>
    <mergeCell ref="AS16:AS18"/>
    <mergeCell ref="T17:T18"/>
    <mergeCell ref="W17:W18"/>
    <mergeCell ref="AE17:AE18"/>
    <mergeCell ref="AF17:AF18"/>
    <mergeCell ref="A15:A18"/>
    <mergeCell ref="B15:B18"/>
    <mergeCell ref="A10:C10"/>
    <mergeCell ref="B12:D12"/>
    <mergeCell ref="C15:C18"/>
    <mergeCell ref="H17:H18"/>
    <mergeCell ref="I16:I18"/>
    <mergeCell ref="L16:L18"/>
    <mergeCell ref="J17:J18"/>
    <mergeCell ref="K17:K18"/>
    <mergeCell ref="D16:D18"/>
    <mergeCell ref="E16:E18"/>
    <mergeCell ref="J16:K16"/>
    <mergeCell ref="F16:F18"/>
    <mergeCell ref="G17:G18"/>
    <mergeCell ref="CO17:CO18"/>
    <mergeCell ref="AG16:AG18"/>
    <mergeCell ref="AH17:AH18"/>
    <mergeCell ref="AI17:AI18"/>
    <mergeCell ref="AK17:AK18"/>
    <mergeCell ref="AL17:AL18"/>
    <mergeCell ref="AN17:AN18"/>
    <mergeCell ref="AO17:AO18"/>
    <mergeCell ref="AQ17:AQ18"/>
    <mergeCell ref="AR17:AR18"/>
    <mergeCell ref="BH17:BH18"/>
    <mergeCell ref="AT17:AT18"/>
    <mergeCell ref="BC16:BC18"/>
    <mergeCell ref="BF16:BF18"/>
    <mergeCell ref="BI16:BI18"/>
    <mergeCell ref="BL16:BL18"/>
    <mergeCell ref="BB17:BB18"/>
    <mergeCell ref="BD17:BD18"/>
    <mergeCell ref="BE17:BE18"/>
    <mergeCell ref="BG17:BG18"/>
    <mergeCell ref="AU17:AU18"/>
    <mergeCell ref="AX17:AX18"/>
    <mergeCell ref="CH16:CH18"/>
    <mergeCell ref="CK16:CK18"/>
    <mergeCell ref="CP17:CP18"/>
    <mergeCell ref="CR17:CR18"/>
    <mergeCell ref="CS17:CS18"/>
    <mergeCell ref="CN16:CN18"/>
    <mergeCell ref="CQ16:CQ18"/>
    <mergeCell ref="AY17:AY18"/>
    <mergeCell ref="BA17:BA18"/>
    <mergeCell ref="BV16:BV18"/>
    <mergeCell ref="BQ17:BQ18"/>
    <mergeCell ref="BT17:BT18"/>
    <mergeCell ref="BU17:BU18"/>
    <mergeCell ref="BO16:BO18"/>
    <mergeCell ref="BS16:BS18"/>
    <mergeCell ref="BY16:BY18"/>
    <mergeCell ref="CB16:CB18"/>
    <mergeCell ref="BW17:BW18"/>
    <mergeCell ref="BX17:BX18"/>
    <mergeCell ref="BZ17:BZ18"/>
    <mergeCell ref="CA17:CA18"/>
    <mergeCell ref="BN17:BN18"/>
    <mergeCell ref="BP17:BP18"/>
    <mergeCell ref="BJ17:BJ18"/>
    <mergeCell ref="BK17:BK18"/>
    <mergeCell ref="BM17:BM18"/>
    <mergeCell ref="CI17:CI18"/>
    <mergeCell ref="CJ17:CJ18"/>
    <mergeCell ref="CL17:CL18"/>
    <mergeCell ref="CM17:CM18"/>
    <mergeCell ref="AW16:AW18"/>
    <mergeCell ref="AZ16:AZ18"/>
    <mergeCell ref="CE16:CE18"/>
    <mergeCell ref="R17:R18"/>
    <mergeCell ref="S17:S18"/>
    <mergeCell ref="Z16:Z18"/>
    <mergeCell ref="AA17:AA18"/>
    <mergeCell ref="AB17:AB18"/>
    <mergeCell ref="CC17:CC18"/>
    <mergeCell ref="CD17:CD18"/>
    <mergeCell ref="CF17:CF18"/>
    <mergeCell ref="CG17:CG18"/>
  </mergeCells>
  <printOptions horizontalCentered="1"/>
  <pageMargins left="0.19685039370078741" right="0.19685039370078741" top="0.23622047244094491" bottom="0" header="0.31496062992125984" footer="0.31496062992125984"/>
  <pageSetup paperSize="9" scale="70" orientation="portrait" r:id="rId1"/>
  <colBreaks count="3" manualBreakCount="3">
    <brk id="28" max="1048575" man="1"/>
    <brk id="47" max="1048575" man="1"/>
    <brk id="6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BK55"/>
  <sheetViews>
    <sheetView view="pageBreakPreview" topLeftCell="A12" zoomScale="85" zoomScaleNormal="70" zoomScaleSheetLayoutView="85" workbookViewId="0">
      <selection activeCell="J61" sqref="J61"/>
    </sheetView>
  </sheetViews>
  <sheetFormatPr defaultColWidth="8.85546875" defaultRowHeight="15"/>
  <cols>
    <col min="1" max="1" width="20.85546875" style="70" customWidth="1"/>
    <col min="2" max="2" width="3.5703125" style="70" customWidth="1"/>
    <col min="3" max="3" width="13.140625" style="70" customWidth="1"/>
    <col min="4" max="4" width="11" style="70" customWidth="1"/>
    <col min="5" max="10" width="21.140625" style="70" customWidth="1"/>
    <col min="11" max="11" width="13.5703125" style="70" customWidth="1"/>
    <col min="12" max="12" width="27.85546875" style="70" customWidth="1"/>
    <col min="13" max="13" width="6.42578125" style="70" customWidth="1"/>
    <col min="14" max="14" width="12.7109375" style="70" customWidth="1"/>
    <col min="15" max="15" width="11.5703125" style="70" customWidth="1"/>
    <col min="16" max="16" width="10.42578125" style="70" customWidth="1"/>
    <col min="17" max="17" width="11.28515625" style="70" customWidth="1"/>
    <col min="18" max="19" width="9.140625" style="70" customWidth="1"/>
    <col min="20" max="20" width="10.140625" style="70" customWidth="1"/>
    <col min="21" max="21" width="12.42578125" style="70" customWidth="1"/>
    <col min="22" max="22" width="11" style="70" customWidth="1"/>
    <col min="23" max="23" width="11.85546875" style="70" customWidth="1"/>
    <col min="24" max="24" width="12.85546875" style="70" customWidth="1"/>
    <col min="25" max="25" width="10.85546875" style="70" customWidth="1"/>
    <col min="26" max="26" width="11.28515625" style="70" customWidth="1"/>
    <col min="27" max="27" width="10.85546875" style="70" customWidth="1"/>
    <col min="28" max="240" width="8.85546875" style="70"/>
    <col min="241" max="241" width="5.7109375" style="70" customWidth="1"/>
    <col min="242" max="242" width="13.42578125" style="70" customWidth="1"/>
    <col min="243" max="249" width="5.85546875" style="70" customWidth="1"/>
    <col min="250" max="254" width="6.7109375" style="70" customWidth="1"/>
    <col min="255" max="255" width="9.42578125" style="70" customWidth="1"/>
    <col min="256" max="256" width="5.7109375" style="70" customWidth="1"/>
    <col min="257" max="264" width="6.7109375" style="70" customWidth="1"/>
    <col min="265" max="267" width="7.85546875" style="70" customWidth="1"/>
    <col min="268" max="271" width="7" style="70" customWidth="1"/>
    <col min="272" max="272" width="8.42578125" style="70" customWidth="1"/>
    <col min="273" max="274" width="9.28515625" style="70" customWidth="1"/>
    <col min="275" max="496" width="8.85546875" style="70"/>
    <col min="497" max="497" width="5.7109375" style="70" customWidth="1"/>
    <col min="498" max="498" width="13.42578125" style="70" customWidth="1"/>
    <col min="499" max="505" width="5.85546875" style="70" customWidth="1"/>
    <col min="506" max="510" width="6.7109375" style="70" customWidth="1"/>
    <col min="511" max="511" width="9.42578125" style="70" customWidth="1"/>
    <col min="512" max="512" width="5.7109375" style="70" customWidth="1"/>
    <col min="513" max="520" width="6.7109375" style="70" customWidth="1"/>
    <col min="521" max="523" width="7.85546875" style="70" customWidth="1"/>
    <col min="524" max="527" width="7" style="70" customWidth="1"/>
    <col min="528" max="528" width="8.42578125" style="70" customWidth="1"/>
    <col min="529" max="530" width="9.28515625" style="70" customWidth="1"/>
    <col min="531" max="752" width="8.85546875" style="70"/>
    <col min="753" max="753" width="5.7109375" style="70" customWidth="1"/>
    <col min="754" max="754" width="13.42578125" style="70" customWidth="1"/>
    <col min="755" max="761" width="5.85546875" style="70" customWidth="1"/>
    <col min="762" max="766" width="6.7109375" style="70" customWidth="1"/>
    <col min="767" max="767" width="9.42578125" style="70" customWidth="1"/>
    <col min="768" max="768" width="5.7109375" style="70" customWidth="1"/>
    <col min="769" max="776" width="6.7109375" style="70" customWidth="1"/>
    <col min="777" max="779" width="7.85546875" style="70" customWidth="1"/>
    <col min="780" max="783" width="7" style="70" customWidth="1"/>
    <col min="784" max="784" width="8.42578125" style="70" customWidth="1"/>
    <col min="785" max="786" width="9.28515625" style="70" customWidth="1"/>
    <col min="787" max="1008" width="8.85546875" style="70"/>
    <col min="1009" max="1009" width="5.7109375" style="70" customWidth="1"/>
    <col min="1010" max="1010" width="13.42578125" style="70" customWidth="1"/>
    <col min="1011" max="1017" width="5.85546875" style="70" customWidth="1"/>
    <col min="1018" max="1022" width="6.7109375" style="70" customWidth="1"/>
    <col min="1023" max="1023" width="9.42578125" style="70" customWidth="1"/>
    <col min="1024" max="1024" width="5.7109375" style="70" customWidth="1"/>
    <col min="1025" max="1032" width="6.7109375" style="70" customWidth="1"/>
    <col min="1033" max="1035" width="7.85546875" style="70" customWidth="1"/>
    <col min="1036" max="1039" width="7" style="70" customWidth="1"/>
    <col min="1040" max="1040" width="8.42578125" style="70" customWidth="1"/>
    <col min="1041" max="1042" width="9.28515625" style="70" customWidth="1"/>
    <col min="1043" max="1264" width="8.85546875" style="70"/>
    <col min="1265" max="1265" width="5.7109375" style="70" customWidth="1"/>
    <col min="1266" max="1266" width="13.42578125" style="70" customWidth="1"/>
    <col min="1267" max="1273" width="5.85546875" style="70" customWidth="1"/>
    <col min="1274" max="1278" width="6.7109375" style="70" customWidth="1"/>
    <col min="1279" max="1279" width="9.42578125" style="70" customWidth="1"/>
    <col min="1280" max="1280" width="5.7109375" style="70" customWidth="1"/>
    <col min="1281" max="1288" width="6.7109375" style="70" customWidth="1"/>
    <col min="1289" max="1291" width="7.85546875" style="70" customWidth="1"/>
    <col min="1292" max="1295" width="7" style="70" customWidth="1"/>
    <col min="1296" max="1296" width="8.42578125" style="70" customWidth="1"/>
    <col min="1297" max="1298" width="9.28515625" style="70" customWidth="1"/>
    <col min="1299" max="1520" width="8.85546875" style="70"/>
    <col min="1521" max="1521" width="5.7109375" style="70" customWidth="1"/>
    <col min="1522" max="1522" width="13.42578125" style="70" customWidth="1"/>
    <col min="1523" max="1529" width="5.85546875" style="70" customWidth="1"/>
    <col min="1530" max="1534" width="6.7109375" style="70" customWidth="1"/>
    <col min="1535" max="1535" width="9.42578125" style="70" customWidth="1"/>
    <col min="1536" max="1536" width="5.7109375" style="70" customWidth="1"/>
    <col min="1537" max="1544" width="6.7109375" style="70" customWidth="1"/>
    <col min="1545" max="1547" width="7.85546875" style="70" customWidth="1"/>
    <col min="1548" max="1551" width="7" style="70" customWidth="1"/>
    <col min="1552" max="1552" width="8.42578125" style="70" customWidth="1"/>
    <col min="1553" max="1554" width="9.28515625" style="70" customWidth="1"/>
    <col min="1555" max="1776" width="8.85546875" style="70"/>
    <col min="1777" max="1777" width="5.7109375" style="70" customWidth="1"/>
    <col min="1778" max="1778" width="13.42578125" style="70" customWidth="1"/>
    <col min="1779" max="1785" width="5.85546875" style="70" customWidth="1"/>
    <col min="1786" max="1790" width="6.7109375" style="70" customWidth="1"/>
    <col min="1791" max="1791" width="9.42578125" style="70" customWidth="1"/>
    <col min="1792" max="1792" width="5.7109375" style="70" customWidth="1"/>
    <col min="1793" max="1800" width="6.7109375" style="70" customWidth="1"/>
    <col min="1801" max="1803" width="7.85546875" style="70" customWidth="1"/>
    <col min="1804" max="1807" width="7" style="70" customWidth="1"/>
    <col min="1808" max="1808" width="8.42578125" style="70" customWidth="1"/>
    <col min="1809" max="1810" width="9.28515625" style="70" customWidth="1"/>
    <col min="1811" max="2032" width="8.85546875" style="70"/>
    <col min="2033" max="2033" width="5.7109375" style="70" customWidth="1"/>
    <col min="2034" max="2034" width="13.42578125" style="70" customWidth="1"/>
    <col min="2035" max="2041" width="5.85546875" style="70" customWidth="1"/>
    <col min="2042" max="2046" width="6.7109375" style="70" customWidth="1"/>
    <col min="2047" max="2047" width="9.42578125" style="70" customWidth="1"/>
    <col min="2048" max="2048" width="5.7109375" style="70" customWidth="1"/>
    <col min="2049" max="2056" width="6.7109375" style="70" customWidth="1"/>
    <col min="2057" max="2059" width="7.85546875" style="70" customWidth="1"/>
    <col min="2060" max="2063" width="7" style="70" customWidth="1"/>
    <col min="2064" max="2064" width="8.42578125" style="70" customWidth="1"/>
    <col min="2065" max="2066" width="9.28515625" style="70" customWidth="1"/>
    <col min="2067" max="2288" width="8.85546875" style="70"/>
    <col min="2289" max="2289" width="5.7109375" style="70" customWidth="1"/>
    <col min="2290" max="2290" width="13.42578125" style="70" customWidth="1"/>
    <col min="2291" max="2297" width="5.85546875" style="70" customWidth="1"/>
    <col min="2298" max="2302" width="6.7109375" style="70" customWidth="1"/>
    <col min="2303" max="2303" width="9.42578125" style="70" customWidth="1"/>
    <col min="2304" max="2304" width="5.7109375" style="70" customWidth="1"/>
    <col min="2305" max="2312" width="6.7109375" style="70" customWidth="1"/>
    <col min="2313" max="2315" width="7.85546875" style="70" customWidth="1"/>
    <col min="2316" max="2319" width="7" style="70" customWidth="1"/>
    <col min="2320" max="2320" width="8.42578125" style="70" customWidth="1"/>
    <col min="2321" max="2322" width="9.28515625" style="70" customWidth="1"/>
    <col min="2323" max="2544" width="8.85546875" style="70"/>
    <col min="2545" max="2545" width="5.7109375" style="70" customWidth="1"/>
    <col min="2546" max="2546" width="13.42578125" style="70" customWidth="1"/>
    <col min="2547" max="2553" width="5.85546875" style="70" customWidth="1"/>
    <col min="2554" max="2558" width="6.7109375" style="70" customWidth="1"/>
    <col min="2559" max="2559" width="9.42578125" style="70" customWidth="1"/>
    <col min="2560" max="2560" width="5.7109375" style="70" customWidth="1"/>
    <col min="2561" max="2568" width="6.7109375" style="70" customWidth="1"/>
    <col min="2569" max="2571" width="7.85546875" style="70" customWidth="1"/>
    <col min="2572" max="2575" width="7" style="70" customWidth="1"/>
    <col min="2576" max="2576" width="8.42578125" style="70" customWidth="1"/>
    <col min="2577" max="2578" width="9.28515625" style="70" customWidth="1"/>
    <col min="2579" max="2800" width="8.85546875" style="70"/>
    <col min="2801" max="2801" width="5.7109375" style="70" customWidth="1"/>
    <col min="2802" max="2802" width="13.42578125" style="70" customWidth="1"/>
    <col min="2803" max="2809" width="5.85546875" style="70" customWidth="1"/>
    <col min="2810" max="2814" width="6.7109375" style="70" customWidth="1"/>
    <col min="2815" max="2815" width="9.42578125" style="70" customWidth="1"/>
    <col min="2816" max="2816" width="5.7109375" style="70" customWidth="1"/>
    <col min="2817" max="2824" width="6.7109375" style="70" customWidth="1"/>
    <col min="2825" max="2827" width="7.85546875" style="70" customWidth="1"/>
    <col min="2828" max="2831" width="7" style="70" customWidth="1"/>
    <col min="2832" max="2832" width="8.42578125" style="70" customWidth="1"/>
    <col min="2833" max="2834" width="9.28515625" style="70" customWidth="1"/>
    <col min="2835" max="3056" width="8.85546875" style="70"/>
    <col min="3057" max="3057" width="5.7109375" style="70" customWidth="1"/>
    <col min="3058" max="3058" width="13.42578125" style="70" customWidth="1"/>
    <col min="3059" max="3065" width="5.85546875" style="70" customWidth="1"/>
    <col min="3066" max="3070" width="6.7109375" style="70" customWidth="1"/>
    <col min="3071" max="3071" width="9.42578125" style="70" customWidth="1"/>
    <col min="3072" max="3072" width="5.7109375" style="70" customWidth="1"/>
    <col min="3073" max="3080" width="6.7109375" style="70" customWidth="1"/>
    <col min="3081" max="3083" width="7.85546875" style="70" customWidth="1"/>
    <col min="3084" max="3087" width="7" style="70" customWidth="1"/>
    <col min="3088" max="3088" width="8.42578125" style="70" customWidth="1"/>
    <col min="3089" max="3090" width="9.28515625" style="70" customWidth="1"/>
    <col min="3091" max="3312" width="8.85546875" style="70"/>
    <col min="3313" max="3313" width="5.7109375" style="70" customWidth="1"/>
    <col min="3314" max="3314" width="13.42578125" style="70" customWidth="1"/>
    <col min="3315" max="3321" width="5.85546875" style="70" customWidth="1"/>
    <col min="3322" max="3326" width="6.7109375" style="70" customWidth="1"/>
    <col min="3327" max="3327" width="9.42578125" style="70" customWidth="1"/>
    <col min="3328" max="3328" width="5.7109375" style="70" customWidth="1"/>
    <col min="3329" max="3336" width="6.7109375" style="70" customWidth="1"/>
    <col min="3337" max="3339" width="7.85546875" style="70" customWidth="1"/>
    <col min="3340" max="3343" width="7" style="70" customWidth="1"/>
    <col min="3344" max="3344" width="8.42578125" style="70" customWidth="1"/>
    <col min="3345" max="3346" width="9.28515625" style="70" customWidth="1"/>
    <col min="3347" max="3568" width="8.85546875" style="70"/>
    <col min="3569" max="3569" width="5.7109375" style="70" customWidth="1"/>
    <col min="3570" max="3570" width="13.42578125" style="70" customWidth="1"/>
    <col min="3571" max="3577" width="5.85546875" style="70" customWidth="1"/>
    <col min="3578" max="3582" width="6.7109375" style="70" customWidth="1"/>
    <col min="3583" max="3583" width="9.42578125" style="70" customWidth="1"/>
    <col min="3584" max="3584" width="5.7109375" style="70" customWidth="1"/>
    <col min="3585" max="3592" width="6.7109375" style="70" customWidth="1"/>
    <col min="3593" max="3595" width="7.85546875" style="70" customWidth="1"/>
    <col min="3596" max="3599" width="7" style="70" customWidth="1"/>
    <col min="3600" max="3600" width="8.42578125" style="70" customWidth="1"/>
    <col min="3601" max="3602" width="9.28515625" style="70" customWidth="1"/>
    <col min="3603" max="3824" width="8.85546875" style="70"/>
    <col min="3825" max="3825" width="5.7109375" style="70" customWidth="1"/>
    <col min="3826" max="3826" width="13.42578125" style="70" customWidth="1"/>
    <col min="3827" max="3833" width="5.85546875" style="70" customWidth="1"/>
    <col min="3834" max="3838" width="6.7109375" style="70" customWidth="1"/>
    <col min="3839" max="3839" width="9.42578125" style="70" customWidth="1"/>
    <col min="3840" max="3840" width="5.7109375" style="70" customWidth="1"/>
    <col min="3841" max="3848" width="6.7109375" style="70" customWidth="1"/>
    <col min="3849" max="3851" width="7.85546875" style="70" customWidth="1"/>
    <col min="3852" max="3855" width="7" style="70" customWidth="1"/>
    <col min="3856" max="3856" width="8.42578125" style="70" customWidth="1"/>
    <col min="3857" max="3858" width="9.28515625" style="70" customWidth="1"/>
    <col min="3859" max="4080" width="8.85546875" style="70"/>
    <col min="4081" max="4081" width="5.7109375" style="70" customWidth="1"/>
    <col min="4082" max="4082" width="13.42578125" style="70" customWidth="1"/>
    <col min="4083" max="4089" width="5.85546875" style="70" customWidth="1"/>
    <col min="4090" max="4094" width="6.7109375" style="70" customWidth="1"/>
    <col min="4095" max="4095" width="9.42578125" style="70" customWidth="1"/>
    <col min="4096" max="4096" width="5.7109375" style="70" customWidth="1"/>
    <col min="4097" max="4104" width="6.7109375" style="70" customWidth="1"/>
    <col min="4105" max="4107" width="7.85546875" style="70" customWidth="1"/>
    <col min="4108" max="4111" width="7" style="70" customWidth="1"/>
    <col min="4112" max="4112" width="8.42578125" style="70" customWidth="1"/>
    <col min="4113" max="4114" width="9.28515625" style="70" customWidth="1"/>
    <col min="4115" max="4336" width="8.85546875" style="70"/>
    <col min="4337" max="4337" width="5.7109375" style="70" customWidth="1"/>
    <col min="4338" max="4338" width="13.42578125" style="70" customWidth="1"/>
    <col min="4339" max="4345" width="5.85546875" style="70" customWidth="1"/>
    <col min="4346" max="4350" width="6.7109375" style="70" customWidth="1"/>
    <col min="4351" max="4351" width="9.42578125" style="70" customWidth="1"/>
    <col min="4352" max="4352" width="5.7109375" style="70" customWidth="1"/>
    <col min="4353" max="4360" width="6.7109375" style="70" customWidth="1"/>
    <col min="4361" max="4363" width="7.85546875" style="70" customWidth="1"/>
    <col min="4364" max="4367" width="7" style="70" customWidth="1"/>
    <col min="4368" max="4368" width="8.42578125" style="70" customWidth="1"/>
    <col min="4369" max="4370" width="9.28515625" style="70" customWidth="1"/>
    <col min="4371" max="4592" width="8.85546875" style="70"/>
    <col min="4593" max="4593" width="5.7109375" style="70" customWidth="1"/>
    <col min="4594" max="4594" width="13.42578125" style="70" customWidth="1"/>
    <col min="4595" max="4601" width="5.85546875" style="70" customWidth="1"/>
    <col min="4602" max="4606" width="6.7109375" style="70" customWidth="1"/>
    <col min="4607" max="4607" width="9.42578125" style="70" customWidth="1"/>
    <col min="4608" max="4608" width="5.7109375" style="70" customWidth="1"/>
    <col min="4609" max="4616" width="6.7109375" style="70" customWidth="1"/>
    <col min="4617" max="4619" width="7.85546875" style="70" customWidth="1"/>
    <col min="4620" max="4623" width="7" style="70" customWidth="1"/>
    <col min="4624" max="4624" width="8.42578125" style="70" customWidth="1"/>
    <col min="4625" max="4626" width="9.28515625" style="70" customWidth="1"/>
    <col min="4627" max="4848" width="8.85546875" style="70"/>
    <col min="4849" max="4849" width="5.7109375" style="70" customWidth="1"/>
    <col min="4850" max="4850" width="13.42578125" style="70" customWidth="1"/>
    <col min="4851" max="4857" width="5.85546875" style="70" customWidth="1"/>
    <col min="4858" max="4862" width="6.7109375" style="70" customWidth="1"/>
    <col min="4863" max="4863" width="9.42578125" style="70" customWidth="1"/>
    <col min="4864" max="4864" width="5.7109375" style="70" customWidth="1"/>
    <col min="4865" max="4872" width="6.7109375" style="70" customWidth="1"/>
    <col min="4873" max="4875" width="7.85546875" style="70" customWidth="1"/>
    <col min="4876" max="4879" width="7" style="70" customWidth="1"/>
    <col min="4880" max="4880" width="8.42578125" style="70" customWidth="1"/>
    <col min="4881" max="4882" width="9.28515625" style="70" customWidth="1"/>
    <col min="4883" max="5104" width="8.85546875" style="70"/>
    <col min="5105" max="5105" width="5.7109375" style="70" customWidth="1"/>
    <col min="5106" max="5106" width="13.42578125" style="70" customWidth="1"/>
    <col min="5107" max="5113" width="5.85546875" style="70" customWidth="1"/>
    <col min="5114" max="5118" width="6.7109375" style="70" customWidth="1"/>
    <col min="5119" max="5119" width="9.42578125" style="70" customWidth="1"/>
    <col min="5120" max="5120" width="5.7109375" style="70" customWidth="1"/>
    <col min="5121" max="5128" width="6.7109375" style="70" customWidth="1"/>
    <col min="5129" max="5131" width="7.85546875" style="70" customWidth="1"/>
    <col min="5132" max="5135" width="7" style="70" customWidth="1"/>
    <col min="5136" max="5136" width="8.42578125" style="70" customWidth="1"/>
    <col min="5137" max="5138" width="9.28515625" style="70" customWidth="1"/>
    <col min="5139" max="5360" width="8.85546875" style="70"/>
    <col min="5361" max="5361" width="5.7109375" style="70" customWidth="1"/>
    <col min="5362" max="5362" width="13.42578125" style="70" customWidth="1"/>
    <col min="5363" max="5369" width="5.85546875" style="70" customWidth="1"/>
    <col min="5370" max="5374" width="6.7109375" style="70" customWidth="1"/>
    <col min="5375" max="5375" width="9.42578125" style="70" customWidth="1"/>
    <col min="5376" max="5376" width="5.7109375" style="70" customWidth="1"/>
    <col min="5377" max="5384" width="6.7109375" style="70" customWidth="1"/>
    <col min="5385" max="5387" width="7.85546875" style="70" customWidth="1"/>
    <col min="5388" max="5391" width="7" style="70" customWidth="1"/>
    <col min="5392" max="5392" width="8.42578125" style="70" customWidth="1"/>
    <col min="5393" max="5394" width="9.28515625" style="70" customWidth="1"/>
    <col min="5395" max="5616" width="8.85546875" style="70"/>
    <col min="5617" max="5617" width="5.7109375" style="70" customWidth="1"/>
    <col min="5618" max="5618" width="13.42578125" style="70" customWidth="1"/>
    <col min="5619" max="5625" width="5.85546875" style="70" customWidth="1"/>
    <col min="5626" max="5630" width="6.7109375" style="70" customWidth="1"/>
    <col min="5631" max="5631" width="9.42578125" style="70" customWidth="1"/>
    <col min="5632" max="5632" width="5.7109375" style="70" customWidth="1"/>
    <col min="5633" max="5640" width="6.7109375" style="70" customWidth="1"/>
    <col min="5641" max="5643" width="7.85546875" style="70" customWidth="1"/>
    <col min="5644" max="5647" width="7" style="70" customWidth="1"/>
    <col min="5648" max="5648" width="8.42578125" style="70" customWidth="1"/>
    <col min="5649" max="5650" width="9.28515625" style="70" customWidth="1"/>
    <col min="5651" max="5872" width="8.85546875" style="70"/>
    <col min="5873" max="5873" width="5.7109375" style="70" customWidth="1"/>
    <col min="5874" max="5874" width="13.42578125" style="70" customWidth="1"/>
    <col min="5875" max="5881" width="5.85546875" style="70" customWidth="1"/>
    <col min="5882" max="5886" width="6.7109375" style="70" customWidth="1"/>
    <col min="5887" max="5887" width="9.42578125" style="70" customWidth="1"/>
    <col min="5888" max="5888" width="5.7109375" style="70" customWidth="1"/>
    <col min="5889" max="5896" width="6.7109375" style="70" customWidth="1"/>
    <col min="5897" max="5899" width="7.85546875" style="70" customWidth="1"/>
    <col min="5900" max="5903" width="7" style="70" customWidth="1"/>
    <col min="5904" max="5904" width="8.42578125" style="70" customWidth="1"/>
    <col min="5905" max="5906" width="9.28515625" style="70" customWidth="1"/>
    <col min="5907" max="6128" width="8.85546875" style="70"/>
    <col min="6129" max="6129" width="5.7109375" style="70" customWidth="1"/>
    <col min="6130" max="6130" width="13.42578125" style="70" customWidth="1"/>
    <col min="6131" max="6137" width="5.85546875" style="70" customWidth="1"/>
    <col min="6138" max="6142" width="6.7109375" style="70" customWidth="1"/>
    <col min="6143" max="6143" width="9.42578125" style="70" customWidth="1"/>
    <col min="6144" max="6144" width="5.7109375" style="70" customWidth="1"/>
    <col min="6145" max="6152" width="6.7109375" style="70" customWidth="1"/>
    <col min="6153" max="6155" width="7.85546875" style="70" customWidth="1"/>
    <col min="6156" max="6159" width="7" style="70" customWidth="1"/>
    <col min="6160" max="6160" width="8.42578125" style="70" customWidth="1"/>
    <col min="6161" max="6162" width="9.28515625" style="70" customWidth="1"/>
    <col min="6163" max="6384" width="8.85546875" style="70"/>
    <col min="6385" max="6385" width="5.7109375" style="70" customWidth="1"/>
    <col min="6386" max="6386" width="13.42578125" style="70" customWidth="1"/>
    <col min="6387" max="6393" width="5.85546875" style="70" customWidth="1"/>
    <col min="6394" max="6398" width="6.7109375" style="70" customWidth="1"/>
    <col min="6399" max="6399" width="9.42578125" style="70" customWidth="1"/>
    <col min="6400" max="6400" width="5.7109375" style="70" customWidth="1"/>
    <col min="6401" max="6408" width="6.7109375" style="70" customWidth="1"/>
    <col min="6409" max="6411" width="7.85546875" style="70" customWidth="1"/>
    <col min="6412" max="6415" width="7" style="70" customWidth="1"/>
    <col min="6416" max="6416" width="8.42578125" style="70" customWidth="1"/>
    <col min="6417" max="6418" width="9.28515625" style="70" customWidth="1"/>
    <col min="6419" max="6640" width="8.85546875" style="70"/>
    <col min="6641" max="6641" width="5.7109375" style="70" customWidth="1"/>
    <col min="6642" max="6642" width="13.42578125" style="70" customWidth="1"/>
    <col min="6643" max="6649" width="5.85546875" style="70" customWidth="1"/>
    <col min="6650" max="6654" width="6.7109375" style="70" customWidth="1"/>
    <col min="6655" max="6655" width="9.42578125" style="70" customWidth="1"/>
    <col min="6656" max="6656" width="5.7109375" style="70" customWidth="1"/>
    <col min="6657" max="6664" width="6.7109375" style="70" customWidth="1"/>
    <col min="6665" max="6667" width="7.85546875" style="70" customWidth="1"/>
    <col min="6668" max="6671" width="7" style="70" customWidth="1"/>
    <col min="6672" max="6672" width="8.42578125" style="70" customWidth="1"/>
    <col min="6673" max="6674" width="9.28515625" style="70" customWidth="1"/>
    <col min="6675" max="6896" width="8.85546875" style="70"/>
    <col min="6897" max="6897" width="5.7109375" style="70" customWidth="1"/>
    <col min="6898" max="6898" width="13.42578125" style="70" customWidth="1"/>
    <col min="6899" max="6905" width="5.85546875" style="70" customWidth="1"/>
    <col min="6906" max="6910" width="6.7109375" style="70" customWidth="1"/>
    <col min="6911" max="6911" width="9.42578125" style="70" customWidth="1"/>
    <col min="6912" max="6912" width="5.7109375" style="70" customWidth="1"/>
    <col min="6913" max="6920" width="6.7109375" style="70" customWidth="1"/>
    <col min="6921" max="6923" width="7.85546875" style="70" customWidth="1"/>
    <col min="6924" max="6927" width="7" style="70" customWidth="1"/>
    <col min="6928" max="6928" width="8.42578125" style="70" customWidth="1"/>
    <col min="6929" max="6930" width="9.28515625" style="70" customWidth="1"/>
    <col min="6931" max="7152" width="8.85546875" style="70"/>
    <col min="7153" max="7153" width="5.7109375" style="70" customWidth="1"/>
    <col min="7154" max="7154" width="13.42578125" style="70" customWidth="1"/>
    <col min="7155" max="7161" width="5.85546875" style="70" customWidth="1"/>
    <col min="7162" max="7166" width="6.7109375" style="70" customWidth="1"/>
    <col min="7167" max="7167" width="9.42578125" style="70" customWidth="1"/>
    <col min="7168" max="7168" width="5.7109375" style="70" customWidth="1"/>
    <col min="7169" max="7176" width="6.7109375" style="70" customWidth="1"/>
    <col min="7177" max="7179" width="7.85546875" style="70" customWidth="1"/>
    <col min="7180" max="7183" width="7" style="70" customWidth="1"/>
    <col min="7184" max="7184" width="8.42578125" style="70" customWidth="1"/>
    <col min="7185" max="7186" width="9.28515625" style="70" customWidth="1"/>
    <col min="7187" max="7408" width="8.85546875" style="70"/>
    <col min="7409" max="7409" width="5.7109375" style="70" customWidth="1"/>
    <col min="7410" max="7410" width="13.42578125" style="70" customWidth="1"/>
    <col min="7411" max="7417" width="5.85546875" style="70" customWidth="1"/>
    <col min="7418" max="7422" width="6.7109375" style="70" customWidth="1"/>
    <col min="7423" max="7423" width="9.42578125" style="70" customWidth="1"/>
    <col min="7424" max="7424" width="5.7109375" style="70" customWidth="1"/>
    <col min="7425" max="7432" width="6.7109375" style="70" customWidth="1"/>
    <col min="7433" max="7435" width="7.85546875" style="70" customWidth="1"/>
    <col min="7436" max="7439" width="7" style="70" customWidth="1"/>
    <col min="7440" max="7440" width="8.42578125" style="70" customWidth="1"/>
    <col min="7441" max="7442" width="9.28515625" style="70" customWidth="1"/>
    <col min="7443" max="7664" width="8.85546875" style="70"/>
    <col min="7665" max="7665" width="5.7109375" style="70" customWidth="1"/>
    <col min="7666" max="7666" width="13.42578125" style="70" customWidth="1"/>
    <col min="7667" max="7673" width="5.85546875" style="70" customWidth="1"/>
    <col min="7674" max="7678" width="6.7109375" style="70" customWidth="1"/>
    <col min="7679" max="7679" width="9.42578125" style="70" customWidth="1"/>
    <col min="7680" max="7680" width="5.7109375" style="70" customWidth="1"/>
    <col min="7681" max="7688" width="6.7109375" style="70" customWidth="1"/>
    <col min="7689" max="7691" width="7.85546875" style="70" customWidth="1"/>
    <col min="7692" max="7695" width="7" style="70" customWidth="1"/>
    <col min="7696" max="7696" width="8.42578125" style="70" customWidth="1"/>
    <col min="7697" max="7698" width="9.28515625" style="70" customWidth="1"/>
    <col min="7699" max="7920" width="8.85546875" style="70"/>
    <col min="7921" max="7921" width="5.7109375" style="70" customWidth="1"/>
    <col min="7922" max="7922" width="13.42578125" style="70" customWidth="1"/>
    <col min="7923" max="7929" width="5.85546875" style="70" customWidth="1"/>
    <col min="7930" max="7934" width="6.7109375" style="70" customWidth="1"/>
    <col min="7935" max="7935" width="9.42578125" style="70" customWidth="1"/>
    <col min="7936" max="7936" width="5.7109375" style="70" customWidth="1"/>
    <col min="7937" max="7944" width="6.7109375" style="70" customWidth="1"/>
    <col min="7945" max="7947" width="7.85546875" style="70" customWidth="1"/>
    <col min="7948" max="7951" width="7" style="70" customWidth="1"/>
    <col min="7952" max="7952" width="8.42578125" style="70" customWidth="1"/>
    <col min="7953" max="7954" width="9.28515625" style="70" customWidth="1"/>
    <col min="7955" max="8176" width="8.85546875" style="70"/>
    <col min="8177" max="8177" width="5.7109375" style="70" customWidth="1"/>
    <col min="8178" max="8178" width="13.42578125" style="70" customWidth="1"/>
    <col min="8179" max="8185" width="5.85546875" style="70" customWidth="1"/>
    <col min="8186" max="8190" width="6.7109375" style="70" customWidth="1"/>
    <col min="8191" max="8191" width="9.42578125" style="70" customWidth="1"/>
    <col min="8192" max="8192" width="5.7109375" style="70" customWidth="1"/>
    <col min="8193" max="8200" width="6.7109375" style="70" customWidth="1"/>
    <col min="8201" max="8203" width="7.85546875" style="70" customWidth="1"/>
    <col min="8204" max="8207" width="7" style="70" customWidth="1"/>
    <col min="8208" max="8208" width="8.42578125" style="70" customWidth="1"/>
    <col min="8209" max="8210" width="9.28515625" style="70" customWidth="1"/>
    <col min="8211" max="8432" width="8.85546875" style="70"/>
    <col min="8433" max="8433" width="5.7109375" style="70" customWidth="1"/>
    <col min="8434" max="8434" width="13.42578125" style="70" customWidth="1"/>
    <col min="8435" max="8441" width="5.85546875" style="70" customWidth="1"/>
    <col min="8442" max="8446" width="6.7109375" style="70" customWidth="1"/>
    <col min="8447" max="8447" width="9.42578125" style="70" customWidth="1"/>
    <col min="8448" max="8448" width="5.7109375" style="70" customWidth="1"/>
    <col min="8449" max="8456" width="6.7109375" style="70" customWidth="1"/>
    <col min="8457" max="8459" width="7.85546875" style="70" customWidth="1"/>
    <col min="8460" max="8463" width="7" style="70" customWidth="1"/>
    <col min="8464" max="8464" width="8.42578125" style="70" customWidth="1"/>
    <col min="8465" max="8466" width="9.28515625" style="70" customWidth="1"/>
    <col min="8467" max="8688" width="8.85546875" style="70"/>
    <col min="8689" max="8689" width="5.7109375" style="70" customWidth="1"/>
    <col min="8690" max="8690" width="13.42578125" style="70" customWidth="1"/>
    <col min="8691" max="8697" width="5.85546875" style="70" customWidth="1"/>
    <col min="8698" max="8702" width="6.7109375" style="70" customWidth="1"/>
    <col min="8703" max="8703" width="9.42578125" style="70" customWidth="1"/>
    <col min="8704" max="8704" width="5.7109375" style="70" customWidth="1"/>
    <col min="8705" max="8712" width="6.7109375" style="70" customWidth="1"/>
    <col min="8713" max="8715" width="7.85546875" style="70" customWidth="1"/>
    <col min="8716" max="8719" width="7" style="70" customWidth="1"/>
    <col min="8720" max="8720" width="8.42578125" style="70" customWidth="1"/>
    <col min="8721" max="8722" width="9.28515625" style="70" customWidth="1"/>
    <col min="8723" max="8944" width="8.85546875" style="70"/>
    <col min="8945" max="8945" width="5.7109375" style="70" customWidth="1"/>
    <col min="8946" max="8946" width="13.42578125" style="70" customWidth="1"/>
    <col min="8947" max="8953" width="5.85546875" style="70" customWidth="1"/>
    <col min="8954" max="8958" width="6.7109375" style="70" customWidth="1"/>
    <col min="8959" max="8959" width="9.42578125" style="70" customWidth="1"/>
    <col min="8960" max="8960" width="5.7109375" style="70" customWidth="1"/>
    <col min="8961" max="8968" width="6.7109375" style="70" customWidth="1"/>
    <col min="8969" max="8971" width="7.85546875" style="70" customWidth="1"/>
    <col min="8972" max="8975" width="7" style="70" customWidth="1"/>
    <col min="8976" max="8976" width="8.42578125" style="70" customWidth="1"/>
    <col min="8977" max="8978" width="9.28515625" style="70" customWidth="1"/>
    <col min="8979" max="9200" width="8.85546875" style="70"/>
    <col min="9201" max="9201" width="5.7109375" style="70" customWidth="1"/>
    <col min="9202" max="9202" width="13.42578125" style="70" customWidth="1"/>
    <col min="9203" max="9209" width="5.85546875" style="70" customWidth="1"/>
    <col min="9210" max="9214" width="6.7109375" style="70" customWidth="1"/>
    <col min="9215" max="9215" width="9.42578125" style="70" customWidth="1"/>
    <col min="9216" max="9216" width="5.7109375" style="70" customWidth="1"/>
    <col min="9217" max="9224" width="6.7109375" style="70" customWidth="1"/>
    <col min="9225" max="9227" width="7.85546875" style="70" customWidth="1"/>
    <col min="9228" max="9231" width="7" style="70" customWidth="1"/>
    <col min="9232" max="9232" width="8.42578125" style="70" customWidth="1"/>
    <col min="9233" max="9234" width="9.28515625" style="70" customWidth="1"/>
    <col min="9235" max="9456" width="8.85546875" style="70"/>
    <col min="9457" max="9457" width="5.7109375" style="70" customWidth="1"/>
    <col min="9458" max="9458" width="13.42578125" style="70" customWidth="1"/>
    <col min="9459" max="9465" width="5.85546875" style="70" customWidth="1"/>
    <col min="9466" max="9470" width="6.7109375" style="70" customWidth="1"/>
    <col min="9471" max="9471" width="9.42578125" style="70" customWidth="1"/>
    <col min="9472" max="9472" width="5.7109375" style="70" customWidth="1"/>
    <col min="9473" max="9480" width="6.7109375" style="70" customWidth="1"/>
    <col min="9481" max="9483" width="7.85546875" style="70" customWidth="1"/>
    <col min="9484" max="9487" width="7" style="70" customWidth="1"/>
    <col min="9488" max="9488" width="8.42578125" style="70" customWidth="1"/>
    <col min="9489" max="9490" width="9.28515625" style="70" customWidth="1"/>
    <col min="9491" max="9712" width="8.85546875" style="70"/>
    <col min="9713" max="9713" width="5.7109375" style="70" customWidth="1"/>
    <col min="9714" max="9714" width="13.42578125" style="70" customWidth="1"/>
    <col min="9715" max="9721" width="5.85546875" style="70" customWidth="1"/>
    <col min="9722" max="9726" width="6.7109375" style="70" customWidth="1"/>
    <col min="9727" max="9727" width="9.42578125" style="70" customWidth="1"/>
    <col min="9728" max="9728" width="5.7109375" style="70" customWidth="1"/>
    <col min="9729" max="9736" width="6.7109375" style="70" customWidth="1"/>
    <col min="9737" max="9739" width="7.85546875" style="70" customWidth="1"/>
    <col min="9740" max="9743" width="7" style="70" customWidth="1"/>
    <col min="9744" max="9744" width="8.42578125" style="70" customWidth="1"/>
    <col min="9745" max="9746" width="9.28515625" style="70" customWidth="1"/>
    <col min="9747" max="9968" width="8.85546875" style="70"/>
    <col min="9969" max="9969" width="5.7109375" style="70" customWidth="1"/>
    <col min="9970" max="9970" width="13.42578125" style="70" customWidth="1"/>
    <col min="9971" max="9977" width="5.85546875" style="70" customWidth="1"/>
    <col min="9978" max="9982" width="6.7109375" style="70" customWidth="1"/>
    <col min="9983" max="9983" width="9.42578125" style="70" customWidth="1"/>
    <col min="9984" max="9984" width="5.7109375" style="70" customWidth="1"/>
    <col min="9985" max="9992" width="6.7109375" style="70" customWidth="1"/>
    <col min="9993" max="9995" width="7.85546875" style="70" customWidth="1"/>
    <col min="9996" max="9999" width="7" style="70" customWidth="1"/>
    <col min="10000" max="10000" width="8.42578125" style="70" customWidth="1"/>
    <col min="10001" max="10002" width="9.28515625" style="70" customWidth="1"/>
    <col min="10003" max="10224" width="8.85546875" style="70"/>
    <col min="10225" max="10225" width="5.7109375" style="70" customWidth="1"/>
    <col min="10226" max="10226" width="13.42578125" style="70" customWidth="1"/>
    <col min="10227" max="10233" width="5.85546875" style="70" customWidth="1"/>
    <col min="10234" max="10238" width="6.7109375" style="70" customWidth="1"/>
    <col min="10239" max="10239" width="9.42578125" style="70" customWidth="1"/>
    <col min="10240" max="10240" width="5.7109375" style="70" customWidth="1"/>
    <col min="10241" max="10248" width="6.7109375" style="70" customWidth="1"/>
    <col min="10249" max="10251" width="7.85546875" style="70" customWidth="1"/>
    <col min="10252" max="10255" width="7" style="70" customWidth="1"/>
    <col min="10256" max="10256" width="8.42578125" style="70" customWidth="1"/>
    <col min="10257" max="10258" width="9.28515625" style="70" customWidth="1"/>
    <col min="10259" max="10480" width="8.85546875" style="70"/>
    <col min="10481" max="10481" width="5.7109375" style="70" customWidth="1"/>
    <col min="10482" max="10482" width="13.42578125" style="70" customWidth="1"/>
    <col min="10483" max="10489" width="5.85546875" style="70" customWidth="1"/>
    <col min="10490" max="10494" width="6.7109375" style="70" customWidth="1"/>
    <col min="10495" max="10495" width="9.42578125" style="70" customWidth="1"/>
    <col min="10496" max="10496" width="5.7109375" style="70" customWidth="1"/>
    <col min="10497" max="10504" width="6.7109375" style="70" customWidth="1"/>
    <col min="10505" max="10507" width="7.85546875" style="70" customWidth="1"/>
    <col min="10508" max="10511" width="7" style="70" customWidth="1"/>
    <col min="10512" max="10512" width="8.42578125" style="70" customWidth="1"/>
    <col min="10513" max="10514" width="9.28515625" style="70" customWidth="1"/>
    <col min="10515" max="10736" width="8.85546875" style="70"/>
    <col min="10737" max="10737" width="5.7109375" style="70" customWidth="1"/>
    <col min="10738" max="10738" width="13.42578125" style="70" customWidth="1"/>
    <col min="10739" max="10745" width="5.85546875" style="70" customWidth="1"/>
    <col min="10746" max="10750" width="6.7109375" style="70" customWidth="1"/>
    <col min="10751" max="10751" width="9.42578125" style="70" customWidth="1"/>
    <col min="10752" max="10752" width="5.7109375" style="70" customWidth="1"/>
    <col min="10753" max="10760" width="6.7109375" style="70" customWidth="1"/>
    <col min="10761" max="10763" width="7.85546875" style="70" customWidth="1"/>
    <col min="10764" max="10767" width="7" style="70" customWidth="1"/>
    <col min="10768" max="10768" width="8.42578125" style="70" customWidth="1"/>
    <col min="10769" max="10770" width="9.28515625" style="70" customWidth="1"/>
    <col min="10771" max="10992" width="8.85546875" style="70"/>
    <col min="10993" max="10993" width="5.7109375" style="70" customWidth="1"/>
    <col min="10994" max="10994" width="13.42578125" style="70" customWidth="1"/>
    <col min="10995" max="11001" width="5.85546875" style="70" customWidth="1"/>
    <col min="11002" max="11006" width="6.7109375" style="70" customWidth="1"/>
    <col min="11007" max="11007" width="9.42578125" style="70" customWidth="1"/>
    <col min="11008" max="11008" width="5.7109375" style="70" customWidth="1"/>
    <col min="11009" max="11016" width="6.7109375" style="70" customWidth="1"/>
    <col min="11017" max="11019" width="7.85546875" style="70" customWidth="1"/>
    <col min="11020" max="11023" width="7" style="70" customWidth="1"/>
    <col min="11024" max="11024" width="8.42578125" style="70" customWidth="1"/>
    <col min="11025" max="11026" width="9.28515625" style="70" customWidth="1"/>
    <col min="11027" max="11248" width="8.85546875" style="70"/>
    <col min="11249" max="11249" width="5.7109375" style="70" customWidth="1"/>
    <col min="11250" max="11250" width="13.42578125" style="70" customWidth="1"/>
    <col min="11251" max="11257" width="5.85546875" style="70" customWidth="1"/>
    <col min="11258" max="11262" width="6.7109375" style="70" customWidth="1"/>
    <col min="11263" max="11263" width="9.42578125" style="70" customWidth="1"/>
    <col min="11264" max="11264" width="5.7109375" style="70" customWidth="1"/>
    <col min="11265" max="11272" width="6.7109375" style="70" customWidth="1"/>
    <col min="11273" max="11275" width="7.85546875" style="70" customWidth="1"/>
    <col min="11276" max="11279" width="7" style="70" customWidth="1"/>
    <col min="11280" max="11280" width="8.42578125" style="70" customWidth="1"/>
    <col min="11281" max="11282" width="9.28515625" style="70" customWidth="1"/>
    <col min="11283" max="11504" width="8.85546875" style="70"/>
    <col min="11505" max="11505" width="5.7109375" style="70" customWidth="1"/>
    <col min="11506" max="11506" width="13.42578125" style="70" customWidth="1"/>
    <col min="11507" max="11513" width="5.85546875" style="70" customWidth="1"/>
    <col min="11514" max="11518" width="6.7109375" style="70" customWidth="1"/>
    <col min="11519" max="11519" width="9.42578125" style="70" customWidth="1"/>
    <col min="11520" max="11520" width="5.7109375" style="70" customWidth="1"/>
    <col min="11521" max="11528" width="6.7109375" style="70" customWidth="1"/>
    <col min="11529" max="11531" width="7.85546875" style="70" customWidth="1"/>
    <col min="11532" max="11535" width="7" style="70" customWidth="1"/>
    <col min="11536" max="11536" width="8.42578125" style="70" customWidth="1"/>
    <col min="11537" max="11538" width="9.28515625" style="70" customWidth="1"/>
    <col min="11539" max="11760" width="8.85546875" style="70"/>
    <col min="11761" max="11761" width="5.7109375" style="70" customWidth="1"/>
    <col min="11762" max="11762" width="13.42578125" style="70" customWidth="1"/>
    <col min="11763" max="11769" width="5.85546875" style="70" customWidth="1"/>
    <col min="11770" max="11774" width="6.7109375" style="70" customWidth="1"/>
    <col min="11775" max="11775" width="9.42578125" style="70" customWidth="1"/>
    <col min="11776" max="11776" width="5.7109375" style="70" customWidth="1"/>
    <col min="11777" max="11784" width="6.7109375" style="70" customWidth="1"/>
    <col min="11785" max="11787" width="7.85546875" style="70" customWidth="1"/>
    <col min="11788" max="11791" width="7" style="70" customWidth="1"/>
    <col min="11792" max="11792" width="8.42578125" style="70" customWidth="1"/>
    <col min="11793" max="11794" width="9.28515625" style="70" customWidth="1"/>
    <col min="11795" max="12016" width="8.85546875" style="70"/>
    <col min="12017" max="12017" width="5.7109375" style="70" customWidth="1"/>
    <col min="12018" max="12018" width="13.42578125" style="70" customWidth="1"/>
    <col min="12019" max="12025" width="5.85546875" style="70" customWidth="1"/>
    <col min="12026" max="12030" width="6.7109375" style="70" customWidth="1"/>
    <col min="12031" max="12031" width="9.42578125" style="70" customWidth="1"/>
    <col min="12032" max="12032" width="5.7109375" style="70" customWidth="1"/>
    <col min="12033" max="12040" width="6.7109375" style="70" customWidth="1"/>
    <col min="12041" max="12043" width="7.85546875" style="70" customWidth="1"/>
    <col min="12044" max="12047" width="7" style="70" customWidth="1"/>
    <col min="12048" max="12048" width="8.42578125" style="70" customWidth="1"/>
    <col min="12049" max="12050" width="9.28515625" style="70" customWidth="1"/>
    <col min="12051" max="12272" width="8.85546875" style="70"/>
    <col min="12273" max="12273" width="5.7109375" style="70" customWidth="1"/>
    <col min="12274" max="12274" width="13.42578125" style="70" customWidth="1"/>
    <col min="12275" max="12281" width="5.85546875" style="70" customWidth="1"/>
    <col min="12282" max="12286" width="6.7109375" style="70" customWidth="1"/>
    <col min="12287" max="12287" width="9.42578125" style="70" customWidth="1"/>
    <col min="12288" max="12288" width="5.7109375" style="70" customWidth="1"/>
    <col min="12289" max="12296" width="6.7109375" style="70" customWidth="1"/>
    <col min="12297" max="12299" width="7.85546875" style="70" customWidth="1"/>
    <col min="12300" max="12303" width="7" style="70" customWidth="1"/>
    <col min="12304" max="12304" width="8.42578125" style="70" customWidth="1"/>
    <col min="12305" max="12306" width="9.28515625" style="70" customWidth="1"/>
    <col min="12307" max="12528" width="8.85546875" style="70"/>
    <col min="12529" max="12529" width="5.7109375" style="70" customWidth="1"/>
    <col min="12530" max="12530" width="13.42578125" style="70" customWidth="1"/>
    <col min="12531" max="12537" width="5.85546875" style="70" customWidth="1"/>
    <col min="12538" max="12542" width="6.7109375" style="70" customWidth="1"/>
    <col min="12543" max="12543" width="9.42578125" style="70" customWidth="1"/>
    <col min="12544" max="12544" width="5.7109375" style="70" customWidth="1"/>
    <col min="12545" max="12552" width="6.7109375" style="70" customWidth="1"/>
    <col min="12553" max="12555" width="7.85546875" style="70" customWidth="1"/>
    <col min="12556" max="12559" width="7" style="70" customWidth="1"/>
    <col min="12560" max="12560" width="8.42578125" style="70" customWidth="1"/>
    <col min="12561" max="12562" width="9.28515625" style="70" customWidth="1"/>
    <col min="12563" max="12784" width="8.85546875" style="70"/>
    <col min="12785" max="12785" width="5.7109375" style="70" customWidth="1"/>
    <col min="12786" max="12786" width="13.42578125" style="70" customWidth="1"/>
    <col min="12787" max="12793" width="5.85546875" style="70" customWidth="1"/>
    <col min="12794" max="12798" width="6.7109375" style="70" customWidth="1"/>
    <col min="12799" max="12799" width="9.42578125" style="70" customWidth="1"/>
    <col min="12800" max="12800" width="5.7109375" style="70" customWidth="1"/>
    <col min="12801" max="12808" width="6.7109375" style="70" customWidth="1"/>
    <col min="12809" max="12811" width="7.85546875" style="70" customWidth="1"/>
    <col min="12812" max="12815" width="7" style="70" customWidth="1"/>
    <col min="12816" max="12816" width="8.42578125" style="70" customWidth="1"/>
    <col min="12817" max="12818" width="9.28515625" style="70" customWidth="1"/>
    <col min="12819" max="13040" width="8.85546875" style="70"/>
    <col min="13041" max="13041" width="5.7109375" style="70" customWidth="1"/>
    <col min="13042" max="13042" width="13.42578125" style="70" customWidth="1"/>
    <col min="13043" max="13049" width="5.85546875" style="70" customWidth="1"/>
    <col min="13050" max="13054" width="6.7109375" style="70" customWidth="1"/>
    <col min="13055" max="13055" width="9.42578125" style="70" customWidth="1"/>
    <col min="13056" max="13056" width="5.7109375" style="70" customWidth="1"/>
    <col min="13057" max="13064" width="6.7109375" style="70" customWidth="1"/>
    <col min="13065" max="13067" width="7.85546875" style="70" customWidth="1"/>
    <col min="13068" max="13071" width="7" style="70" customWidth="1"/>
    <col min="13072" max="13072" width="8.42578125" style="70" customWidth="1"/>
    <col min="13073" max="13074" width="9.28515625" style="70" customWidth="1"/>
    <col min="13075" max="13296" width="8.85546875" style="70"/>
    <col min="13297" max="13297" width="5.7109375" style="70" customWidth="1"/>
    <col min="13298" max="13298" width="13.42578125" style="70" customWidth="1"/>
    <col min="13299" max="13305" width="5.85546875" style="70" customWidth="1"/>
    <col min="13306" max="13310" width="6.7109375" style="70" customWidth="1"/>
    <col min="13311" max="13311" width="9.42578125" style="70" customWidth="1"/>
    <col min="13312" max="13312" width="5.7109375" style="70" customWidth="1"/>
    <col min="13313" max="13320" width="6.7109375" style="70" customWidth="1"/>
    <col min="13321" max="13323" width="7.85546875" style="70" customWidth="1"/>
    <col min="13324" max="13327" width="7" style="70" customWidth="1"/>
    <col min="13328" max="13328" width="8.42578125" style="70" customWidth="1"/>
    <col min="13329" max="13330" width="9.28515625" style="70" customWidth="1"/>
    <col min="13331" max="13552" width="8.85546875" style="70"/>
    <col min="13553" max="13553" width="5.7109375" style="70" customWidth="1"/>
    <col min="13554" max="13554" width="13.42578125" style="70" customWidth="1"/>
    <col min="13555" max="13561" width="5.85546875" style="70" customWidth="1"/>
    <col min="13562" max="13566" width="6.7109375" style="70" customWidth="1"/>
    <col min="13567" max="13567" width="9.42578125" style="70" customWidth="1"/>
    <col min="13568" max="13568" width="5.7109375" style="70" customWidth="1"/>
    <col min="13569" max="13576" width="6.7109375" style="70" customWidth="1"/>
    <col min="13577" max="13579" width="7.85546875" style="70" customWidth="1"/>
    <col min="13580" max="13583" width="7" style="70" customWidth="1"/>
    <col min="13584" max="13584" width="8.42578125" style="70" customWidth="1"/>
    <col min="13585" max="13586" width="9.28515625" style="70" customWidth="1"/>
    <col min="13587" max="13808" width="8.85546875" style="70"/>
    <col min="13809" max="13809" width="5.7109375" style="70" customWidth="1"/>
    <col min="13810" max="13810" width="13.42578125" style="70" customWidth="1"/>
    <col min="13811" max="13817" width="5.85546875" style="70" customWidth="1"/>
    <col min="13818" max="13822" width="6.7109375" style="70" customWidth="1"/>
    <col min="13823" max="13823" width="9.42578125" style="70" customWidth="1"/>
    <col min="13824" max="13824" width="5.7109375" style="70" customWidth="1"/>
    <col min="13825" max="13832" width="6.7109375" style="70" customWidth="1"/>
    <col min="13833" max="13835" width="7.85546875" style="70" customWidth="1"/>
    <col min="13836" max="13839" width="7" style="70" customWidth="1"/>
    <col min="13840" max="13840" width="8.42578125" style="70" customWidth="1"/>
    <col min="13841" max="13842" width="9.28515625" style="70" customWidth="1"/>
    <col min="13843" max="14064" width="8.85546875" style="70"/>
    <col min="14065" max="14065" width="5.7109375" style="70" customWidth="1"/>
    <col min="14066" max="14066" width="13.42578125" style="70" customWidth="1"/>
    <col min="14067" max="14073" width="5.85546875" style="70" customWidth="1"/>
    <col min="14074" max="14078" width="6.7109375" style="70" customWidth="1"/>
    <col min="14079" max="14079" width="9.42578125" style="70" customWidth="1"/>
    <col min="14080" max="14080" width="5.7109375" style="70" customWidth="1"/>
    <col min="14081" max="14088" width="6.7109375" style="70" customWidth="1"/>
    <col min="14089" max="14091" width="7.85546875" style="70" customWidth="1"/>
    <col min="14092" max="14095" width="7" style="70" customWidth="1"/>
    <col min="14096" max="14096" width="8.42578125" style="70" customWidth="1"/>
    <col min="14097" max="14098" width="9.28515625" style="70" customWidth="1"/>
    <col min="14099" max="14320" width="8.85546875" style="70"/>
    <col min="14321" max="14321" width="5.7109375" style="70" customWidth="1"/>
    <col min="14322" max="14322" width="13.42578125" style="70" customWidth="1"/>
    <col min="14323" max="14329" width="5.85546875" style="70" customWidth="1"/>
    <col min="14330" max="14334" width="6.7109375" style="70" customWidth="1"/>
    <col min="14335" max="14335" width="9.42578125" style="70" customWidth="1"/>
    <col min="14336" max="14336" width="5.7109375" style="70" customWidth="1"/>
    <col min="14337" max="14344" width="6.7109375" style="70" customWidth="1"/>
    <col min="14345" max="14347" width="7.85546875" style="70" customWidth="1"/>
    <col min="14348" max="14351" width="7" style="70" customWidth="1"/>
    <col min="14352" max="14352" width="8.42578125" style="70" customWidth="1"/>
    <col min="14353" max="14354" width="9.28515625" style="70" customWidth="1"/>
    <col min="14355" max="14576" width="8.85546875" style="70"/>
    <col min="14577" max="14577" width="5.7109375" style="70" customWidth="1"/>
    <col min="14578" max="14578" width="13.42578125" style="70" customWidth="1"/>
    <col min="14579" max="14585" width="5.85546875" style="70" customWidth="1"/>
    <col min="14586" max="14590" width="6.7109375" style="70" customWidth="1"/>
    <col min="14591" max="14591" width="9.42578125" style="70" customWidth="1"/>
    <col min="14592" max="14592" width="5.7109375" style="70" customWidth="1"/>
    <col min="14593" max="14600" width="6.7109375" style="70" customWidth="1"/>
    <col min="14601" max="14603" width="7.85546875" style="70" customWidth="1"/>
    <col min="14604" max="14607" width="7" style="70" customWidth="1"/>
    <col min="14608" max="14608" width="8.42578125" style="70" customWidth="1"/>
    <col min="14609" max="14610" width="9.28515625" style="70" customWidth="1"/>
    <col min="14611" max="14832" width="8.85546875" style="70"/>
    <col min="14833" max="14833" width="5.7109375" style="70" customWidth="1"/>
    <col min="14834" max="14834" width="13.42578125" style="70" customWidth="1"/>
    <col min="14835" max="14841" width="5.85546875" style="70" customWidth="1"/>
    <col min="14842" max="14846" width="6.7109375" style="70" customWidth="1"/>
    <col min="14847" max="14847" width="9.42578125" style="70" customWidth="1"/>
    <col min="14848" max="14848" width="5.7109375" style="70" customWidth="1"/>
    <col min="14849" max="14856" width="6.7109375" style="70" customWidth="1"/>
    <col min="14857" max="14859" width="7.85546875" style="70" customWidth="1"/>
    <col min="14860" max="14863" width="7" style="70" customWidth="1"/>
    <col min="14864" max="14864" width="8.42578125" style="70" customWidth="1"/>
    <col min="14865" max="14866" width="9.28515625" style="70" customWidth="1"/>
    <col min="14867" max="15088" width="8.85546875" style="70"/>
    <col min="15089" max="15089" width="5.7109375" style="70" customWidth="1"/>
    <col min="15090" max="15090" width="13.42578125" style="70" customWidth="1"/>
    <col min="15091" max="15097" width="5.85546875" style="70" customWidth="1"/>
    <col min="15098" max="15102" width="6.7109375" style="70" customWidth="1"/>
    <col min="15103" max="15103" width="9.42578125" style="70" customWidth="1"/>
    <col min="15104" max="15104" width="5.7109375" style="70" customWidth="1"/>
    <col min="15105" max="15112" width="6.7109375" style="70" customWidth="1"/>
    <col min="15113" max="15115" width="7.85546875" style="70" customWidth="1"/>
    <col min="15116" max="15119" width="7" style="70" customWidth="1"/>
    <col min="15120" max="15120" width="8.42578125" style="70" customWidth="1"/>
    <col min="15121" max="15122" width="9.28515625" style="70" customWidth="1"/>
    <col min="15123" max="15344" width="8.85546875" style="70"/>
    <col min="15345" max="15345" width="5.7109375" style="70" customWidth="1"/>
    <col min="15346" max="15346" width="13.42578125" style="70" customWidth="1"/>
    <col min="15347" max="15353" width="5.85546875" style="70" customWidth="1"/>
    <col min="15354" max="15358" width="6.7109375" style="70" customWidth="1"/>
    <col min="15359" max="15359" width="9.42578125" style="70" customWidth="1"/>
    <col min="15360" max="15360" width="5.7109375" style="70" customWidth="1"/>
    <col min="15361" max="15368" width="6.7109375" style="70" customWidth="1"/>
    <col min="15369" max="15371" width="7.85546875" style="70" customWidth="1"/>
    <col min="15372" max="15375" width="7" style="70" customWidth="1"/>
    <col min="15376" max="15376" width="8.42578125" style="70" customWidth="1"/>
    <col min="15377" max="15378" width="9.28515625" style="70" customWidth="1"/>
    <col min="15379" max="15600" width="8.85546875" style="70"/>
    <col min="15601" max="15601" width="5.7109375" style="70" customWidth="1"/>
    <col min="15602" max="15602" width="13.42578125" style="70" customWidth="1"/>
    <col min="15603" max="15609" width="5.85546875" style="70" customWidth="1"/>
    <col min="15610" max="15614" width="6.7109375" style="70" customWidth="1"/>
    <col min="15615" max="15615" width="9.42578125" style="70" customWidth="1"/>
    <col min="15616" max="15616" width="5.7109375" style="70" customWidth="1"/>
    <col min="15617" max="15624" width="6.7109375" style="70" customWidth="1"/>
    <col min="15625" max="15627" width="7.85546875" style="70" customWidth="1"/>
    <col min="15628" max="15631" width="7" style="70" customWidth="1"/>
    <col min="15632" max="15632" width="8.42578125" style="70" customWidth="1"/>
    <col min="15633" max="15634" width="9.28515625" style="70" customWidth="1"/>
    <col min="15635" max="15856" width="8.85546875" style="70"/>
    <col min="15857" max="15857" width="5.7109375" style="70" customWidth="1"/>
    <col min="15858" max="15858" width="13.42578125" style="70" customWidth="1"/>
    <col min="15859" max="15865" width="5.85546875" style="70" customWidth="1"/>
    <col min="15866" max="15870" width="6.7109375" style="70" customWidth="1"/>
    <col min="15871" max="15871" width="9.42578125" style="70" customWidth="1"/>
    <col min="15872" max="15872" width="5.7109375" style="70" customWidth="1"/>
    <col min="15873" max="15880" width="6.7109375" style="70" customWidth="1"/>
    <col min="15881" max="15883" width="7.85546875" style="70" customWidth="1"/>
    <col min="15884" max="15887" width="7" style="70" customWidth="1"/>
    <col min="15888" max="15888" width="8.42578125" style="70" customWidth="1"/>
    <col min="15889" max="15890" width="9.28515625" style="70" customWidth="1"/>
    <col min="15891" max="16112" width="8.85546875" style="70"/>
    <col min="16113" max="16113" width="5.7109375" style="70" customWidth="1"/>
    <col min="16114" max="16114" width="13.42578125" style="70" customWidth="1"/>
    <col min="16115" max="16121" width="5.85546875" style="70" customWidth="1"/>
    <col min="16122" max="16126" width="6.7109375" style="70" customWidth="1"/>
    <col min="16127" max="16127" width="9.42578125" style="70" customWidth="1"/>
    <col min="16128" max="16128" width="5.7109375" style="70" customWidth="1"/>
    <col min="16129" max="16136" width="6.7109375" style="70" customWidth="1"/>
    <col min="16137" max="16139" width="7.85546875" style="70" customWidth="1"/>
    <col min="16140" max="16143" width="7" style="70" customWidth="1"/>
    <col min="16144" max="16144" width="8.42578125" style="70" customWidth="1"/>
    <col min="16145" max="16146" width="9.28515625" style="70" customWidth="1"/>
    <col min="16147" max="16384" width="8.85546875" style="70"/>
  </cols>
  <sheetData>
    <row r="1" spans="1:63" ht="15.75">
      <c r="A1" s="68"/>
      <c r="B1" s="69"/>
      <c r="C1" s="69"/>
      <c r="D1" s="69"/>
      <c r="E1" s="69"/>
      <c r="F1" s="69"/>
      <c r="G1" s="69"/>
      <c r="H1" s="69"/>
      <c r="I1" s="69"/>
      <c r="J1" s="495" t="s">
        <v>0</v>
      </c>
      <c r="K1" s="495"/>
      <c r="T1" s="69"/>
      <c r="U1" s="69"/>
      <c r="V1" s="60"/>
      <c r="W1" s="60"/>
      <c r="X1" s="81"/>
      <c r="Y1" s="495" t="s">
        <v>1</v>
      </c>
      <c r="Z1" s="495"/>
      <c r="AA1" s="495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</row>
    <row r="2" spans="1:63" ht="10.5" customHeigh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0"/>
      <c r="BD2" s="60"/>
      <c r="BE2" s="60"/>
      <c r="BF2" s="60"/>
      <c r="BG2" s="60"/>
      <c r="BH2" s="60"/>
      <c r="BI2" s="60"/>
      <c r="BJ2" s="60"/>
      <c r="BK2" s="60"/>
    </row>
    <row r="3" spans="1:63" ht="12.75" customHeight="1">
      <c r="A3" s="93"/>
      <c r="B3" s="93"/>
      <c r="X3" s="93"/>
      <c r="Y3" s="93"/>
      <c r="Z3" s="93"/>
      <c r="AA3" s="93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0"/>
      <c r="BF3" s="60"/>
      <c r="BG3" s="60"/>
      <c r="BH3" s="60"/>
      <c r="BI3" s="60"/>
      <c r="BJ3" s="60"/>
      <c r="BK3" s="60"/>
    </row>
    <row r="4" spans="1:63" ht="29.25" customHeight="1">
      <c r="B4" s="499" t="s">
        <v>2</v>
      </c>
      <c r="C4" s="499"/>
      <c r="D4" s="499"/>
      <c r="E4" s="499"/>
      <c r="F4" s="499"/>
      <c r="G4" s="499"/>
      <c r="H4" s="499"/>
      <c r="I4" s="499"/>
      <c r="J4" s="499"/>
      <c r="K4" s="93"/>
      <c r="L4" s="93"/>
      <c r="M4" s="93"/>
      <c r="N4" s="93"/>
      <c r="O4" s="93"/>
      <c r="P4" s="93"/>
      <c r="Q4" s="93"/>
      <c r="R4" s="164"/>
      <c r="S4" s="164"/>
      <c r="T4" s="164"/>
      <c r="U4" s="164"/>
      <c r="V4" s="164"/>
      <c r="W4" s="164"/>
      <c r="X4" s="93"/>
      <c r="Y4" s="93"/>
      <c r="Z4" s="93"/>
      <c r="AA4" s="93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0"/>
      <c r="BF4" s="60"/>
      <c r="BG4" s="60"/>
      <c r="BH4" s="60"/>
      <c r="BI4" s="60"/>
      <c r="BJ4" s="60"/>
      <c r="BK4" s="60"/>
    </row>
    <row r="5" spans="1:63" ht="12" customHeight="1">
      <c r="A5" s="93"/>
      <c r="B5" s="9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93"/>
      <c r="Y5" s="93"/>
      <c r="Z5" s="93"/>
      <c r="AA5" s="93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0"/>
      <c r="BF5" s="60"/>
      <c r="BG5" s="60"/>
      <c r="BH5" s="60"/>
      <c r="BI5" s="60"/>
      <c r="BJ5" s="60"/>
      <c r="BK5" s="60"/>
    </row>
    <row r="6" spans="1:63" ht="16.5" customHeight="1">
      <c r="A6" s="93"/>
      <c r="B6" s="93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93"/>
      <c r="Y6" s="93"/>
      <c r="Z6" s="93"/>
      <c r="AA6" s="93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0"/>
      <c r="BF6" s="60"/>
      <c r="BG6" s="60"/>
      <c r="BH6" s="60"/>
      <c r="BI6" s="60"/>
      <c r="BJ6" s="60"/>
      <c r="BK6" s="60"/>
    </row>
    <row r="7" spans="1:63" ht="16.5" customHeight="1">
      <c r="A7" s="93"/>
      <c r="B7" s="93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93"/>
      <c r="Y7" s="93"/>
      <c r="Z7" s="93"/>
      <c r="AA7" s="93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0"/>
      <c r="BF7" s="60"/>
      <c r="BG7" s="60"/>
      <c r="BH7" s="60"/>
      <c r="BI7" s="60"/>
      <c r="BJ7" s="60"/>
      <c r="BK7" s="60"/>
    </row>
    <row r="8" spans="1:63" ht="16.5" customHeight="1">
      <c r="A8" s="508"/>
      <c r="B8" s="508"/>
      <c r="C8" s="508"/>
      <c r="D8" s="508"/>
      <c r="E8" s="508"/>
      <c r="F8" s="508"/>
      <c r="G8" s="508"/>
      <c r="H8" s="508"/>
      <c r="I8" s="508"/>
      <c r="J8" s="508"/>
      <c r="K8" s="508"/>
      <c r="L8" s="508"/>
      <c r="M8" s="508"/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165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0"/>
      <c r="BF8" s="60"/>
      <c r="BG8" s="60"/>
      <c r="BH8" s="60"/>
      <c r="BI8" s="60"/>
      <c r="BJ8" s="60"/>
      <c r="BK8" s="60"/>
    </row>
    <row r="9" spans="1:63" s="202" customFormat="1" ht="16.5" customHeight="1">
      <c r="A9" s="25"/>
      <c r="B9" s="60"/>
      <c r="C9" s="88"/>
      <c r="D9" s="60"/>
      <c r="E9" s="60"/>
      <c r="F9" s="60"/>
      <c r="G9" s="60"/>
      <c r="H9" s="60"/>
      <c r="I9" s="60"/>
      <c r="J9" s="60"/>
      <c r="K9" s="208" t="s">
        <v>3</v>
      </c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AA9" s="208" t="s">
        <v>3</v>
      </c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</row>
    <row r="10" spans="1:63" s="204" customFormat="1" ht="17.25" customHeight="1">
      <c r="A10" s="493" t="s">
        <v>4</v>
      </c>
      <c r="B10" s="492" t="s">
        <v>5</v>
      </c>
      <c r="C10" s="503" t="s">
        <v>6</v>
      </c>
      <c r="D10" s="506" t="s">
        <v>7</v>
      </c>
      <c r="E10" s="506"/>
      <c r="F10" s="506"/>
      <c r="G10" s="506"/>
      <c r="H10" s="506"/>
      <c r="I10" s="506"/>
      <c r="J10" s="506"/>
      <c r="K10" s="494"/>
      <c r="L10" s="493" t="s">
        <v>4</v>
      </c>
      <c r="M10" s="492" t="s">
        <v>5</v>
      </c>
      <c r="N10" s="488" t="s">
        <v>6</v>
      </c>
      <c r="O10" s="494"/>
      <c r="P10" s="491"/>
      <c r="Q10" s="491"/>
      <c r="R10" s="507" t="s">
        <v>8</v>
      </c>
      <c r="S10" s="494"/>
      <c r="T10" s="488" t="s">
        <v>9</v>
      </c>
      <c r="U10" s="494"/>
      <c r="V10" s="491"/>
      <c r="W10" s="491"/>
      <c r="X10" s="491" t="s">
        <v>10</v>
      </c>
      <c r="Y10" s="491"/>
      <c r="Z10" s="491"/>
      <c r="AA10" s="491"/>
      <c r="BK10" s="205"/>
    </row>
    <row r="11" spans="1:63" s="207" customFormat="1" ht="10.5" customHeight="1">
      <c r="A11" s="493"/>
      <c r="B11" s="493"/>
      <c r="C11" s="504"/>
      <c r="D11" s="488" t="s">
        <v>11</v>
      </c>
      <c r="E11" s="488" t="s">
        <v>12</v>
      </c>
      <c r="F11" s="488" t="s">
        <v>13</v>
      </c>
      <c r="G11" s="206"/>
      <c r="H11" s="206"/>
      <c r="I11" s="206"/>
      <c r="J11" s="206"/>
      <c r="K11" s="491" t="s">
        <v>14</v>
      </c>
      <c r="L11" s="493"/>
      <c r="M11" s="493"/>
      <c r="N11" s="489"/>
      <c r="O11" s="491" t="s">
        <v>15</v>
      </c>
      <c r="P11" s="491" t="s">
        <v>16</v>
      </c>
      <c r="Q11" s="491" t="s">
        <v>17</v>
      </c>
      <c r="R11" s="509" t="s">
        <v>18</v>
      </c>
      <c r="S11" s="509" t="s">
        <v>19</v>
      </c>
      <c r="T11" s="489"/>
      <c r="U11" s="491" t="s">
        <v>20</v>
      </c>
      <c r="V11" s="491" t="s">
        <v>21</v>
      </c>
      <c r="W11" s="491" t="s">
        <v>22</v>
      </c>
      <c r="X11" s="488" t="s">
        <v>23</v>
      </c>
      <c r="Y11" s="496"/>
      <c r="Z11" s="488" t="s">
        <v>24</v>
      </c>
      <c r="AA11" s="496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5"/>
    </row>
    <row r="12" spans="1:63" s="207" customFormat="1" ht="14.25" customHeight="1">
      <c r="A12" s="493"/>
      <c r="B12" s="493"/>
      <c r="C12" s="504"/>
      <c r="D12" s="500"/>
      <c r="E12" s="502"/>
      <c r="F12" s="502"/>
      <c r="G12" s="491" t="s">
        <v>25</v>
      </c>
      <c r="H12" s="491" t="s">
        <v>26</v>
      </c>
      <c r="I12" s="491" t="s">
        <v>27</v>
      </c>
      <c r="J12" s="507" t="s">
        <v>28</v>
      </c>
      <c r="K12" s="491"/>
      <c r="L12" s="493"/>
      <c r="M12" s="493"/>
      <c r="N12" s="489"/>
      <c r="O12" s="491"/>
      <c r="P12" s="491"/>
      <c r="Q12" s="491"/>
      <c r="R12" s="489"/>
      <c r="S12" s="489"/>
      <c r="T12" s="489"/>
      <c r="U12" s="491"/>
      <c r="V12" s="491"/>
      <c r="W12" s="491"/>
      <c r="X12" s="497"/>
      <c r="Y12" s="498"/>
      <c r="Z12" s="497"/>
      <c r="AA12" s="498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5"/>
    </row>
    <row r="13" spans="1:63" s="202" customFormat="1" ht="23.25" customHeight="1">
      <c r="A13" s="493"/>
      <c r="B13" s="493"/>
      <c r="C13" s="505"/>
      <c r="D13" s="501"/>
      <c r="E13" s="497"/>
      <c r="F13" s="497"/>
      <c r="G13" s="491"/>
      <c r="H13" s="491"/>
      <c r="I13" s="491"/>
      <c r="J13" s="507"/>
      <c r="K13" s="491"/>
      <c r="L13" s="493"/>
      <c r="M13" s="493"/>
      <c r="N13" s="490"/>
      <c r="O13" s="491"/>
      <c r="P13" s="491"/>
      <c r="Q13" s="491"/>
      <c r="R13" s="490"/>
      <c r="S13" s="490"/>
      <c r="T13" s="490"/>
      <c r="U13" s="491"/>
      <c r="V13" s="491"/>
      <c r="W13" s="491"/>
      <c r="X13" s="172" t="s">
        <v>29</v>
      </c>
      <c r="Y13" s="172" t="s">
        <v>30</v>
      </c>
      <c r="Z13" s="172" t="s">
        <v>29</v>
      </c>
      <c r="AA13" s="172" t="s">
        <v>30</v>
      </c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79"/>
    </row>
    <row r="14" spans="1:63" s="207" customFormat="1" ht="12.75">
      <c r="A14" s="162" t="s">
        <v>31</v>
      </c>
      <c r="B14" s="162" t="s">
        <v>32</v>
      </c>
      <c r="C14" s="163">
        <v>1</v>
      </c>
      <c r="D14" s="103">
        <v>2</v>
      </c>
      <c r="E14" s="163">
        <v>3</v>
      </c>
      <c r="F14" s="103">
        <v>4</v>
      </c>
      <c r="G14" s="163">
        <v>5</v>
      </c>
      <c r="H14" s="103">
        <v>6</v>
      </c>
      <c r="I14" s="163">
        <v>7</v>
      </c>
      <c r="J14" s="103">
        <v>8</v>
      </c>
      <c r="K14" s="162">
        <v>9</v>
      </c>
      <c r="L14" s="162" t="s">
        <v>31</v>
      </c>
      <c r="M14" s="162" t="s">
        <v>32</v>
      </c>
      <c r="N14" s="103">
        <v>10</v>
      </c>
      <c r="O14" s="163">
        <v>11</v>
      </c>
      <c r="P14" s="103">
        <v>12</v>
      </c>
      <c r="Q14" s="162">
        <v>13</v>
      </c>
      <c r="R14" s="103">
        <v>14</v>
      </c>
      <c r="S14" s="163">
        <v>15</v>
      </c>
      <c r="T14" s="103">
        <v>16</v>
      </c>
      <c r="U14" s="163">
        <v>17</v>
      </c>
      <c r="V14" s="103">
        <v>18</v>
      </c>
      <c r="W14" s="163">
        <v>19</v>
      </c>
      <c r="X14" s="103">
        <v>20</v>
      </c>
      <c r="Y14" s="163">
        <v>21</v>
      </c>
      <c r="Z14" s="103">
        <v>22</v>
      </c>
      <c r="AA14" s="162">
        <v>23</v>
      </c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</row>
    <row r="15" spans="1:63" s="247" customFormat="1" ht="12" customHeight="1">
      <c r="A15" s="268" t="s">
        <v>33</v>
      </c>
      <c r="B15" s="269">
        <v>1</v>
      </c>
      <c r="C15" s="270">
        <f>+C16+C22+C29+C37+C41</f>
        <v>77</v>
      </c>
      <c r="D15" s="270">
        <f t="shared" ref="D15:K15" si="0">+D16+D22+D29+D37+D41</f>
        <v>33</v>
      </c>
      <c r="E15" s="270">
        <f t="shared" si="0"/>
        <v>41</v>
      </c>
      <c r="F15" s="270">
        <f t="shared" si="0"/>
        <v>0</v>
      </c>
      <c r="G15" s="270">
        <f t="shared" si="0"/>
        <v>0</v>
      </c>
      <c r="H15" s="270">
        <f t="shared" si="0"/>
        <v>0</v>
      </c>
      <c r="I15" s="270">
        <f t="shared" si="0"/>
        <v>0</v>
      </c>
      <c r="J15" s="270">
        <f t="shared" si="0"/>
        <v>0</v>
      </c>
      <c r="K15" s="401">
        <f t="shared" si="0"/>
        <v>3</v>
      </c>
      <c r="L15" s="268" t="s">
        <v>33</v>
      </c>
      <c r="M15" s="269">
        <v>1</v>
      </c>
      <c r="N15" s="270">
        <f t="shared" ref="N15" si="1">+N16+N22+N29+N37+N41</f>
        <v>77</v>
      </c>
      <c r="O15" s="270">
        <f t="shared" ref="O15" si="2">+O16+O22+O29+O37+O41</f>
        <v>74</v>
      </c>
      <c r="P15" s="270">
        <f t="shared" ref="P15" si="3">+P16+P22+P29+P37+P41</f>
        <v>32</v>
      </c>
      <c r="Q15" s="270">
        <f t="shared" ref="Q15" si="4">+Q16+Q22+Q29+Q37+Q41</f>
        <v>9</v>
      </c>
      <c r="R15" s="270">
        <f t="shared" ref="R15" si="5">+R16+R22+R29+R37+R41</f>
        <v>48</v>
      </c>
      <c r="S15" s="270">
        <f t="shared" ref="S15" si="6">+S16+S22+S29+S37+S41</f>
        <v>29</v>
      </c>
      <c r="T15" s="409">
        <f>AVERAGE(T16,T22,T29,T37,T41)</f>
        <v>847.33457142857151</v>
      </c>
      <c r="U15" s="409">
        <f>AVERAGE(U16,U29,U41)</f>
        <v>718.77944444444438</v>
      </c>
      <c r="V15" s="409">
        <f>AVERAGE(V16,V22,V37,V41)</f>
        <v>1048.7895833333332</v>
      </c>
      <c r="W15" s="409">
        <f>AVERAGE(W22,W29,W41)</f>
        <v>608.88888888888891</v>
      </c>
      <c r="X15" s="418">
        <f t="shared" ref="X15" si="7">+X16+X22+X29+X37+X41</f>
        <v>7</v>
      </c>
      <c r="Y15" s="418">
        <f t="shared" ref="Y15" si="8">+Y16+Y22+Y29+Y37+Y41</f>
        <v>39</v>
      </c>
      <c r="Z15" s="418">
        <f t="shared" ref="Z15" si="9">+Z16+Z22+Z29+Z37+Z41</f>
        <v>0</v>
      </c>
      <c r="AA15" s="419">
        <f t="shared" ref="AA15" si="10">+AA16+AA22+AA29+AA37+AA41</f>
        <v>40</v>
      </c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</row>
    <row r="16" spans="1:63" s="247" customFormat="1" ht="12" customHeight="1">
      <c r="A16" s="268" t="s">
        <v>34</v>
      </c>
      <c r="B16" s="269">
        <v>2</v>
      </c>
      <c r="C16" s="270">
        <f>SUM(C17:C21)</f>
        <v>7</v>
      </c>
      <c r="D16" s="270">
        <f t="shared" ref="D16:K16" si="11">SUM(D17:D21)</f>
        <v>3</v>
      </c>
      <c r="E16" s="270">
        <f t="shared" si="11"/>
        <v>3</v>
      </c>
      <c r="F16" s="270">
        <f t="shared" si="11"/>
        <v>0</v>
      </c>
      <c r="G16" s="270">
        <f t="shared" si="11"/>
        <v>0</v>
      </c>
      <c r="H16" s="270">
        <f t="shared" si="11"/>
        <v>0</v>
      </c>
      <c r="I16" s="270">
        <f t="shared" si="11"/>
        <v>0</v>
      </c>
      <c r="J16" s="270">
        <f t="shared" si="11"/>
        <v>0</v>
      </c>
      <c r="K16" s="401">
        <f t="shared" si="11"/>
        <v>1</v>
      </c>
      <c r="L16" s="268" t="s">
        <v>34</v>
      </c>
      <c r="M16" s="269">
        <v>2</v>
      </c>
      <c r="N16" s="270">
        <f t="shared" ref="N16" si="12">SUM(N17:N21)</f>
        <v>7</v>
      </c>
      <c r="O16" s="270">
        <f t="shared" ref="O16" si="13">SUM(O17:O21)</f>
        <v>7</v>
      </c>
      <c r="P16" s="270">
        <f t="shared" ref="P16" si="14">SUM(P17:P21)</f>
        <v>4</v>
      </c>
      <c r="Q16" s="270">
        <f t="shared" ref="Q16" si="15">SUM(Q17:Q21)</f>
        <v>3</v>
      </c>
      <c r="R16" s="270">
        <f t="shared" ref="R16" si="16">SUM(R17:R21)</f>
        <v>7</v>
      </c>
      <c r="S16" s="270">
        <f t="shared" ref="S16" si="17">SUM(S17:S21)</f>
        <v>0</v>
      </c>
      <c r="T16" s="409">
        <f>+T19</f>
        <v>377.35</v>
      </c>
      <c r="U16" s="409">
        <f>+U19</f>
        <v>104</v>
      </c>
      <c r="V16" s="409">
        <f t="shared" ref="V16:W16" si="18">+V19</f>
        <v>650.70000000000005</v>
      </c>
      <c r="W16" s="409">
        <f t="shared" si="18"/>
        <v>0</v>
      </c>
      <c r="X16" s="418">
        <f t="shared" ref="X16" si="19">SUM(X17:X21)</f>
        <v>0</v>
      </c>
      <c r="Y16" s="418">
        <f t="shared" ref="Y16" si="20">SUM(Y17:Y21)</f>
        <v>4</v>
      </c>
      <c r="Z16" s="418">
        <f t="shared" ref="Z16" si="21">SUM(Z17:Z21)</f>
        <v>0</v>
      </c>
      <c r="AA16" s="419">
        <f t="shared" ref="AA16" si="22">SUM(AA17:AA21)</f>
        <v>0</v>
      </c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</row>
    <row r="17" spans="1:63" s="202" customFormat="1" ht="12" customHeight="1">
      <c r="A17" s="167" t="s">
        <v>35</v>
      </c>
      <c r="B17" s="76">
        <v>3</v>
      </c>
      <c r="C17" s="271">
        <f>+D17+E17+F17+K17</f>
        <v>1</v>
      </c>
      <c r="D17" s="263"/>
      <c r="E17" s="263">
        <v>1</v>
      </c>
      <c r="F17" s="263">
        <f>+G17+H17+I17+J17</f>
        <v>0</v>
      </c>
      <c r="G17" s="263"/>
      <c r="H17" s="263"/>
      <c r="I17" s="263"/>
      <c r="J17" s="263"/>
      <c r="K17" s="258"/>
      <c r="L17" s="167" t="s">
        <v>35</v>
      </c>
      <c r="M17" s="76">
        <v>3</v>
      </c>
      <c r="N17" s="263">
        <f>+C17</f>
        <v>1</v>
      </c>
      <c r="O17" s="265">
        <v>1</v>
      </c>
      <c r="P17" s="265">
        <v>0</v>
      </c>
      <c r="Q17" s="265">
        <v>0</v>
      </c>
      <c r="R17" s="258">
        <v>1</v>
      </c>
      <c r="S17" s="258"/>
      <c r="T17" s="410"/>
      <c r="U17" s="408"/>
      <c r="V17" s="408"/>
      <c r="W17" s="408"/>
      <c r="X17" s="420"/>
      <c r="Y17" s="420"/>
      <c r="Z17" s="420"/>
      <c r="AA17" s="42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</row>
    <row r="18" spans="1:63" s="202" customFormat="1" ht="12" customHeight="1">
      <c r="A18" s="167" t="s">
        <v>36</v>
      </c>
      <c r="B18" s="76">
        <v>4</v>
      </c>
      <c r="C18" s="271">
        <f t="shared" ref="C18:C52" si="23">+D18+E18+F18+K18</f>
        <v>1</v>
      </c>
      <c r="D18" s="263"/>
      <c r="E18" s="263">
        <v>1</v>
      </c>
      <c r="F18" s="263">
        <f t="shared" ref="F18:F27" si="24">+G18+H18+I18+J18</f>
        <v>0</v>
      </c>
      <c r="G18" s="263"/>
      <c r="H18" s="263"/>
      <c r="I18" s="263"/>
      <c r="J18" s="263"/>
      <c r="K18" s="258"/>
      <c r="L18" s="167" t="s">
        <v>36</v>
      </c>
      <c r="M18" s="76">
        <v>4</v>
      </c>
      <c r="N18" s="263">
        <f t="shared" ref="N18:N21" si="25">+C18</f>
        <v>1</v>
      </c>
      <c r="O18" s="265">
        <v>1</v>
      </c>
      <c r="P18" s="265">
        <v>0</v>
      </c>
      <c r="Q18" s="265">
        <v>1</v>
      </c>
      <c r="R18" s="258">
        <v>1</v>
      </c>
      <c r="S18" s="258"/>
      <c r="T18" s="410"/>
      <c r="U18" s="408"/>
      <c r="V18" s="408"/>
      <c r="W18" s="408"/>
      <c r="X18" s="420"/>
      <c r="Y18" s="420">
        <v>1</v>
      </c>
      <c r="Z18" s="420"/>
      <c r="AA18" s="42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</row>
    <row r="19" spans="1:63" s="202" customFormat="1" ht="12" customHeight="1">
      <c r="A19" s="167" t="s">
        <v>37</v>
      </c>
      <c r="B19" s="76">
        <v>5</v>
      </c>
      <c r="C19" s="271">
        <f t="shared" si="23"/>
        <v>3</v>
      </c>
      <c r="D19" s="263">
        <v>1</v>
      </c>
      <c r="E19" s="263">
        <v>1</v>
      </c>
      <c r="F19" s="263">
        <f t="shared" si="24"/>
        <v>0</v>
      </c>
      <c r="G19" s="263"/>
      <c r="H19" s="263"/>
      <c r="I19" s="263"/>
      <c r="J19" s="263"/>
      <c r="K19" s="258">
        <v>1</v>
      </c>
      <c r="L19" s="167" t="s">
        <v>37</v>
      </c>
      <c r="M19" s="76">
        <v>5</v>
      </c>
      <c r="N19" s="263">
        <f t="shared" si="25"/>
        <v>3</v>
      </c>
      <c r="O19" s="265">
        <v>3</v>
      </c>
      <c r="P19" s="265">
        <v>2</v>
      </c>
      <c r="Q19" s="265">
        <v>1</v>
      </c>
      <c r="R19" s="258">
        <v>3</v>
      </c>
      <c r="S19" s="258"/>
      <c r="T19" s="410">
        <f>AVERAGE(U19:W19)</f>
        <v>377.35</v>
      </c>
      <c r="U19" s="408">
        <v>104</v>
      </c>
      <c r="V19" s="408">
        <v>650.70000000000005</v>
      </c>
      <c r="W19" s="408"/>
      <c r="X19" s="420"/>
      <c r="Y19" s="420">
        <v>1</v>
      </c>
      <c r="Z19" s="420"/>
      <c r="AA19" s="42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</row>
    <row r="20" spans="1:63" s="202" customFormat="1" ht="12" customHeight="1">
      <c r="A20" s="167" t="s">
        <v>38</v>
      </c>
      <c r="B20" s="76">
        <v>6</v>
      </c>
      <c r="C20" s="271">
        <f t="shared" si="23"/>
        <v>1</v>
      </c>
      <c r="D20" s="263">
        <v>1</v>
      </c>
      <c r="E20" s="263"/>
      <c r="F20" s="263">
        <f t="shared" si="24"/>
        <v>0</v>
      </c>
      <c r="G20" s="263"/>
      <c r="H20" s="263"/>
      <c r="I20" s="263"/>
      <c r="J20" s="263"/>
      <c r="K20" s="258"/>
      <c r="L20" s="167" t="s">
        <v>38</v>
      </c>
      <c r="M20" s="76">
        <v>6</v>
      </c>
      <c r="N20" s="263">
        <f t="shared" si="25"/>
        <v>1</v>
      </c>
      <c r="O20" s="265">
        <v>1</v>
      </c>
      <c r="P20" s="265">
        <v>1</v>
      </c>
      <c r="Q20" s="265">
        <v>1</v>
      </c>
      <c r="R20" s="258">
        <v>1</v>
      </c>
      <c r="S20" s="258"/>
      <c r="T20" s="410"/>
      <c r="U20" s="408"/>
      <c r="V20" s="408"/>
      <c r="W20" s="408"/>
      <c r="X20" s="420"/>
      <c r="Y20" s="420">
        <v>1</v>
      </c>
      <c r="Z20" s="420"/>
      <c r="AA20" s="42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</row>
    <row r="21" spans="1:63" s="202" customFormat="1" ht="12" customHeight="1">
      <c r="A21" s="167" t="s">
        <v>39</v>
      </c>
      <c r="B21" s="76">
        <v>7</v>
      </c>
      <c r="C21" s="271">
        <f t="shared" si="23"/>
        <v>1</v>
      </c>
      <c r="D21" s="263">
        <v>1</v>
      </c>
      <c r="E21" s="263"/>
      <c r="F21" s="263">
        <f t="shared" si="24"/>
        <v>0</v>
      </c>
      <c r="G21" s="263"/>
      <c r="H21" s="263"/>
      <c r="I21" s="263"/>
      <c r="J21" s="263"/>
      <c r="K21" s="258"/>
      <c r="L21" s="167" t="s">
        <v>39</v>
      </c>
      <c r="M21" s="76">
        <v>7</v>
      </c>
      <c r="N21" s="263">
        <f t="shared" si="25"/>
        <v>1</v>
      </c>
      <c r="O21" s="265">
        <v>1</v>
      </c>
      <c r="P21" s="265">
        <v>1</v>
      </c>
      <c r="Q21" s="265">
        <v>0</v>
      </c>
      <c r="R21" s="258">
        <v>1</v>
      </c>
      <c r="S21" s="258"/>
      <c r="T21" s="410"/>
      <c r="U21" s="408"/>
      <c r="V21" s="408"/>
      <c r="W21" s="408"/>
      <c r="X21" s="420"/>
      <c r="Y21" s="420">
        <v>1</v>
      </c>
      <c r="Z21" s="420"/>
      <c r="AA21" s="42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</row>
    <row r="22" spans="1:63" s="247" customFormat="1" ht="12" customHeight="1">
      <c r="A22" s="268" t="s">
        <v>40</v>
      </c>
      <c r="B22" s="269">
        <v>8</v>
      </c>
      <c r="C22" s="270">
        <f>SUM(C23:C28)</f>
        <v>12</v>
      </c>
      <c r="D22" s="270">
        <f t="shared" ref="D22:K22" si="26">SUM(D23:D28)</f>
        <v>5</v>
      </c>
      <c r="E22" s="270">
        <f t="shared" si="26"/>
        <v>7</v>
      </c>
      <c r="F22" s="270">
        <f t="shared" si="26"/>
        <v>0</v>
      </c>
      <c r="G22" s="270">
        <f t="shared" si="26"/>
        <v>0</v>
      </c>
      <c r="H22" s="270">
        <f t="shared" si="26"/>
        <v>0</v>
      </c>
      <c r="I22" s="270">
        <f t="shared" si="26"/>
        <v>0</v>
      </c>
      <c r="J22" s="270">
        <f t="shared" si="26"/>
        <v>0</v>
      </c>
      <c r="K22" s="401">
        <f t="shared" si="26"/>
        <v>0</v>
      </c>
      <c r="L22" s="268" t="s">
        <v>40</v>
      </c>
      <c r="M22" s="269">
        <v>8</v>
      </c>
      <c r="N22" s="270">
        <f t="shared" ref="N22" si="27">SUM(N23:N28)</f>
        <v>12</v>
      </c>
      <c r="O22" s="270">
        <f t="shared" ref="O22" si="28">SUM(O23:O28)</f>
        <v>11</v>
      </c>
      <c r="P22" s="270">
        <f t="shared" ref="P22" si="29">SUM(P23:P28)</f>
        <v>5</v>
      </c>
      <c r="Q22" s="270">
        <f t="shared" ref="Q22" si="30">SUM(Q23:Q28)</f>
        <v>0</v>
      </c>
      <c r="R22" s="270">
        <f t="shared" ref="R22" si="31">SUM(R23:R28)</f>
        <v>9</v>
      </c>
      <c r="S22" s="270">
        <f t="shared" ref="S22" si="32">SUM(S23:S28)</f>
        <v>3</v>
      </c>
      <c r="T22" s="409">
        <f>+(T24+T26+T27)/3</f>
        <v>1140</v>
      </c>
      <c r="U22" s="409">
        <f t="shared" ref="U22" si="33">SUM(U23:U28)</f>
        <v>0</v>
      </c>
      <c r="V22" s="409">
        <f>+(V26+V27)/2</f>
        <v>1625</v>
      </c>
      <c r="W22" s="409">
        <f>+W24</f>
        <v>170</v>
      </c>
      <c r="X22" s="418">
        <f t="shared" ref="X22" si="34">SUM(X23:X28)</f>
        <v>0</v>
      </c>
      <c r="Y22" s="418">
        <f t="shared" ref="Y22" si="35">SUM(Y23:Y28)</f>
        <v>7</v>
      </c>
      <c r="Z22" s="418">
        <f t="shared" ref="Z22" si="36">SUM(Z23:Z28)</f>
        <v>0</v>
      </c>
      <c r="AA22" s="419">
        <f t="shared" ref="AA22" si="37">SUM(AA23:AA28)</f>
        <v>3</v>
      </c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</row>
    <row r="23" spans="1:63" s="202" customFormat="1" ht="12" customHeight="1">
      <c r="A23" s="167" t="s">
        <v>41</v>
      </c>
      <c r="B23" s="76">
        <v>9</v>
      </c>
      <c r="C23" s="271">
        <f t="shared" si="23"/>
        <v>3</v>
      </c>
      <c r="D23" s="263">
        <v>1</v>
      </c>
      <c r="E23" s="263">
        <v>2</v>
      </c>
      <c r="F23" s="263">
        <f t="shared" si="24"/>
        <v>0</v>
      </c>
      <c r="G23" s="263"/>
      <c r="H23" s="263"/>
      <c r="I23" s="263"/>
      <c r="J23" s="263"/>
      <c r="K23" s="406"/>
      <c r="L23" s="167" t="s">
        <v>41</v>
      </c>
      <c r="M23" s="76">
        <v>9</v>
      </c>
      <c r="N23" s="263">
        <f>+C23</f>
        <v>3</v>
      </c>
      <c r="O23" s="265">
        <v>3</v>
      </c>
      <c r="P23" s="265">
        <v>1</v>
      </c>
      <c r="Q23" s="265">
        <v>0</v>
      </c>
      <c r="R23" s="258">
        <v>1</v>
      </c>
      <c r="S23" s="258">
        <v>2</v>
      </c>
      <c r="T23" s="410"/>
      <c r="U23" s="410"/>
      <c r="V23" s="410"/>
      <c r="W23" s="410"/>
      <c r="X23" s="420"/>
      <c r="Y23" s="420">
        <v>2</v>
      </c>
      <c r="Z23" s="420"/>
      <c r="AA23" s="420">
        <v>1</v>
      </c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</row>
    <row r="24" spans="1:63" s="202" customFormat="1" ht="12" customHeight="1">
      <c r="A24" s="167" t="s">
        <v>42</v>
      </c>
      <c r="B24" s="76">
        <v>10</v>
      </c>
      <c r="C24" s="271">
        <f t="shared" si="23"/>
        <v>2</v>
      </c>
      <c r="D24" s="263">
        <v>1</v>
      </c>
      <c r="E24" s="263">
        <v>1</v>
      </c>
      <c r="F24" s="263">
        <f t="shared" si="24"/>
        <v>0</v>
      </c>
      <c r="G24" s="263"/>
      <c r="H24" s="263"/>
      <c r="I24" s="263"/>
      <c r="J24" s="263"/>
      <c r="K24" s="406"/>
      <c r="L24" s="167" t="s">
        <v>42</v>
      </c>
      <c r="M24" s="76">
        <v>10</v>
      </c>
      <c r="N24" s="263">
        <f t="shared" ref="N24:N27" si="38">+C24</f>
        <v>2</v>
      </c>
      <c r="O24" s="265">
        <v>2</v>
      </c>
      <c r="P24" s="265">
        <v>1</v>
      </c>
      <c r="Q24" s="265">
        <v>0</v>
      </c>
      <c r="R24" s="258">
        <v>1</v>
      </c>
      <c r="S24" s="258">
        <v>1</v>
      </c>
      <c r="T24" s="410">
        <f>AVERAGE(U24:W24)</f>
        <v>170</v>
      </c>
      <c r="U24" s="410"/>
      <c r="V24" s="410"/>
      <c r="W24" s="410">
        <v>170</v>
      </c>
      <c r="X24" s="420"/>
      <c r="Y24" s="420">
        <v>1</v>
      </c>
      <c r="Z24" s="420"/>
      <c r="AA24" s="42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</row>
    <row r="25" spans="1:63" s="202" customFormat="1" ht="12" customHeight="1">
      <c r="A25" s="167" t="s">
        <v>43</v>
      </c>
      <c r="B25" s="76">
        <v>11</v>
      </c>
      <c r="C25" s="271">
        <f t="shared" si="23"/>
        <v>2</v>
      </c>
      <c r="D25" s="263"/>
      <c r="E25" s="263">
        <v>2</v>
      </c>
      <c r="F25" s="263">
        <f t="shared" si="24"/>
        <v>0</v>
      </c>
      <c r="G25" s="263"/>
      <c r="H25" s="263"/>
      <c r="I25" s="263"/>
      <c r="J25" s="263"/>
      <c r="K25" s="406"/>
      <c r="L25" s="167" t="s">
        <v>43</v>
      </c>
      <c r="M25" s="76">
        <v>11</v>
      </c>
      <c r="N25" s="263">
        <f t="shared" si="38"/>
        <v>2</v>
      </c>
      <c r="O25" s="265">
        <v>2</v>
      </c>
      <c r="P25" s="265">
        <v>0</v>
      </c>
      <c r="Q25" s="265">
        <v>0</v>
      </c>
      <c r="R25" s="265">
        <v>2</v>
      </c>
      <c r="S25" s="265"/>
      <c r="T25" s="410"/>
      <c r="U25" s="410"/>
      <c r="V25" s="410"/>
      <c r="W25" s="410"/>
      <c r="X25" s="420"/>
      <c r="Y25" s="420"/>
      <c r="Z25" s="420"/>
      <c r="AA25" s="42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</row>
    <row r="26" spans="1:63" s="202" customFormat="1" ht="12" customHeight="1">
      <c r="A26" s="167" t="s">
        <v>44</v>
      </c>
      <c r="B26" s="76">
        <v>12</v>
      </c>
      <c r="C26" s="271">
        <f t="shared" si="23"/>
        <v>3</v>
      </c>
      <c r="D26" s="263">
        <v>1</v>
      </c>
      <c r="E26" s="263">
        <v>2</v>
      </c>
      <c r="F26" s="263">
        <f t="shared" si="24"/>
        <v>0</v>
      </c>
      <c r="G26" s="263"/>
      <c r="H26" s="263"/>
      <c r="I26" s="263"/>
      <c r="J26" s="263"/>
      <c r="K26" s="406"/>
      <c r="L26" s="167" t="s">
        <v>44</v>
      </c>
      <c r="M26" s="76">
        <v>12</v>
      </c>
      <c r="N26" s="263">
        <f t="shared" si="38"/>
        <v>3</v>
      </c>
      <c r="O26" s="265">
        <v>2</v>
      </c>
      <c r="P26" s="265">
        <v>1</v>
      </c>
      <c r="Q26" s="265">
        <v>0</v>
      </c>
      <c r="R26" s="265">
        <v>3</v>
      </c>
      <c r="S26" s="265"/>
      <c r="T26" s="410">
        <f>AVERAGE(U26:W26)</f>
        <v>2800</v>
      </c>
      <c r="U26" s="410"/>
      <c r="V26" s="410">
        <v>2800</v>
      </c>
      <c r="W26" s="410"/>
      <c r="X26" s="420"/>
      <c r="Y26" s="420">
        <v>2</v>
      </c>
      <c r="Z26" s="420"/>
      <c r="AA26" s="42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</row>
    <row r="27" spans="1:63" s="202" customFormat="1" ht="12" customHeight="1">
      <c r="A27" s="167" t="s">
        <v>45</v>
      </c>
      <c r="B27" s="76">
        <v>13</v>
      </c>
      <c r="C27" s="271">
        <f t="shared" si="23"/>
        <v>1</v>
      </c>
      <c r="D27" s="263">
        <v>1</v>
      </c>
      <c r="E27" s="263"/>
      <c r="F27" s="263">
        <f t="shared" si="24"/>
        <v>0</v>
      </c>
      <c r="G27" s="263"/>
      <c r="H27" s="263"/>
      <c r="I27" s="263"/>
      <c r="J27" s="263"/>
      <c r="K27" s="406"/>
      <c r="L27" s="167" t="s">
        <v>45</v>
      </c>
      <c r="M27" s="76">
        <v>13</v>
      </c>
      <c r="N27" s="263">
        <f t="shared" si="38"/>
        <v>1</v>
      </c>
      <c r="O27" s="265">
        <v>1</v>
      </c>
      <c r="P27" s="265">
        <v>1</v>
      </c>
      <c r="Q27" s="265">
        <v>0</v>
      </c>
      <c r="R27" s="265">
        <v>1</v>
      </c>
      <c r="S27" s="265"/>
      <c r="T27" s="410">
        <f>AVERAGE(U27:W27)</f>
        <v>450</v>
      </c>
      <c r="U27" s="410"/>
      <c r="V27" s="410">
        <v>450</v>
      </c>
      <c r="W27" s="410"/>
      <c r="X27" s="420"/>
      <c r="Y27" s="420">
        <v>1</v>
      </c>
      <c r="Z27" s="420"/>
      <c r="AA27" s="420">
        <v>2</v>
      </c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</row>
    <row r="28" spans="1:63" s="202" customFormat="1" ht="12" customHeight="1">
      <c r="A28" s="167" t="s">
        <v>46</v>
      </c>
      <c r="B28" s="76">
        <v>14</v>
      </c>
      <c r="C28" s="271">
        <f t="shared" si="23"/>
        <v>1</v>
      </c>
      <c r="D28" s="263">
        <v>1</v>
      </c>
      <c r="E28" s="263"/>
      <c r="F28" s="263"/>
      <c r="G28" s="263"/>
      <c r="H28" s="263"/>
      <c r="I28" s="263"/>
      <c r="J28" s="263"/>
      <c r="K28" s="406"/>
      <c r="L28" s="167" t="s">
        <v>46</v>
      </c>
      <c r="M28" s="76">
        <v>14</v>
      </c>
      <c r="N28" s="263">
        <f>+C28</f>
        <v>1</v>
      </c>
      <c r="O28" s="265">
        <v>1</v>
      </c>
      <c r="P28" s="265">
        <v>1</v>
      </c>
      <c r="Q28" s="265">
        <v>0</v>
      </c>
      <c r="R28" s="265">
        <v>1</v>
      </c>
      <c r="S28" s="265"/>
      <c r="T28" s="410"/>
      <c r="U28" s="410"/>
      <c r="V28" s="410"/>
      <c r="W28" s="410"/>
      <c r="X28" s="420"/>
      <c r="Y28" s="420">
        <v>1</v>
      </c>
      <c r="Z28" s="420"/>
      <c r="AA28" s="42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</row>
    <row r="29" spans="1:63" s="247" customFormat="1" ht="12" customHeight="1">
      <c r="A29" s="268" t="s">
        <v>47</v>
      </c>
      <c r="B29" s="269">
        <v>15</v>
      </c>
      <c r="C29" s="270">
        <f>SUM(C30:C36)</f>
        <v>16</v>
      </c>
      <c r="D29" s="270">
        <f t="shared" ref="D29:K29" si="39">SUM(D30:D36)</f>
        <v>10</v>
      </c>
      <c r="E29" s="270">
        <f t="shared" si="39"/>
        <v>6</v>
      </c>
      <c r="F29" s="270">
        <f t="shared" si="39"/>
        <v>0</v>
      </c>
      <c r="G29" s="270">
        <f t="shared" si="39"/>
        <v>0</v>
      </c>
      <c r="H29" s="270">
        <f t="shared" si="39"/>
        <v>0</v>
      </c>
      <c r="I29" s="270">
        <f t="shared" si="39"/>
        <v>0</v>
      </c>
      <c r="J29" s="270">
        <f t="shared" si="39"/>
        <v>0</v>
      </c>
      <c r="K29" s="401">
        <f t="shared" si="39"/>
        <v>0</v>
      </c>
      <c r="L29" s="268" t="s">
        <v>47</v>
      </c>
      <c r="M29" s="269">
        <v>15</v>
      </c>
      <c r="N29" s="270">
        <f t="shared" ref="N29" si="40">SUM(N30:N36)</f>
        <v>16</v>
      </c>
      <c r="O29" s="270">
        <f t="shared" ref="O29" si="41">SUM(O30:O36)</f>
        <v>16</v>
      </c>
      <c r="P29" s="270">
        <f t="shared" ref="P29" si="42">SUM(P30:P36)</f>
        <v>8</v>
      </c>
      <c r="Q29" s="270">
        <f t="shared" ref="Q29" si="43">SUM(Q30:Q36)</f>
        <v>3</v>
      </c>
      <c r="R29" s="270">
        <f t="shared" ref="R29" si="44">SUM(R30:R36)</f>
        <v>14</v>
      </c>
      <c r="S29" s="270">
        <f t="shared" ref="S29" si="45">SUM(S30:S36)</f>
        <v>2</v>
      </c>
      <c r="T29" s="409">
        <f>+(T33+T34)/2</f>
        <v>1300</v>
      </c>
      <c r="U29" s="409">
        <f>+U34</f>
        <v>1400</v>
      </c>
      <c r="V29" s="409">
        <f t="shared" ref="V29" si="46">SUM(V30:V36)</f>
        <v>0</v>
      </c>
      <c r="W29" s="409">
        <f>+W33</f>
        <v>1200</v>
      </c>
      <c r="X29" s="418">
        <f t="shared" ref="X29" si="47">SUM(X30:X36)</f>
        <v>0</v>
      </c>
      <c r="Y29" s="418">
        <f t="shared" ref="Y29" si="48">SUM(Y30:Y36)</f>
        <v>10</v>
      </c>
      <c r="Z29" s="418">
        <f t="shared" ref="Z29" si="49">SUM(Z30:Z36)</f>
        <v>0</v>
      </c>
      <c r="AA29" s="419">
        <f t="shared" ref="AA29" si="50">SUM(AA30:AA36)</f>
        <v>18</v>
      </c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</row>
    <row r="30" spans="1:63" s="202" customFormat="1" ht="12" customHeight="1">
      <c r="A30" s="167" t="s">
        <v>48</v>
      </c>
      <c r="B30" s="76">
        <v>16</v>
      </c>
      <c r="C30" s="271">
        <f t="shared" si="23"/>
        <v>1</v>
      </c>
      <c r="D30" s="263">
        <v>1</v>
      </c>
      <c r="E30" s="263"/>
      <c r="F30" s="263">
        <f t="shared" ref="F30:F52" si="51">+G30+H30+I30+J30</f>
        <v>0</v>
      </c>
      <c r="G30" s="263"/>
      <c r="H30" s="263"/>
      <c r="I30" s="263"/>
      <c r="J30" s="263"/>
      <c r="K30" s="406"/>
      <c r="L30" s="167" t="s">
        <v>48</v>
      </c>
      <c r="M30" s="76">
        <v>16</v>
      </c>
      <c r="N30" s="263">
        <f t="shared" ref="N30:N50" si="52">+C30</f>
        <v>1</v>
      </c>
      <c r="O30" s="265">
        <v>1</v>
      </c>
      <c r="P30" s="265">
        <v>1</v>
      </c>
      <c r="Q30" s="265">
        <v>0</v>
      </c>
      <c r="R30" s="265">
        <v>1</v>
      </c>
      <c r="S30" s="265"/>
      <c r="T30" s="410"/>
      <c r="U30" s="410"/>
      <c r="V30" s="410"/>
      <c r="W30" s="410"/>
      <c r="X30" s="421"/>
      <c r="Y30" s="421"/>
      <c r="Z30" s="421"/>
      <c r="AA30" s="422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</row>
    <row r="31" spans="1:63" s="202" customFormat="1" ht="12" customHeight="1">
      <c r="A31" s="167" t="s">
        <v>49</v>
      </c>
      <c r="B31" s="76">
        <v>17</v>
      </c>
      <c r="C31" s="271">
        <f t="shared" si="23"/>
        <v>3</v>
      </c>
      <c r="D31" s="263">
        <v>3</v>
      </c>
      <c r="E31" s="263"/>
      <c r="F31" s="263">
        <f t="shared" si="51"/>
        <v>0</v>
      </c>
      <c r="G31" s="263"/>
      <c r="H31" s="263"/>
      <c r="I31" s="263"/>
      <c r="J31" s="263"/>
      <c r="K31" s="406"/>
      <c r="L31" s="167" t="s">
        <v>49</v>
      </c>
      <c r="M31" s="76">
        <v>17</v>
      </c>
      <c r="N31" s="263">
        <f>+C31</f>
        <v>3</v>
      </c>
      <c r="O31" s="265">
        <v>3</v>
      </c>
      <c r="P31" s="265">
        <v>3</v>
      </c>
      <c r="Q31" s="265">
        <v>0</v>
      </c>
      <c r="R31" s="265">
        <v>3</v>
      </c>
      <c r="S31" s="265"/>
      <c r="T31" s="410"/>
      <c r="U31" s="410"/>
      <c r="V31" s="410"/>
      <c r="W31" s="410"/>
      <c r="X31" s="421"/>
      <c r="Y31" s="421">
        <v>3</v>
      </c>
      <c r="Z31" s="421"/>
      <c r="AA31" s="422">
        <v>17</v>
      </c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</row>
    <row r="32" spans="1:63" s="202" customFormat="1" ht="12" customHeight="1">
      <c r="A32" s="167" t="s">
        <v>50</v>
      </c>
      <c r="B32" s="76">
        <v>18</v>
      </c>
      <c r="C32" s="271">
        <f t="shared" si="23"/>
        <v>1</v>
      </c>
      <c r="D32" s="263">
        <v>1</v>
      </c>
      <c r="E32" s="263"/>
      <c r="F32" s="263">
        <f t="shared" si="51"/>
        <v>0</v>
      </c>
      <c r="G32" s="263"/>
      <c r="H32" s="263"/>
      <c r="I32" s="263"/>
      <c r="J32" s="263"/>
      <c r="K32" s="406"/>
      <c r="L32" s="167" t="s">
        <v>50</v>
      </c>
      <c r="M32" s="76">
        <v>18</v>
      </c>
      <c r="N32" s="263">
        <f t="shared" si="52"/>
        <v>1</v>
      </c>
      <c r="O32" s="265">
        <v>1</v>
      </c>
      <c r="P32" s="265">
        <v>0</v>
      </c>
      <c r="Q32" s="265">
        <v>0</v>
      </c>
      <c r="R32" s="265">
        <v>1</v>
      </c>
      <c r="S32" s="265"/>
      <c r="T32" s="410"/>
      <c r="U32" s="410"/>
      <c r="V32" s="410"/>
      <c r="W32" s="410"/>
      <c r="X32" s="421"/>
      <c r="Y32" s="421">
        <v>1</v>
      </c>
      <c r="Z32" s="421"/>
      <c r="AA32" s="422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</row>
    <row r="33" spans="1:63" s="202" customFormat="1" ht="12" customHeight="1">
      <c r="A33" s="167" t="s">
        <v>51</v>
      </c>
      <c r="B33" s="76">
        <v>19</v>
      </c>
      <c r="C33" s="271">
        <f t="shared" si="23"/>
        <v>1</v>
      </c>
      <c r="D33" s="263">
        <v>1</v>
      </c>
      <c r="E33" s="263"/>
      <c r="F33" s="263">
        <f t="shared" si="51"/>
        <v>0</v>
      </c>
      <c r="G33" s="263"/>
      <c r="H33" s="263"/>
      <c r="I33" s="263"/>
      <c r="J33" s="263"/>
      <c r="K33" s="406"/>
      <c r="L33" s="167" t="s">
        <v>51</v>
      </c>
      <c r="M33" s="76">
        <v>19</v>
      </c>
      <c r="N33" s="263">
        <f t="shared" si="52"/>
        <v>1</v>
      </c>
      <c r="O33" s="265">
        <v>1</v>
      </c>
      <c r="P33" s="265">
        <v>1</v>
      </c>
      <c r="Q33" s="265">
        <v>1</v>
      </c>
      <c r="R33" s="258">
        <v>1</v>
      </c>
      <c r="S33" s="258"/>
      <c r="T33" s="410">
        <f>AVERAGE(U33:W33)</f>
        <v>1200</v>
      </c>
      <c r="U33" s="410"/>
      <c r="V33" s="410"/>
      <c r="W33" s="410">
        <v>1200</v>
      </c>
      <c r="X33" s="421"/>
      <c r="Y33" s="421">
        <v>1</v>
      </c>
      <c r="Z33" s="421"/>
      <c r="AA33" s="422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</row>
    <row r="34" spans="1:63" s="202" customFormat="1" ht="12" customHeight="1">
      <c r="A34" s="167" t="s">
        <v>52</v>
      </c>
      <c r="B34" s="76">
        <v>20</v>
      </c>
      <c r="C34" s="271">
        <f t="shared" si="23"/>
        <v>3</v>
      </c>
      <c r="D34" s="263">
        <v>1</v>
      </c>
      <c r="E34" s="263">
        <v>2</v>
      </c>
      <c r="F34" s="263">
        <f t="shared" si="51"/>
        <v>0</v>
      </c>
      <c r="G34" s="263"/>
      <c r="H34" s="263"/>
      <c r="I34" s="263"/>
      <c r="J34" s="263"/>
      <c r="K34" s="406"/>
      <c r="L34" s="167" t="s">
        <v>52</v>
      </c>
      <c r="M34" s="76">
        <v>20</v>
      </c>
      <c r="N34" s="263">
        <f t="shared" si="52"/>
        <v>3</v>
      </c>
      <c r="O34" s="265">
        <v>3</v>
      </c>
      <c r="P34" s="265">
        <v>1</v>
      </c>
      <c r="Q34" s="265">
        <v>0</v>
      </c>
      <c r="R34" s="265">
        <v>1</v>
      </c>
      <c r="S34" s="265">
        <v>2</v>
      </c>
      <c r="T34" s="410">
        <f>AVERAGE(U34:W34)</f>
        <v>1400</v>
      </c>
      <c r="U34" s="410">
        <v>1400</v>
      </c>
      <c r="V34" s="410"/>
      <c r="W34" s="410"/>
      <c r="X34" s="421"/>
      <c r="Y34" s="421"/>
      <c r="Z34" s="421"/>
      <c r="AA34" s="422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</row>
    <row r="35" spans="1:63" s="202" customFormat="1" ht="12" customHeight="1">
      <c r="A35" s="167" t="s">
        <v>53</v>
      </c>
      <c r="B35" s="76">
        <v>21</v>
      </c>
      <c r="C35" s="271">
        <f t="shared" si="23"/>
        <v>3</v>
      </c>
      <c r="D35" s="263">
        <v>1</v>
      </c>
      <c r="E35" s="263">
        <v>2</v>
      </c>
      <c r="F35" s="263">
        <f t="shared" si="51"/>
        <v>0</v>
      </c>
      <c r="G35" s="263"/>
      <c r="H35" s="263"/>
      <c r="I35" s="263"/>
      <c r="J35" s="263"/>
      <c r="K35" s="406"/>
      <c r="L35" s="167" t="s">
        <v>53</v>
      </c>
      <c r="M35" s="76">
        <v>21</v>
      </c>
      <c r="N35" s="263">
        <f t="shared" si="52"/>
        <v>3</v>
      </c>
      <c r="O35" s="265">
        <v>3</v>
      </c>
      <c r="P35" s="265">
        <v>1</v>
      </c>
      <c r="Q35" s="265">
        <v>0</v>
      </c>
      <c r="R35" s="265">
        <v>3</v>
      </c>
      <c r="S35" s="265"/>
      <c r="T35" s="410"/>
      <c r="U35" s="410"/>
      <c r="V35" s="410"/>
      <c r="W35" s="410"/>
      <c r="X35" s="421"/>
      <c r="Y35" s="421">
        <v>2</v>
      </c>
      <c r="Z35" s="421"/>
      <c r="AA35" s="42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</row>
    <row r="36" spans="1:63" s="202" customFormat="1" ht="12" customHeight="1">
      <c r="A36" s="167" t="s">
        <v>54</v>
      </c>
      <c r="B36" s="76">
        <v>22</v>
      </c>
      <c r="C36" s="271">
        <f t="shared" si="23"/>
        <v>4</v>
      </c>
      <c r="D36" s="263">
        <v>2</v>
      </c>
      <c r="E36" s="263">
        <v>2</v>
      </c>
      <c r="F36" s="263">
        <f t="shared" si="51"/>
        <v>0</v>
      </c>
      <c r="G36" s="263"/>
      <c r="H36" s="263"/>
      <c r="I36" s="263"/>
      <c r="J36" s="263"/>
      <c r="K36" s="406"/>
      <c r="L36" s="167" t="s">
        <v>54</v>
      </c>
      <c r="M36" s="76">
        <v>22</v>
      </c>
      <c r="N36" s="263">
        <f t="shared" si="52"/>
        <v>4</v>
      </c>
      <c r="O36" s="265">
        <v>4</v>
      </c>
      <c r="P36" s="265">
        <v>1</v>
      </c>
      <c r="Q36" s="265">
        <v>2</v>
      </c>
      <c r="R36" s="258">
        <v>4</v>
      </c>
      <c r="S36" s="258"/>
      <c r="T36" s="410"/>
      <c r="U36" s="410"/>
      <c r="V36" s="410"/>
      <c r="W36" s="410"/>
      <c r="X36" s="421"/>
      <c r="Y36" s="421">
        <v>3</v>
      </c>
      <c r="Z36" s="421"/>
      <c r="AA36" s="422">
        <v>1</v>
      </c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</row>
    <row r="37" spans="1:63" s="247" customFormat="1" ht="12" customHeight="1">
      <c r="A37" s="268" t="s">
        <v>55</v>
      </c>
      <c r="B37" s="269">
        <v>23</v>
      </c>
      <c r="C37" s="270">
        <f>SUM(C38:C40)</f>
        <v>5</v>
      </c>
      <c r="D37" s="270">
        <f t="shared" ref="D37:K37" si="53">SUM(D38:D40)</f>
        <v>2</v>
      </c>
      <c r="E37" s="270">
        <f t="shared" si="53"/>
        <v>3</v>
      </c>
      <c r="F37" s="270">
        <f t="shared" si="53"/>
        <v>0</v>
      </c>
      <c r="G37" s="270">
        <f t="shared" si="53"/>
        <v>0</v>
      </c>
      <c r="H37" s="270">
        <f t="shared" si="53"/>
        <v>0</v>
      </c>
      <c r="I37" s="270">
        <f t="shared" si="53"/>
        <v>0</v>
      </c>
      <c r="J37" s="270">
        <f t="shared" si="53"/>
        <v>0</v>
      </c>
      <c r="K37" s="401">
        <f t="shared" si="53"/>
        <v>0</v>
      </c>
      <c r="L37" s="268" t="s">
        <v>55</v>
      </c>
      <c r="M37" s="269">
        <v>23</v>
      </c>
      <c r="N37" s="270">
        <f t="shared" ref="N37" si="54">SUM(N38:N40)</f>
        <v>5</v>
      </c>
      <c r="O37" s="270">
        <f t="shared" ref="O37" si="55">SUM(O38:O40)</f>
        <v>5</v>
      </c>
      <c r="P37" s="270">
        <f t="shared" ref="P37" si="56">SUM(P38:P40)</f>
        <v>2</v>
      </c>
      <c r="Q37" s="270">
        <f t="shared" ref="Q37" si="57">SUM(Q38:Q40)</f>
        <v>0</v>
      </c>
      <c r="R37" s="270">
        <f t="shared" ref="R37" si="58">SUM(R38:R40)</f>
        <v>5</v>
      </c>
      <c r="S37" s="270">
        <f t="shared" ref="S37" si="59">SUM(S38:S40)</f>
        <v>0</v>
      </c>
      <c r="T37" s="409">
        <f>+T38</f>
        <v>700</v>
      </c>
      <c r="U37" s="409">
        <f t="shared" ref="U37" si="60">SUM(U38:U40)</f>
        <v>0</v>
      </c>
      <c r="V37" s="409">
        <f>+V38</f>
        <v>700</v>
      </c>
      <c r="W37" s="409">
        <f t="shared" ref="W37" si="61">SUM(W38:W40)</f>
        <v>0</v>
      </c>
      <c r="X37" s="418">
        <f t="shared" ref="X37" si="62">SUM(X38:X40)</f>
        <v>1</v>
      </c>
      <c r="Y37" s="418">
        <f t="shared" ref="Y37" si="63">SUM(Y38:Y40)</f>
        <v>4</v>
      </c>
      <c r="Z37" s="418">
        <f t="shared" ref="Z37" si="64">SUM(Z38:Z40)</f>
        <v>0</v>
      </c>
      <c r="AA37" s="419">
        <f t="shared" ref="AA37" si="65">SUM(AA38:AA40)</f>
        <v>2</v>
      </c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6"/>
      <c r="BJ37" s="246"/>
      <c r="BK37" s="246"/>
    </row>
    <row r="38" spans="1:63" s="202" customFormat="1" ht="12" customHeight="1">
      <c r="A38" s="167" t="s">
        <v>56</v>
      </c>
      <c r="B38" s="76">
        <v>24</v>
      </c>
      <c r="C38" s="271">
        <f t="shared" si="23"/>
        <v>2</v>
      </c>
      <c r="D38" s="264">
        <v>1</v>
      </c>
      <c r="E38" s="264">
        <v>1</v>
      </c>
      <c r="F38" s="263">
        <f t="shared" si="51"/>
        <v>0</v>
      </c>
      <c r="G38" s="263"/>
      <c r="H38" s="263"/>
      <c r="I38" s="263"/>
      <c r="J38" s="263"/>
      <c r="K38" s="406"/>
      <c r="L38" s="167" t="s">
        <v>56</v>
      </c>
      <c r="M38" s="76">
        <v>24</v>
      </c>
      <c r="N38" s="263">
        <f t="shared" si="52"/>
        <v>2</v>
      </c>
      <c r="O38" s="265">
        <v>2</v>
      </c>
      <c r="P38" s="265">
        <v>1</v>
      </c>
      <c r="Q38" s="265">
        <v>0</v>
      </c>
      <c r="R38" s="265">
        <v>2</v>
      </c>
      <c r="S38" s="265"/>
      <c r="T38" s="410">
        <f>AVERAGE(U38:W38)</f>
        <v>700</v>
      </c>
      <c r="U38" s="410"/>
      <c r="V38" s="410">
        <v>700</v>
      </c>
      <c r="W38" s="410"/>
      <c r="X38" s="421">
        <v>1</v>
      </c>
      <c r="Y38" s="421">
        <v>1</v>
      </c>
      <c r="Z38" s="421"/>
      <c r="AA38" s="42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</row>
    <row r="39" spans="1:63" s="202" customFormat="1" ht="12" customHeight="1">
      <c r="A39" s="167" t="s">
        <v>57</v>
      </c>
      <c r="B39" s="76">
        <v>25</v>
      </c>
      <c r="C39" s="271">
        <f t="shared" si="23"/>
        <v>1</v>
      </c>
      <c r="D39" s="264"/>
      <c r="E39" s="264">
        <v>1</v>
      </c>
      <c r="F39" s="263">
        <f t="shared" si="51"/>
        <v>0</v>
      </c>
      <c r="G39" s="263"/>
      <c r="H39" s="263"/>
      <c r="I39" s="263"/>
      <c r="J39" s="263"/>
      <c r="K39" s="406"/>
      <c r="L39" s="167" t="s">
        <v>57</v>
      </c>
      <c r="M39" s="76">
        <v>25</v>
      </c>
      <c r="N39" s="263">
        <f t="shared" si="52"/>
        <v>1</v>
      </c>
      <c r="O39" s="265">
        <v>1</v>
      </c>
      <c r="P39" s="265">
        <v>0</v>
      </c>
      <c r="Q39" s="265">
        <v>0</v>
      </c>
      <c r="R39" s="265">
        <v>1</v>
      </c>
      <c r="S39" s="265"/>
      <c r="T39" s="410"/>
      <c r="U39" s="410"/>
      <c r="V39" s="410"/>
      <c r="W39" s="410"/>
      <c r="X39" s="421"/>
      <c r="Y39" s="421">
        <v>1</v>
      </c>
      <c r="Z39" s="421"/>
      <c r="AA39" s="42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</row>
    <row r="40" spans="1:63" s="202" customFormat="1" ht="12" customHeight="1">
      <c r="A40" s="167" t="s">
        <v>58</v>
      </c>
      <c r="B40" s="76">
        <v>26</v>
      </c>
      <c r="C40" s="271">
        <f t="shared" si="23"/>
        <v>2</v>
      </c>
      <c r="D40" s="264">
        <v>1</v>
      </c>
      <c r="E40" s="264">
        <v>1</v>
      </c>
      <c r="F40" s="263">
        <f t="shared" si="51"/>
        <v>0</v>
      </c>
      <c r="G40" s="263"/>
      <c r="H40" s="263"/>
      <c r="I40" s="263"/>
      <c r="J40" s="263"/>
      <c r="K40" s="406"/>
      <c r="L40" s="167" t="s">
        <v>58</v>
      </c>
      <c r="M40" s="76">
        <v>26</v>
      </c>
      <c r="N40" s="263">
        <f t="shared" si="52"/>
        <v>2</v>
      </c>
      <c r="O40" s="265">
        <v>2</v>
      </c>
      <c r="P40" s="265">
        <v>1</v>
      </c>
      <c r="Q40" s="265">
        <v>0</v>
      </c>
      <c r="R40" s="265">
        <v>2</v>
      </c>
      <c r="S40" s="265"/>
      <c r="T40" s="410"/>
      <c r="U40" s="410"/>
      <c r="V40" s="410"/>
      <c r="W40" s="410"/>
      <c r="X40" s="421"/>
      <c r="Y40" s="421">
        <v>2</v>
      </c>
      <c r="Z40" s="421"/>
      <c r="AA40" s="422">
        <v>2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</row>
    <row r="41" spans="1:63" s="247" customFormat="1" ht="12" customHeight="1">
      <c r="A41" s="268" t="s">
        <v>59</v>
      </c>
      <c r="B41" s="269">
        <v>27</v>
      </c>
      <c r="C41" s="270">
        <f>SUM(C42:C50)</f>
        <v>37</v>
      </c>
      <c r="D41" s="270">
        <f t="shared" ref="D41:K41" si="66">SUM(D42:D50)</f>
        <v>13</v>
      </c>
      <c r="E41" s="270">
        <f t="shared" si="66"/>
        <v>22</v>
      </c>
      <c r="F41" s="270">
        <f t="shared" si="66"/>
        <v>0</v>
      </c>
      <c r="G41" s="270">
        <f t="shared" si="66"/>
        <v>0</v>
      </c>
      <c r="H41" s="270">
        <f t="shared" si="66"/>
        <v>0</v>
      </c>
      <c r="I41" s="270">
        <f t="shared" si="66"/>
        <v>0</v>
      </c>
      <c r="J41" s="270">
        <f t="shared" si="66"/>
        <v>0</v>
      </c>
      <c r="K41" s="401">
        <f t="shared" si="66"/>
        <v>2</v>
      </c>
      <c r="L41" s="268" t="s">
        <v>59</v>
      </c>
      <c r="M41" s="269">
        <v>27</v>
      </c>
      <c r="N41" s="270">
        <f t="shared" ref="N41" si="67">SUM(N42:N50)</f>
        <v>37</v>
      </c>
      <c r="O41" s="270">
        <f t="shared" ref="O41" si="68">SUM(O42:O50)</f>
        <v>35</v>
      </c>
      <c r="P41" s="270">
        <f t="shared" ref="P41" si="69">SUM(P42:P50)</f>
        <v>13</v>
      </c>
      <c r="Q41" s="270">
        <f t="shared" ref="Q41" si="70">SUM(Q42:Q50)</f>
        <v>3</v>
      </c>
      <c r="R41" s="270">
        <f t="shared" ref="R41" si="71">SUM(R42:R50)</f>
        <v>13</v>
      </c>
      <c r="S41" s="270">
        <f t="shared" ref="S41" si="72">SUM(S42:S50)</f>
        <v>24</v>
      </c>
      <c r="T41" s="409">
        <f>+(T44+T45+T46+T48+T49+T50+T47)/7</f>
        <v>719.32285714285717</v>
      </c>
      <c r="U41" s="409">
        <f>+(U44+U45+U47+U48+U49+U50)/6</f>
        <v>652.33833333333325</v>
      </c>
      <c r="V41" s="409">
        <f>+(V44+V45+V46+V48+V49+V50)/6</f>
        <v>1219.4583333333333</v>
      </c>
      <c r="W41" s="409">
        <f>+(W44+W45+W46+W48+W49+W50)/6</f>
        <v>456.66666666666669</v>
      </c>
      <c r="X41" s="418">
        <f t="shared" ref="X41" si="73">SUM(X42:X50)</f>
        <v>6</v>
      </c>
      <c r="Y41" s="418">
        <f t="shared" ref="Y41" si="74">SUM(Y42:Y50)</f>
        <v>14</v>
      </c>
      <c r="Z41" s="418">
        <f t="shared" ref="Z41" si="75">SUM(Z42:Z50)</f>
        <v>0</v>
      </c>
      <c r="AA41" s="419">
        <f t="shared" ref="AA41" si="76">SUM(AA42:AA50)</f>
        <v>17</v>
      </c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  <c r="BC41" s="246"/>
      <c r="BD41" s="246"/>
      <c r="BE41" s="246"/>
      <c r="BF41" s="246"/>
      <c r="BG41" s="246"/>
      <c r="BH41" s="246"/>
      <c r="BI41" s="246"/>
      <c r="BJ41" s="246"/>
      <c r="BK41" s="246"/>
    </row>
    <row r="42" spans="1:63" s="202" customFormat="1" ht="12" customHeight="1">
      <c r="A42" s="166" t="s">
        <v>60</v>
      </c>
      <c r="B42" s="85">
        <v>28</v>
      </c>
      <c r="C42" s="271">
        <f t="shared" si="23"/>
        <v>1</v>
      </c>
      <c r="D42" s="264"/>
      <c r="E42" s="264">
        <v>1</v>
      </c>
      <c r="F42" s="263">
        <f t="shared" si="51"/>
        <v>0</v>
      </c>
      <c r="G42" s="258"/>
      <c r="H42" s="258"/>
      <c r="I42" s="258"/>
      <c r="J42" s="258"/>
      <c r="K42" s="265"/>
      <c r="L42" s="166" t="s">
        <v>60</v>
      </c>
      <c r="M42" s="85">
        <v>28</v>
      </c>
      <c r="N42" s="263">
        <f t="shared" si="52"/>
        <v>1</v>
      </c>
      <c r="O42" s="265">
        <v>1</v>
      </c>
      <c r="P42" s="265">
        <v>0</v>
      </c>
      <c r="Q42" s="265">
        <v>0</v>
      </c>
      <c r="R42" s="265"/>
      <c r="S42" s="265">
        <v>1</v>
      </c>
      <c r="T42" s="408"/>
      <c r="U42" s="408"/>
      <c r="V42" s="408"/>
      <c r="W42" s="408"/>
      <c r="X42" s="423"/>
      <c r="Y42" s="423"/>
      <c r="Z42" s="423"/>
      <c r="AA42" s="423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</row>
    <row r="43" spans="1:63" s="202" customFormat="1" ht="12" customHeight="1">
      <c r="A43" s="166" t="s">
        <v>61</v>
      </c>
      <c r="B43" s="76">
        <v>29</v>
      </c>
      <c r="C43" s="271">
        <f t="shared" si="23"/>
        <v>0</v>
      </c>
      <c r="D43" s="266"/>
      <c r="E43" s="266"/>
      <c r="F43" s="263">
        <f t="shared" si="51"/>
        <v>0</v>
      </c>
      <c r="G43" s="258"/>
      <c r="H43" s="258"/>
      <c r="I43" s="258"/>
      <c r="J43" s="258"/>
      <c r="K43" s="258"/>
      <c r="L43" s="166" t="s">
        <v>61</v>
      </c>
      <c r="M43" s="76">
        <v>29</v>
      </c>
      <c r="N43" s="263">
        <f t="shared" si="52"/>
        <v>0</v>
      </c>
      <c r="O43" s="265">
        <v>0</v>
      </c>
      <c r="P43" s="265">
        <v>0</v>
      </c>
      <c r="Q43" s="265">
        <v>0</v>
      </c>
      <c r="R43" s="258"/>
      <c r="S43" s="258"/>
      <c r="T43" s="408"/>
      <c r="U43" s="408"/>
      <c r="V43" s="408"/>
      <c r="W43" s="408"/>
      <c r="X43" s="423"/>
      <c r="Y43" s="423"/>
      <c r="Z43" s="423"/>
      <c r="AA43" s="423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</row>
    <row r="44" spans="1:63" s="202" customFormat="1" ht="12" customHeight="1">
      <c r="A44" s="166" t="s">
        <v>62</v>
      </c>
      <c r="B44" s="85">
        <v>30</v>
      </c>
      <c r="C44" s="271">
        <f t="shared" si="23"/>
        <v>6</v>
      </c>
      <c r="D44" s="264">
        <v>4</v>
      </c>
      <c r="E44" s="264">
        <v>2</v>
      </c>
      <c r="F44" s="263">
        <f t="shared" si="51"/>
        <v>0</v>
      </c>
      <c r="G44" s="258"/>
      <c r="H44" s="258"/>
      <c r="I44" s="258"/>
      <c r="J44" s="258"/>
      <c r="K44" s="265"/>
      <c r="L44" s="166" t="s">
        <v>62</v>
      </c>
      <c r="M44" s="85">
        <v>30</v>
      </c>
      <c r="N44" s="263">
        <f t="shared" si="52"/>
        <v>6</v>
      </c>
      <c r="O44" s="265">
        <v>6</v>
      </c>
      <c r="P44" s="265">
        <v>4</v>
      </c>
      <c r="Q44" s="265">
        <v>0</v>
      </c>
      <c r="R44" s="265">
        <v>2</v>
      </c>
      <c r="S44" s="265">
        <v>4</v>
      </c>
      <c r="T44" s="410">
        <f t="shared" ref="T44:T50" si="77">AVERAGE(U44:W44)</f>
        <v>1064.3333333333333</v>
      </c>
      <c r="U44" s="408">
        <v>857.5</v>
      </c>
      <c r="V44" s="408">
        <v>1665.5</v>
      </c>
      <c r="W44" s="408">
        <v>670</v>
      </c>
      <c r="X44" s="423">
        <v>3</v>
      </c>
      <c r="Y44" s="423">
        <v>4</v>
      </c>
      <c r="Z44" s="423"/>
      <c r="AA44" s="423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</row>
    <row r="45" spans="1:63" s="202" customFormat="1" ht="12" customHeight="1">
      <c r="A45" s="166" t="s">
        <v>63</v>
      </c>
      <c r="B45" s="76">
        <v>31</v>
      </c>
      <c r="C45" s="271">
        <f>+D45+E45+F45+K45</f>
        <v>10</v>
      </c>
      <c r="D45" s="266">
        <v>3</v>
      </c>
      <c r="E45" s="266">
        <v>7</v>
      </c>
      <c r="F45" s="263">
        <f t="shared" si="51"/>
        <v>0</v>
      </c>
      <c r="G45" s="258"/>
      <c r="H45" s="258"/>
      <c r="I45" s="258"/>
      <c r="J45" s="258"/>
      <c r="K45" s="258"/>
      <c r="L45" s="166" t="s">
        <v>63</v>
      </c>
      <c r="M45" s="76">
        <v>31</v>
      </c>
      <c r="N45" s="263">
        <f t="shared" si="52"/>
        <v>10</v>
      </c>
      <c r="O45" s="265">
        <v>9</v>
      </c>
      <c r="P45" s="265">
        <v>3</v>
      </c>
      <c r="Q45" s="265">
        <v>1</v>
      </c>
      <c r="R45" s="258">
        <v>3</v>
      </c>
      <c r="S45" s="258">
        <v>7</v>
      </c>
      <c r="T45" s="410">
        <f t="shared" si="77"/>
        <v>846</v>
      </c>
      <c r="U45" s="408">
        <v>438</v>
      </c>
      <c r="V45" s="408">
        <v>1500</v>
      </c>
      <c r="W45" s="408">
        <v>600</v>
      </c>
      <c r="X45" s="423"/>
      <c r="Y45" s="423">
        <v>1</v>
      </c>
      <c r="Z45" s="423"/>
      <c r="AA45" s="423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</row>
    <row r="46" spans="1:63" s="202" customFormat="1" ht="12" customHeight="1">
      <c r="A46" s="166" t="s">
        <v>64</v>
      </c>
      <c r="B46" s="85">
        <v>32</v>
      </c>
      <c r="C46" s="271">
        <f t="shared" si="23"/>
        <v>1</v>
      </c>
      <c r="D46" s="266">
        <v>1</v>
      </c>
      <c r="E46" s="266"/>
      <c r="F46" s="263">
        <f t="shared" si="51"/>
        <v>0</v>
      </c>
      <c r="G46" s="258"/>
      <c r="H46" s="258"/>
      <c r="I46" s="258"/>
      <c r="J46" s="258"/>
      <c r="K46" s="258"/>
      <c r="L46" s="166" t="s">
        <v>64</v>
      </c>
      <c r="M46" s="85">
        <v>32</v>
      </c>
      <c r="N46" s="263">
        <f t="shared" si="52"/>
        <v>1</v>
      </c>
      <c r="O46" s="265">
        <v>1</v>
      </c>
      <c r="P46" s="265">
        <v>1</v>
      </c>
      <c r="Q46" s="265">
        <v>0</v>
      </c>
      <c r="R46" s="258">
        <v>1</v>
      </c>
      <c r="S46" s="258"/>
      <c r="T46" s="410">
        <f t="shared" si="77"/>
        <v>235</v>
      </c>
      <c r="U46" s="408"/>
      <c r="V46" s="408">
        <v>350</v>
      </c>
      <c r="W46" s="408">
        <v>120</v>
      </c>
      <c r="X46" s="423"/>
      <c r="Y46" s="423">
        <v>1</v>
      </c>
      <c r="Z46" s="423"/>
      <c r="AA46" s="423">
        <v>1</v>
      </c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</row>
    <row r="47" spans="1:63" s="202" customFormat="1" ht="12" customHeight="1">
      <c r="A47" s="166" t="s">
        <v>65</v>
      </c>
      <c r="B47" s="76">
        <v>33</v>
      </c>
      <c r="C47" s="271">
        <f t="shared" si="23"/>
        <v>2</v>
      </c>
      <c r="D47" s="264"/>
      <c r="E47" s="264">
        <v>2</v>
      </c>
      <c r="F47" s="263">
        <f t="shared" si="51"/>
        <v>0</v>
      </c>
      <c r="G47" s="258"/>
      <c r="H47" s="258"/>
      <c r="I47" s="258"/>
      <c r="J47" s="258"/>
      <c r="K47" s="265"/>
      <c r="L47" s="166" t="s">
        <v>65</v>
      </c>
      <c r="M47" s="76">
        <v>33</v>
      </c>
      <c r="N47" s="263">
        <f t="shared" si="52"/>
        <v>2</v>
      </c>
      <c r="O47" s="265">
        <v>2</v>
      </c>
      <c r="P47" s="265">
        <v>0</v>
      </c>
      <c r="Q47" s="265">
        <v>0</v>
      </c>
      <c r="R47" s="265"/>
      <c r="S47" s="265">
        <v>2</v>
      </c>
      <c r="T47" s="410">
        <f t="shared" si="77"/>
        <v>450</v>
      </c>
      <c r="U47" s="408">
        <v>450</v>
      </c>
      <c r="V47" s="408"/>
      <c r="W47" s="408"/>
      <c r="X47" s="423"/>
      <c r="Y47" s="423">
        <v>1</v>
      </c>
      <c r="Z47" s="423"/>
      <c r="AA47" s="423">
        <v>1</v>
      </c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</row>
    <row r="48" spans="1:63" s="202" customFormat="1" ht="12" customHeight="1">
      <c r="A48" s="166" t="s">
        <v>66</v>
      </c>
      <c r="B48" s="85">
        <v>34</v>
      </c>
      <c r="C48" s="271">
        <f t="shared" si="23"/>
        <v>7</v>
      </c>
      <c r="D48" s="264">
        <v>1</v>
      </c>
      <c r="E48" s="264">
        <v>4</v>
      </c>
      <c r="F48" s="263">
        <f t="shared" si="51"/>
        <v>0</v>
      </c>
      <c r="G48" s="258"/>
      <c r="H48" s="258"/>
      <c r="I48" s="258"/>
      <c r="J48" s="258"/>
      <c r="K48" s="265">
        <v>2</v>
      </c>
      <c r="L48" s="166" t="s">
        <v>66</v>
      </c>
      <c r="M48" s="85">
        <v>34</v>
      </c>
      <c r="N48" s="263">
        <f t="shared" si="52"/>
        <v>7</v>
      </c>
      <c r="O48" s="265">
        <v>6</v>
      </c>
      <c r="P48" s="265">
        <v>2</v>
      </c>
      <c r="Q48" s="265">
        <v>1</v>
      </c>
      <c r="R48" s="265">
        <v>4</v>
      </c>
      <c r="S48" s="265">
        <v>3</v>
      </c>
      <c r="T48" s="410">
        <f t="shared" si="77"/>
        <v>650.76</v>
      </c>
      <c r="U48" s="417">
        <v>776.03</v>
      </c>
      <c r="V48" s="408">
        <v>526.25</v>
      </c>
      <c r="W48" s="408">
        <v>650</v>
      </c>
      <c r="X48" s="423"/>
      <c r="Y48" s="423">
        <v>2</v>
      </c>
      <c r="Z48" s="423"/>
      <c r="AA48" s="423">
        <v>6</v>
      </c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</row>
    <row r="49" spans="1:63" s="202" customFormat="1" ht="12" customHeight="1">
      <c r="A49" s="166" t="s">
        <v>67</v>
      </c>
      <c r="B49" s="76">
        <v>35</v>
      </c>
      <c r="C49" s="271">
        <f t="shared" si="23"/>
        <v>4</v>
      </c>
      <c r="D49" s="264">
        <v>2</v>
      </c>
      <c r="E49" s="264">
        <v>2</v>
      </c>
      <c r="F49" s="263">
        <f t="shared" si="51"/>
        <v>0</v>
      </c>
      <c r="G49" s="258"/>
      <c r="H49" s="258"/>
      <c r="I49" s="258"/>
      <c r="J49" s="258"/>
      <c r="K49" s="265"/>
      <c r="L49" s="166" t="s">
        <v>67</v>
      </c>
      <c r="M49" s="76">
        <v>35</v>
      </c>
      <c r="N49" s="263">
        <f t="shared" si="52"/>
        <v>4</v>
      </c>
      <c r="O49" s="265">
        <v>4</v>
      </c>
      <c r="P49" s="265">
        <v>1</v>
      </c>
      <c r="Q49" s="265">
        <v>0</v>
      </c>
      <c r="R49" s="265">
        <v>1</v>
      </c>
      <c r="S49" s="265">
        <v>3</v>
      </c>
      <c r="T49" s="410">
        <f t="shared" si="77"/>
        <v>1099.7233333333334</v>
      </c>
      <c r="U49" s="408">
        <v>649.16999999999996</v>
      </c>
      <c r="V49" s="408">
        <v>2250</v>
      </c>
      <c r="W49" s="408">
        <v>400</v>
      </c>
      <c r="X49" s="423"/>
      <c r="Y49" s="423">
        <v>1</v>
      </c>
      <c r="Z49" s="423"/>
      <c r="AA49" s="423">
        <v>1</v>
      </c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</row>
    <row r="50" spans="1:63" s="202" customFormat="1" ht="12" customHeight="1">
      <c r="A50" s="166" t="s">
        <v>68</v>
      </c>
      <c r="B50" s="85">
        <v>36</v>
      </c>
      <c r="C50" s="271">
        <f t="shared" si="23"/>
        <v>6</v>
      </c>
      <c r="D50" s="264">
        <v>2</v>
      </c>
      <c r="E50" s="264">
        <v>4</v>
      </c>
      <c r="F50" s="263">
        <f t="shared" si="51"/>
        <v>0</v>
      </c>
      <c r="G50" s="258"/>
      <c r="H50" s="258"/>
      <c r="I50" s="258"/>
      <c r="J50" s="258"/>
      <c r="K50" s="265"/>
      <c r="L50" s="40" t="s">
        <v>68</v>
      </c>
      <c r="M50" s="85">
        <v>36</v>
      </c>
      <c r="N50" s="263">
        <f t="shared" si="52"/>
        <v>6</v>
      </c>
      <c r="O50" s="265">
        <v>6</v>
      </c>
      <c r="P50" s="265">
        <v>2</v>
      </c>
      <c r="Q50" s="265">
        <v>1</v>
      </c>
      <c r="R50" s="265">
        <v>2</v>
      </c>
      <c r="S50" s="265">
        <v>4</v>
      </c>
      <c r="T50" s="410">
        <f t="shared" si="77"/>
        <v>689.44333333333327</v>
      </c>
      <c r="U50" s="408">
        <v>743.33</v>
      </c>
      <c r="V50" s="408">
        <v>1025</v>
      </c>
      <c r="W50" s="408">
        <v>300</v>
      </c>
      <c r="X50" s="423">
        <v>3</v>
      </c>
      <c r="Y50" s="423">
        <v>4</v>
      </c>
      <c r="Z50" s="423"/>
      <c r="AA50" s="423">
        <v>8</v>
      </c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</row>
    <row r="51" spans="1:63" s="202" customFormat="1" ht="12" customHeight="1">
      <c r="A51" s="443" t="s">
        <v>18</v>
      </c>
      <c r="B51" s="444">
        <v>37</v>
      </c>
      <c r="C51" s="445">
        <f t="shared" si="23"/>
        <v>48</v>
      </c>
      <c r="D51" s="446">
        <v>25</v>
      </c>
      <c r="E51" s="446">
        <v>20</v>
      </c>
      <c r="F51" s="445">
        <f t="shared" si="51"/>
        <v>0</v>
      </c>
      <c r="G51" s="446">
        <v>0</v>
      </c>
      <c r="H51" s="446">
        <v>0</v>
      </c>
      <c r="I51" s="446">
        <v>0</v>
      </c>
      <c r="J51" s="446">
        <v>0</v>
      </c>
      <c r="K51" s="446">
        <v>3</v>
      </c>
      <c r="L51" s="447" t="s">
        <v>18</v>
      </c>
      <c r="M51" s="444">
        <v>37</v>
      </c>
      <c r="N51" s="448">
        <v>48</v>
      </c>
      <c r="O51" s="446">
        <v>46</v>
      </c>
      <c r="P51" s="446">
        <v>25</v>
      </c>
      <c r="Q51" s="446">
        <v>7</v>
      </c>
      <c r="R51" s="446">
        <v>48</v>
      </c>
      <c r="S51" s="446">
        <v>0</v>
      </c>
      <c r="T51" s="449">
        <f>AVERAGE(U51,V51,W51)</f>
        <v>475.06666666666666</v>
      </c>
      <c r="U51" s="450">
        <v>667.01250000000005</v>
      </c>
      <c r="V51" s="450">
        <v>543.1875</v>
      </c>
      <c r="W51" s="450">
        <v>215</v>
      </c>
      <c r="X51" s="446">
        <v>3</v>
      </c>
      <c r="Y51" s="446">
        <v>30</v>
      </c>
      <c r="Z51" s="446">
        <v>0</v>
      </c>
      <c r="AA51" s="446">
        <v>33</v>
      </c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</row>
    <row r="52" spans="1:63" s="202" customFormat="1" ht="12" customHeight="1">
      <c r="A52" s="443" t="s">
        <v>19</v>
      </c>
      <c r="B52" s="451">
        <v>38</v>
      </c>
      <c r="C52" s="445">
        <f t="shared" si="23"/>
        <v>29</v>
      </c>
      <c r="D52" s="446">
        <v>8</v>
      </c>
      <c r="E52" s="446">
        <v>21</v>
      </c>
      <c r="F52" s="445">
        <f t="shared" si="51"/>
        <v>0</v>
      </c>
      <c r="G52" s="446">
        <v>0</v>
      </c>
      <c r="H52" s="446">
        <v>0</v>
      </c>
      <c r="I52" s="446">
        <v>0</v>
      </c>
      <c r="J52" s="446">
        <v>0</v>
      </c>
      <c r="K52" s="446">
        <v>0</v>
      </c>
      <c r="L52" s="447" t="s">
        <v>19</v>
      </c>
      <c r="M52" s="451">
        <v>38</v>
      </c>
      <c r="N52" s="448">
        <v>29</v>
      </c>
      <c r="O52" s="446">
        <v>28</v>
      </c>
      <c r="P52" s="446">
        <v>7</v>
      </c>
      <c r="Q52" s="446">
        <v>2</v>
      </c>
      <c r="R52" s="446">
        <v>0</v>
      </c>
      <c r="S52" s="446">
        <v>29</v>
      </c>
      <c r="T52" s="449">
        <f>AVERAGE(U52,V52,W52)</f>
        <v>997.97591575091576</v>
      </c>
      <c r="U52" s="450">
        <v>692.21346153846162</v>
      </c>
      <c r="V52" s="450">
        <v>1671.7142857142858</v>
      </c>
      <c r="W52" s="450">
        <v>630</v>
      </c>
      <c r="X52" s="446">
        <v>4</v>
      </c>
      <c r="Y52" s="446">
        <v>9</v>
      </c>
      <c r="Z52" s="446">
        <v>0</v>
      </c>
      <c r="AA52" s="446">
        <v>7</v>
      </c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</row>
    <row r="53" spans="1:63" ht="11.25" customHeight="1">
      <c r="I53" s="10"/>
      <c r="J53" s="10"/>
      <c r="N53" s="8"/>
    </row>
    <row r="54" spans="1:63" ht="11.25" customHeight="1">
      <c r="I54" s="12"/>
      <c r="J54" s="12"/>
      <c r="O54" s="8"/>
      <c r="P54" s="8"/>
      <c r="Q54" s="8"/>
      <c r="R54" s="8"/>
      <c r="S54" s="8"/>
    </row>
    <row r="55" spans="1:63" ht="11.25" customHeight="1">
      <c r="O55" s="8"/>
      <c r="P55" s="8"/>
      <c r="Q55" s="8"/>
      <c r="R55" s="8"/>
      <c r="S55" s="8"/>
    </row>
  </sheetData>
  <mergeCells count="34">
    <mergeCell ref="J1:K1"/>
    <mergeCell ref="A10:A13"/>
    <mergeCell ref="B10:B13"/>
    <mergeCell ref="I12:I13"/>
    <mergeCell ref="J12:J13"/>
    <mergeCell ref="A8:Y8"/>
    <mergeCell ref="U11:U13"/>
    <mergeCell ref="T10:T13"/>
    <mergeCell ref="U10:W10"/>
    <mergeCell ref="R10:S10"/>
    <mergeCell ref="R11:R13"/>
    <mergeCell ref="S11:S13"/>
    <mergeCell ref="X11:Y12"/>
    <mergeCell ref="X10:AA10"/>
    <mergeCell ref="O11:O13"/>
    <mergeCell ref="L10:L13"/>
    <mergeCell ref="B4:J4"/>
    <mergeCell ref="D11:D13"/>
    <mergeCell ref="E11:E13"/>
    <mergeCell ref="K11:K13"/>
    <mergeCell ref="C10:C13"/>
    <mergeCell ref="D10:K10"/>
    <mergeCell ref="F11:F13"/>
    <mergeCell ref="G12:G13"/>
    <mergeCell ref="H12:H13"/>
    <mergeCell ref="N10:N13"/>
    <mergeCell ref="W11:W13"/>
    <mergeCell ref="M10:M13"/>
    <mergeCell ref="O10:Q10"/>
    <mergeCell ref="Y1:AA1"/>
    <mergeCell ref="Z11:AA12"/>
    <mergeCell ref="V11:V13"/>
    <mergeCell ref="Q11:Q13"/>
    <mergeCell ref="P11:P13"/>
  </mergeCells>
  <printOptions horizontalCentered="1"/>
  <pageMargins left="0.23622047244094491" right="0.23622047244094491" top="0" bottom="0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M56"/>
  <sheetViews>
    <sheetView view="pageBreakPreview" zoomScale="85" zoomScaleNormal="55" zoomScaleSheetLayoutView="85" workbookViewId="0">
      <selection activeCell="R63" sqref="R63"/>
    </sheetView>
  </sheetViews>
  <sheetFormatPr defaultColWidth="8.85546875" defaultRowHeight="12.75"/>
  <cols>
    <col min="1" max="1" width="24.5703125" style="60" customWidth="1"/>
    <col min="2" max="2" width="3.7109375" style="60" customWidth="1"/>
    <col min="3" max="3" width="12" style="73" customWidth="1"/>
    <col min="4" max="5" width="9.85546875" style="73" customWidth="1"/>
    <col min="6" max="6" width="11.7109375" style="73" customWidth="1"/>
    <col min="7" max="7" width="12" style="73" customWidth="1"/>
    <col min="8" max="8" width="15.7109375" style="73" customWidth="1"/>
    <col min="9" max="9" width="14" style="73" customWidth="1"/>
    <col min="10" max="10" width="14.85546875" style="73" customWidth="1"/>
    <col min="11" max="12" width="9.85546875" style="73" customWidth="1"/>
    <col min="13" max="13" width="11.140625" style="73" customWidth="1"/>
    <col min="14" max="14" width="9.85546875" style="73" customWidth="1"/>
    <col min="15" max="15" width="11.42578125" style="73" customWidth="1"/>
    <col min="16" max="17" width="9.85546875" style="73" customWidth="1"/>
    <col min="18" max="18" width="23" style="60" customWidth="1"/>
    <col min="19" max="19" width="6.7109375" style="60" customWidth="1"/>
    <col min="20" max="20" width="11.140625" style="73" customWidth="1"/>
    <col min="21" max="21" width="13.140625" style="73" customWidth="1"/>
    <col min="22" max="22" width="15.85546875" style="73" customWidth="1"/>
    <col min="23" max="23" width="14" style="73" customWidth="1"/>
    <col min="24" max="24" width="20.5703125" style="73" customWidth="1"/>
    <col min="25" max="25" width="13.5703125" style="73" customWidth="1"/>
    <col min="26" max="26" width="9.85546875" style="73" customWidth="1"/>
    <col min="27" max="27" width="14.85546875" style="73" customWidth="1"/>
    <col min="28" max="28" width="9.85546875" style="73" customWidth="1"/>
    <col min="29" max="29" width="12" style="73" customWidth="1"/>
    <col min="30" max="186" width="8.85546875" style="60"/>
    <col min="187" max="187" width="3.7109375" style="60" customWidth="1"/>
    <col min="188" max="189" width="6.7109375" style="60" customWidth="1"/>
    <col min="190" max="190" width="27.140625" style="60" customWidth="1"/>
    <col min="191" max="209" width="7.7109375" style="60" customWidth="1"/>
    <col min="210" max="211" width="8.85546875" style="60"/>
    <col min="212" max="215" width="8.42578125" style="60" customWidth="1"/>
    <col min="216" max="234" width="8.85546875" style="60"/>
    <col min="235" max="235" width="10.140625" style="60" customWidth="1"/>
    <col min="236" max="240" width="8.85546875" style="60"/>
    <col min="241" max="241" width="10" style="60" customWidth="1"/>
    <col min="242" max="242" width="10.42578125" style="60" customWidth="1"/>
    <col min="243" max="243" width="11.42578125" style="60" customWidth="1"/>
    <col min="244" max="442" width="8.85546875" style="60"/>
    <col min="443" max="443" width="3.7109375" style="60" customWidth="1"/>
    <col min="444" max="445" width="6.7109375" style="60" customWidth="1"/>
    <col min="446" max="446" width="27.140625" style="60" customWidth="1"/>
    <col min="447" max="465" width="7.7109375" style="60" customWidth="1"/>
    <col min="466" max="467" width="8.85546875" style="60"/>
    <col min="468" max="471" width="8.42578125" style="60" customWidth="1"/>
    <col min="472" max="490" width="8.85546875" style="60"/>
    <col min="491" max="491" width="10.140625" style="60" customWidth="1"/>
    <col min="492" max="496" width="8.85546875" style="60"/>
    <col min="497" max="497" width="10" style="60" customWidth="1"/>
    <col min="498" max="498" width="10.42578125" style="60" customWidth="1"/>
    <col min="499" max="499" width="11.42578125" style="60" customWidth="1"/>
    <col min="500" max="698" width="8.85546875" style="60"/>
    <col min="699" max="699" width="3.7109375" style="60" customWidth="1"/>
    <col min="700" max="701" width="6.7109375" style="60" customWidth="1"/>
    <col min="702" max="702" width="27.140625" style="60" customWidth="1"/>
    <col min="703" max="721" width="7.7109375" style="60" customWidth="1"/>
    <col min="722" max="723" width="8.85546875" style="60"/>
    <col min="724" max="727" width="8.42578125" style="60" customWidth="1"/>
    <col min="728" max="746" width="8.85546875" style="60"/>
    <col min="747" max="747" width="10.140625" style="60" customWidth="1"/>
    <col min="748" max="752" width="8.85546875" style="60"/>
    <col min="753" max="753" width="10" style="60" customWidth="1"/>
    <col min="754" max="754" width="10.42578125" style="60" customWidth="1"/>
    <col min="755" max="755" width="11.42578125" style="60" customWidth="1"/>
    <col min="756" max="954" width="8.85546875" style="60"/>
    <col min="955" max="955" width="3.7109375" style="60" customWidth="1"/>
    <col min="956" max="957" width="6.7109375" style="60" customWidth="1"/>
    <col min="958" max="958" width="27.140625" style="60" customWidth="1"/>
    <col min="959" max="977" width="7.7109375" style="60" customWidth="1"/>
    <col min="978" max="979" width="8.85546875" style="60"/>
    <col min="980" max="983" width="8.42578125" style="60" customWidth="1"/>
    <col min="984" max="1002" width="8.85546875" style="60"/>
    <col min="1003" max="1003" width="10.140625" style="60" customWidth="1"/>
    <col min="1004" max="1008" width="8.85546875" style="60"/>
    <col min="1009" max="1009" width="10" style="60" customWidth="1"/>
    <col min="1010" max="1010" width="10.42578125" style="60" customWidth="1"/>
    <col min="1011" max="1011" width="11.42578125" style="60" customWidth="1"/>
    <col min="1012" max="1210" width="8.85546875" style="60"/>
    <col min="1211" max="1211" width="3.7109375" style="60" customWidth="1"/>
    <col min="1212" max="1213" width="6.7109375" style="60" customWidth="1"/>
    <col min="1214" max="1214" width="27.140625" style="60" customWidth="1"/>
    <col min="1215" max="1233" width="7.7109375" style="60" customWidth="1"/>
    <col min="1234" max="1235" width="8.85546875" style="60"/>
    <col min="1236" max="1239" width="8.42578125" style="60" customWidth="1"/>
    <col min="1240" max="1258" width="8.85546875" style="60"/>
    <col min="1259" max="1259" width="10.140625" style="60" customWidth="1"/>
    <col min="1260" max="1264" width="8.85546875" style="60"/>
    <col min="1265" max="1265" width="10" style="60" customWidth="1"/>
    <col min="1266" max="1266" width="10.42578125" style="60" customWidth="1"/>
    <col min="1267" max="1267" width="11.42578125" style="60" customWidth="1"/>
    <col min="1268" max="1466" width="8.85546875" style="60"/>
    <col min="1467" max="1467" width="3.7109375" style="60" customWidth="1"/>
    <col min="1468" max="1469" width="6.7109375" style="60" customWidth="1"/>
    <col min="1470" max="1470" width="27.140625" style="60" customWidth="1"/>
    <col min="1471" max="1489" width="7.7109375" style="60" customWidth="1"/>
    <col min="1490" max="1491" width="8.85546875" style="60"/>
    <col min="1492" max="1495" width="8.42578125" style="60" customWidth="1"/>
    <col min="1496" max="1514" width="8.85546875" style="60"/>
    <col min="1515" max="1515" width="10.140625" style="60" customWidth="1"/>
    <col min="1516" max="1520" width="8.85546875" style="60"/>
    <col min="1521" max="1521" width="10" style="60" customWidth="1"/>
    <col min="1522" max="1522" width="10.42578125" style="60" customWidth="1"/>
    <col min="1523" max="1523" width="11.42578125" style="60" customWidth="1"/>
    <col min="1524" max="1722" width="8.85546875" style="60"/>
    <col min="1723" max="1723" width="3.7109375" style="60" customWidth="1"/>
    <col min="1724" max="1725" width="6.7109375" style="60" customWidth="1"/>
    <col min="1726" max="1726" width="27.140625" style="60" customWidth="1"/>
    <col min="1727" max="1745" width="7.7109375" style="60" customWidth="1"/>
    <col min="1746" max="1747" width="8.85546875" style="60"/>
    <col min="1748" max="1751" width="8.42578125" style="60" customWidth="1"/>
    <col min="1752" max="1770" width="8.85546875" style="60"/>
    <col min="1771" max="1771" width="10.140625" style="60" customWidth="1"/>
    <col min="1772" max="1776" width="8.85546875" style="60"/>
    <col min="1777" max="1777" width="10" style="60" customWidth="1"/>
    <col min="1778" max="1778" width="10.42578125" style="60" customWidth="1"/>
    <col min="1779" max="1779" width="11.42578125" style="60" customWidth="1"/>
    <col min="1780" max="1978" width="8.85546875" style="60"/>
    <col min="1979" max="1979" width="3.7109375" style="60" customWidth="1"/>
    <col min="1980" max="1981" width="6.7109375" style="60" customWidth="1"/>
    <col min="1982" max="1982" width="27.140625" style="60" customWidth="1"/>
    <col min="1983" max="2001" width="7.7109375" style="60" customWidth="1"/>
    <col min="2002" max="2003" width="8.85546875" style="60"/>
    <col min="2004" max="2007" width="8.42578125" style="60" customWidth="1"/>
    <col min="2008" max="2026" width="8.85546875" style="60"/>
    <col min="2027" max="2027" width="10.140625" style="60" customWidth="1"/>
    <col min="2028" max="2032" width="8.85546875" style="60"/>
    <col min="2033" max="2033" width="10" style="60" customWidth="1"/>
    <col min="2034" max="2034" width="10.42578125" style="60" customWidth="1"/>
    <col min="2035" max="2035" width="11.42578125" style="60" customWidth="1"/>
    <col min="2036" max="2234" width="8.85546875" style="60"/>
    <col min="2235" max="2235" width="3.7109375" style="60" customWidth="1"/>
    <col min="2236" max="2237" width="6.7109375" style="60" customWidth="1"/>
    <col min="2238" max="2238" width="27.140625" style="60" customWidth="1"/>
    <col min="2239" max="2257" width="7.7109375" style="60" customWidth="1"/>
    <col min="2258" max="2259" width="8.85546875" style="60"/>
    <col min="2260" max="2263" width="8.42578125" style="60" customWidth="1"/>
    <col min="2264" max="2282" width="8.85546875" style="60"/>
    <col min="2283" max="2283" width="10.140625" style="60" customWidth="1"/>
    <col min="2284" max="2288" width="8.85546875" style="60"/>
    <col min="2289" max="2289" width="10" style="60" customWidth="1"/>
    <col min="2290" max="2290" width="10.42578125" style="60" customWidth="1"/>
    <col min="2291" max="2291" width="11.42578125" style="60" customWidth="1"/>
    <col min="2292" max="2490" width="8.85546875" style="60"/>
    <col min="2491" max="2491" width="3.7109375" style="60" customWidth="1"/>
    <col min="2492" max="2493" width="6.7109375" style="60" customWidth="1"/>
    <col min="2494" max="2494" width="27.140625" style="60" customWidth="1"/>
    <col min="2495" max="2513" width="7.7109375" style="60" customWidth="1"/>
    <col min="2514" max="2515" width="8.85546875" style="60"/>
    <col min="2516" max="2519" width="8.42578125" style="60" customWidth="1"/>
    <col min="2520" max="2538" width="8.85546875" style="60"/>
    <col min="2539" max="2539" width="10.140625" style="60" customWidth="1"/>
    <col min="2540" max="2544" width="8.85546875" style="60"/>
    <col min="2545" max="2545" width="10" style="60" customWidth="1"/>
    <col min="2546" max="2546" width="10.42578125" style="60" customWidth="1"/>
    <col min="2547" max="2547" width="11.42578125" style="60" customWidth="1"/>
    <col min="2548" max="2746" width="8.85546875" style="60"/>
    <col min="2747" max="2747" width="3.7109375" style="60" customWidth="1"/>
    <col min="2748" max="2749" width="6.7109375" style="60" customWidth="1"/>
    <col min="2750" max="2750" width="27.140625" style="60" customWidth="1"/>
    <col min="2751" max="2769" width="7.7109375" style="60" customWidth="1"/>
    <col min="2770" max="2771" width="8.85546875" style="60"/>
    <col min="2772" max="2775" width="8.42578125" style="60" customWidth="1"/>
    <col min="2776" max="2794" width="8.85546875" style="60"/>
    <col min="2795" max="2795" width="10.140625" style="60" customWidth="1"/>
    <col min="2796" max="2800" width="8.85546875" style="60"/>
    <col min="2801" max="2801" width="10" style="60" customWidth="1"/>
    <col min="2802" max="2802" width="10.42578125" style="60" customWidth="1"/>
    <col min="2803" max="2803" width="11.42578125" style="60" customWidth="1"/>
    <col min="2804" max="3002" width="8.85546875" style="60"/>
    <col min="3003" max="3003" width="3.7109375" style="60" customWidth="1"/>
    <col min="3004" max="3005" width="6.7109375" style="60" customWidth="1"/>
    <col min="3006" max="3006" width="27.140625" style="60" customWidth="1"/>
    <col min="3007" max="3025" width="7.7109375" style="60" customWidth="1"/>
    <col min="3026" max="3027" width="8.85546875" style="60"/>
    <col min="3028" max="3031" width="8.42578125" style="60" customWidth="1"/>
    <col min="3032" max="3050" width="8.85546875" style="60"/>
    <col min="3051" max="3051" width="10.140625" style="60" customWidth="1"/>
    <col min="3052" max="3056" width="8.85546875" style="60"/>
    <col min="3057" max="3057" width="10" style="60" customWidth="1"/>
    <col min="3058" max="3058" width="10.42578125" style="60" customWidth="1"/>
    <col min="3059" max="3059" width="11.42578125" style="60" customWidth="1"/>
    <col min="3060" max="3258" width="8.85546875" style="60"/>
    <col min="3259" max="3259" width="3.7109375" style="60" customWidth="1"/>
    <col min="3260" max="3261" width="6.7109375" style="60" customWidth="1"/>
    <col min="3262" max="3262" width="27.140625" style="60" customWidth="1"/>
    <col min="3263" max="3281" width="7.7109375" style="60" customWidth="1"/>
    <col min="3282" max="3283" width="8.85546875" style="60"/>
    <col min="3284" max="3287" width="8.42578125" style="60" customWidth="1"/>
    <col min="3288" max="3306" width="8.85546875" style="60"/>
    <col min="3307" max="3307" width="10.140625" style="60" customWidth="1"/>
    <col min="3308" max="3312" width="8.85546875" style="60"/>
    <col min="3313" max="3313" width="10" style="60" customWidth="1"/>
    <col min="3314" max="3314" width="10.42578125" style="60" customWidth="1"/>
    <col min="3315" max="3315" width="11.42578125" style="60" customWidth="1"/>
    <col min="3316" max="3514" width="8.85546875" style="60"/>
    <col min="3515" max="3515" width="3.7109375" style="60" customWidth="1"/>
    <col min="3516" max="3517" width="6.7109375" style="60" customWidth="1"/>
    <col min="3518" max="3518" width="27.140625" style="60" customWidth="1"/>
    <col min="3519" max="3537" width="7.7109375" style="60" customWidth="1"/>
    <col min="3538" max="3539" width="8.85546875" style="60"/>
    <col min="3540" max="3543" width="8.42578125" style="60" customWidth="1"/>
    <col min="3544" max="3562" width="8.85546875" style="60"/>
    <col min="3563" max="3563" width="10.140625" style="60" customWidth="1"/>
    <col min="3564" max="3568" width="8.85546875" style="60"/>
    <col min="3569" max="3569" width="10" style="60" customWidth="1"/>
    <col min="3570" max="3570" width="10.42578125" style="60" customWidth="1"/>
    <col min="3571" max="3571" width="11.42578125" style="60" customWidth="1"/>
    <col min="3572" max="3770" width="8.85546875" style="60"/>
    <col min="3771" max="3771" width="3.7109375" style="60" customWidth="1"/>
    <col min="3772" max="3773" width="6.7109375" style="60" customWidth="1"/>
    <col min="3774" max="3774" width="27.140625" style="60" customWidth="1"/>
    <col min="3775" max="3793" width="7.7109375" style="60" customWidth="1"/>
    <col min="3794" max="3795" width="8.85546875" style="60"/>
    <col min="3796" max="3799" width="8.42578125" style="60" customWidth="1"/>
    <col min="3800" max="3818" width="8.85546875" style="60"/>
    <col min="3819" max="3819" width="10.140625" style="60" customWidth="1"/>
    <col min="3820" max="3824" width="8.85546875" style="60"/>
    <col min="3825" max="3825" width="10" style="60" customWidth="1"/>
    <col min="3826" max="3826" width="10.42578125" style="60" customWidth="1"/>
    <col min="3827" max="3827" width="11.42578125" style="60" customWidth="1"/>
    <col min="3828" max="4026" width="8.85546875" style="60"/>
    <col min="4027" max="4027" width="3.7109375" style="60" customWidth="1"/>
    <col min="4028" max="4029" width="6.7109375" style="60" customWidth="1"/>
    <col min="4030" max="4030" width="27.140625" style="60" customWidth="1"/>
    <col min="4031" max="4049" width="7.7109375" style="60" customWidth="1"/>
    <col min="4050" max="4051" width="8.85546875" style="60"/>
    <col min="4052" max="4055" width="8.42578125" style="60" customWidth="1"/>
    <col min="4056" max="4074" width="8.85546875" style="60"/>
    <col min="4075" max="4075" width="10.140625" style="60" customWidth="1"/>
    <col min="4076" max="4080" width="8.85546875" style="60"/>
    <col min="4081" max="4081" width="10" style="60" customWidth="1"/>
    <col min="4082" max="4082" width="10.42578125" style="60" customWidth="1"/>
    <col min="4083" max="4083" width="11.42578125" style="60" customWidth="1"/>
    <col min="4084" max="4282" width="8.85546875" style="60"/>
    <col min="4283" max="4283" width="3.7109375" style="60" customWidth="1"/>
    <col min="4284" max="4285" width="6.7109375" style="60" customWidth="1"/>
    <col min="4286" max="4286" width="27.140625" style="60" customWidth="1"/>
    <col min="4287" max="4305" width="7.7109375" style="60" customWidth="1"/>
    <col min="4306" max="4307" width="8.85546875" style="60"/>
    <col min="4308" max="4311" width="8.42578125" style="60" customWidth="1"/>
    <col min="4312" max="4330" width="8.85546875" style="60"/>
    <col min="4331" max="4331" width="10.140625" style="60" customWidth="1"/>
    <col min="4332" max="4336" width="8.85546875" style="60"/>
    <col min="4337" max="4337" width="10" style="60" customWidth="1"/>
    <col min="4338" max="4338" width="10.42578125" style="60" customWidth="1"/>
    <col min="4339" max="4339" width="11.42578125" style="60" customWidth="1"/>
    <col min="4340" max="4538" width="8.85546875" style="60"/>
    <col min="4539" max="4539" width="3.7109375" style="60" customWidth="1"/>
    <col min="4540" max="4541" width="6.7109375" style="60" customWidth="1"/>
    <col min="4542" max="4542" width="27.140625" style="60" customWidth="1"/>
    <col min="4543" max="4561" width="7.7109375" style="60" customWidth="1"/>
    <col min="4562" max="4563" width="8.85546875" style="60"/>
    <col min="4564" max="4567" width="8.42578125" style="60" customWidth="1"/>
    <col min="4568" max="4586" width="8.85546875" style="60"/>
    <col min="4587" max="4587" width="10.140625" style="60" customWidth="1"/>
    <col min="4588" max="4592" width="8.85546875" style="60"/>
    <col min="4593" max="4593" width="10" style="60" customWidth="1"/>
    <col min="4594" max="4594" width="10.42578125" style="60" customWidth="1"/>
    <col min="4595" max="4595" width="11.42578125" style="60" customWidth="1"/>
    <col min="4596" max="4794" width="8.85546875" style="60"/>
    <col min="4795" max="4795" width="3.7109375" style="60" customWidth="1"/>
    <col min="4796" max="4797" width="6.7109375" style="60" customWidth="1"/>
    <col min="4798" max="4798" width="27.140625" style="60" customWidth="1"/>
    <col min="4799" max="4817" width="7.7109375" style="60" customWidth="1"/>
    <col min="4818" max="4819" width="8.85546875" style="60"/>
    <col min="4820" max="4823" width="8.42578125" style="60" customWidth="1"/>
    <col min="4824" max="4842" width="8.85546875" style="60"/>
    <col min="4843" max="4843" width="10.140625" style="60" customWidth="1"/>
    <col min="4844" max="4848" width="8.85546875" style="60"/>
    <col min="4849" max="4849" width="10" style="60" customWidth="1"/>
    <col min="4850" max="4850" width="10.42578125" style="60" customWidth="1"/>
    <col min="4851" max="4851" width="11.42578125" style="60" customWidth="1"/>
    <col min="4852" max="5050" width="8.85546875" style="60"/>
    <col min="5051" max="5051" width="3.7109375" style="60" customWidth="1"/>
    <col min="5052" max="5053" width="6.7109375" style="60" customWidth="1"/>
    <col min="5054" max="5054" width="27.140625" style="60" customWidth="1"/>
    <col min="5055" max="5073" width="7.7109375" style="60" customWidth="1"/>
    <col min="5074" max="5075" width="8.85546875" style="60"/>
    <col min="5076" max="5079" width="8.42578125" style="60" customWidth="1"/>
    <col min="5080" max="5098" width="8.85546875" style="60"/>
    <col min="5099" max="5099" width="10.140625" style="60" customWidth="1"/>
    <col min="5100" max="5104" width="8.85546875" style="60"/>
    <col min="5105" max="5105" width="10" style="60" customWidth="1"/>
    <col min="5106" max="5106" width="10.42578125" style="60" customWidth="1"/>
    <col min="5107" max="5107" width="11.42578125" style="60" customWidth="1"/>
    <col min="5108" max="5306" width="8.85546875" style="60"/>
    <col min="5307" max="5307" width="3.7109375" style="60" customWidth="1"/>
    <col min="5308" max="5309" width="6.7109375" style="60" customWidth="1"/>
    <col min="5310" max="5310" width="27.140625" style="60" customWidth="1"/>
    <col min="5311" max="5329" width="7.7109375" style="60" customWidth="1"/>
    <col min="5330" max="5331" width="8.85546875" style="60"/>
    <col min="5332" max="5335" width="8.42578125" style="60" customWidth="1"/>
    <col min="5336" max="5354" width="8.85546875" style="60"/>
    <col min="5355" max="5355" width="10.140625" style="60" customWidth="1"/>
    <col min="5356" max="5360" width="8.85546875" style="60"/>
    <col min="5361" max="5361" width="10" style="60" customWidth="1"/>
    <col min="5362" max="5362" width="10.42578125" style="60" customWidth="1"/>
    <col min="5363" max="5363" width="11.42578125" style="60" customWidth="1"/>
    <col min="5364" max="5562" width="8.85546875" style="60"/>
    <col min="5563" max="5563" width="3.7109375" style="60" customWidth="1"/>
    <col min="5564" max="5565" width="6.7109375" style="60" customWidth="1"/>
    <col min="5566" max="5566" width="27.140625" style="60" customWidth="1"/>
    <col min="5567" max="5585" width="7.7109375" style="60" customWidth="1"/>
    <col min="5586" max="5587" width="8.85546875" style="60"/>
    <col min="5588" max="5591" width="8.42578125" style="60" customWidth="1"/>
    <col min="5592" max="5610" width="8.85546875" style="60"/>
    <col min="5611" max="5611" width="10.140625" style="60" customWidth="1"/>
    <col min="5612" max="5616" width="8.85546875" style="60"/>
    <col min="5617" max="5617" width="10" style="60" customWidth="1"/>
    <col min="5618" max="5618" width="10.42578125" style="60" customWidth="1"/>
    <col min="5619" max="5619" width="11.42578125" style="60" customWidth="1"/>
    <col min="5620" max="5818" width="8.85546875" style="60"/>
    <col min="5819" max="5819" width="3.7109375" style="60" customWidth="1"/>
    <col min="5820" max="5821" width="6.7109375" style="60" customWidth="1"/>
    <col min="5822" max="5822" width="27.140625" style="60" customWidth="1"/>
    <col min="5823" max="5841" width="7.7109375" style="60" customWidth="1"/>
    <col min="5842" max="5843" width="8.85546875" style="60"/>
    <col min="5844" max="5847" width="8.42578125" style="60" customWidth="1"/>
    <col min="5848" max="5866" width="8.85546875" style="60"/>
    <col min="5867" max="5867" width="10.140625" style="60" customWidth="1"/>
    <col min="5868" max="5872" width="8.85546875" style="60"/>
    <col min="5873" max="5873" width="10" style="60" customWidth="1"/>
    <col min="5874" max="5874" width="10.42578125" style="60" customWidth="1"/>
    <col min="5875" max="5875" width="11.42578125" style="60" customWidth="1"/>
    <col min="5876" max="6074" width="8.85546875" style="60"/>
    <col min="6075" max="6075" width="3.7109375" style="60" customWidth="1"/>
    <col min="6076" max="6077" width="6.7109375" style="60" customWidth="1"/>
    <col min="6078" max="6078" width="27.140625" style="60" customWidth="1"/>
    <col min="6079" max="6097" width="7.7109375" style="60" customWidth="1"/>
    <col min="6098" max="6099" width="8.85546875" style="60"/>
    <col min="6100" max="6103" width="8.42578125" style="60" customWidth="1"/>
    <col min="6104" max="6122" width="8.85546875" style="60"/>
    <col min="6123" max="6123" width="10.140625" style="60" customWidth="1"/>
    <col min="6124" max="6128" width="8.85546875" style="60"/>
    <col min="6129" max="6129" width="10" style="60" customWidth="1"/>
    <col min="6130" max="6130" width="10.42578125" style="60" customWidth="1"/>
    <col min="6131" max="6131" width="11.42578125" style="60" customWidth="1"/>
    <col min="6132" max="6330" width="8.85546875" style="60"/>
    <col min="6331" max="6331" width="3.7109375" style="60" customWidth="1"/>
    <col min="6332" max="6333" width="6.7109375" style="60" customWidth="1"/>
    <col min="6334" max="6334" width="27.140625" style="60" customWidth="1"/>
    <col min="6335" max="6353" width="7.7109375" style="60" customWidth="1"/>
    <col min="6354" max="6355" width="8.85546875" style="60"/>
    <col min="6356" max="6359" width="8.42578125" style="60" customWidth="1"/>
    <col min="6360" max="6378" width="8.85546875" style="60"/>
    <col min="6379" max="6379" width="10.140625" style="60" customWidth="1"/>
    <col min="6380" max="6384" width="8.85546875" style="60"/>
    <col min="6385" max="6385" width="10" style="60" customWidth="1"/>
    <col min="6386" max="6386" width="10.42578125" style="60" customWidth="1"/>
    <col min="6387" max="6387" width="11.42578125" style="60" customWidth="1"/>
    <col min="6388" max="6586" width="8.85546875" style="60"/>
    <col min="6587" max="6587" width="3.7109375" style="60" customWidth="1"/>
    <col min="6588" max="6589" width="6.7109375" style="60" customWidth="1"/>
    <col min="6590" max="6590" width="27.140625" style="60" customWidth="1"/>
    <col min="6591" max="6609" width="7.7109375" style="60" customWidth="1"/>
    <col min="6610" max="6611" width="8.85546875" style="60"/>
    <col min="6612" max="6615" width="8.42578125" style="60" customWidth="1"/>
    <col min="6616" max="6634" width="8.85546875" style="60"/>
    <col min="6635" max="6635" width="10.140625" style="60" customWidth="1"/>
    <col min="6636" max="6640" width="8.85546875" style="60"/>
    <col min="6641" max="6641" width="10" style="60" customWidth="1"/>
    <col min="6642" max="6642" width="10.42578125" style="60" customWidth="1"/>
    <col min="6643" max="6643" width="11.42578125" style="60" customWidth="1"/>
    <col min="6644" max="6842" width="8.85546875" style="60"/>
    <col min="6843" max="6843" width="3.7109375" style="60" customWidth="1"/>
    <col min="6844" max="6845" width="6.7109375" style="60" customWidth="1"/>
    <col min="6846" max="6846" width="27.140625" style="60" customWidth="1"/>
    <col min="6847" max="6865" width="7.7109375" style="60" customWidth="1"/>
    <col min="6866" max="6867" width="8.85546875" style="60"/>
    <col min="6868" max="6871" width="8.42578125" style="60" customWidth="1"/>
    <col min="6872" max="6890" width="8.85546875" style="60"/>
    <col min="6891" max="6891" width="10.140625" style="60" customWidth="1"/>
    <col min="6892" max="6896" width="8.85546875" style="60"/>
    <col min="6897" max="6897" width="10" style="60" customWidth="1"/>
    <col min="6898" max="6898" width="10.42578125" style="60" customWidth="1"/>
    <col min="6899" max="6899" width="11.42578125" style="60" customWidth="1"/>
    <col min="6900" max="7098" width="8.85546875" style="60"/>
    <col min="7099" max="7099" width="3.7109375" style="60" customWidth="1"/>
    <col min="7100" max="7101" width="6.7109375" style="60" customWidth="1"/>
    <col min="7102" max="7102" width="27.140625" style="60" customWidth="1"/>
    <col min="7103" max="7121" width="7.7109375" style="60" customWidth="1"/>
    <col min="7122" max="7123" width="8.85546875" style="60"/>
    <col min="7124" max="7127" width="8.42578125" style="60" customWidth="1"/>
    <col min="7128" max="7146" width="8.85546875" style="60"/>
    <col min="7147" max="7147" width="10.140625" style="60" customWidth="1"/>
    <col min="7148" max="7152" width="8.85546875" style="60"/>
    <col min="7153" max="7153" width="10" style="60" customWidth="1"/>
    <col min="7154" max="7154" width="10.42578125" style="60" customWidth="1"/>
    <col min="7155" max="7155" width="11.42578125" style="60" customWidth="1"/>
    <col min="7156" max="7354" width="8.85546875" style="60"/>
    <col min="7355" max="7355" width="3.7109375" style="60" customWidth="1"/>
    <col min="7356" max="7357" width="6.7109375" style="60" customWidth="1"/>
    <col min="7358" max="7358" width="27.140625" style="60" customWidth="1"/>
    <col min="7359" max="7377" width="7.7109375" style="60" customWidth="1"/>
    <col min="7378" max="7379" width="8.85546875" style="60"/>
    <col min="7380" max="7383" width="8.42578125" style="60" customWidth="1"/>
    <col min="7384" max="7402" width="8.85546875" style="60"/>
    <col min="7403" max="7403" width="10.140625" style="60" customWidth="1"/>
    <col min="7404" max="7408" width="8.85546875" style="60"/>
    <col min="7409" max="7409" width="10" style="60" customWidth="1"/>
    <col min="7410" max="7410" width="10.42578125" style="60" customWidth="1"/>
    <col min="7411" max="7411" width="11.42578125" style="60" customWidth="1"/>
    <col min="7412" max="7610" width="8.85546875" style="60"/>
    <col min="7611" max="7611" width="3.7109375" style="60" customWidth="1"/>
    <col min="7612" max="7613" width="6.7109375" style="60" customWidth="1"/>
    <col min="7614" max="7614" width="27.140625" style="60" customWidth="1"/>
    <col min="7615" max="7633" width="7.7109375" style="60" customWidth="1"/>
    <col min="7634" max="7635" width="8.85546875" style="60"/>
    <col min="7636" max="7639" width="8.42578125" style="60" customWidth="1"/>
    <col min="7640" max="7658" width="8.85546875" style="60"/>
    <col min="7659" max="7659" width="10.140625" style="60" customWidth="1"/>
    <col min="7660" max="7664" width="8.85546875" style="60"/>
    <col min="7665" max="7665" width="10" style="60" customWidth="1"/>
    <col min="7666" max="7666" width="10.42578125" style="60" customWidth="1"/>
    <col min="7667" max="7667" width="11.42578125" style="60" customWidth="1"/>
    <col min="7668" max="7866" width="8.85546875" style="60"/>
    <col min="7867" max="7867" width="3.7109375" style="60" customWidth="1"/>
    <col min="7868" max="7869" width="6.7109375" style="60" customWidth="1"/>
    <col min="7870" max="7870" width="27.140625" style="60" customWidth="1"/>
    <col min="7871" max="7889" width="7.7109375" style="60" customWidth="1"/>
    <col min="7890" max="7891" width="8.85546875" style="60"/>
    <col min="7892" max="7895" width="8.42578125" style="60" customWidth="1"/>
    <col min="7896" max="7914" width="8.85546875" style="60"/>
    <col min="7915" max="7915" width="10.140625" style="60" customWidth="1"/>
    <col min="7916" max="7920" width="8.85546875" style="60"/>
    <col min="7921" max="7921" width="10" style="60" customWidth="1"/>
    <col min="7922" max="7922" width="10.42578125" style="60" customWidth="1"/>
    <col min="7923" max="7923" width="11.42578125" style="60" customWidth="1"/>
    <col min="7924" max="8122" width="8.85546875" style="60"/>
    <col min="8123" max="8123" width="3.7109375" style="60" customWidth="1"/>
    <col min="8124" max="8125" width="6.7109375" style="60" customWidth="1"/>
    <col min="8126" max="8126" width="27.140625" style="60" customWidth="1"/>
    <col min="8127" max="8145" width="7.7109375" style="60" customWidth="1"/>
    <col min="8146" max="8147" width="8.85546875" style="60"/>
    <col min="8148" max="8151" width="8.42578125" style="60" customWidth="1"/>
    <col min="8152" max="8170" width="8.85546875" style="60"/>
    <col min="8171" max="8171" width="10.140625" style="60" customWidth="1"/>
    <col min="8172" max="8176" width="8.85546875" style="60"/>
    <col min="8177" max="8177" width="10" style="60" customWidth="1"/>
    <col min="8178" max="8178" width="10.42578125" style="60" customWidth="1"/>
    <col min="8179" max="8179" width="11.42578125" style="60" customWidth="1"/>
    <col min="8180" max="8378" width="8.85546875" style="60"/>
    <col min="8379" max="8379" width="3.7109375" style="60" customWidth="1"/>
    <col min="8380" max="8381" width="6.7109375" style="60" customWidth="1"/>
    <col min="8382" max="8382" width="27.140625" style="60" customWidth="1"/>
    <col min="8383" max="8401" width="7.7109375" style="60" customWidth="1"/>
    <col min="8402" max="8403" width="8.85546875" style="60"/>
    <col min="8404" max="8407" width="8.42578125" style="60" customWidth="1"/>
    <col min="8408" max="8426" width="8.85546875" style="60"/>
    <col min="8427" max="8427" width="10.140625" style="60" customWidth="1"/>
    <col min="8428" max="8432" width="8.85546875" style="60"/>
    <col min="8433" max="8433" width="10" style="60" customWidth="1"/>
    <col min="8434" max="8434" width="10.42578125" style="60" customWidth="1"/>
    <col min="8435" max="8435" width="11.42578125" style="60" customWidth="1"/>
    <col min="8436" max="8634" width="8.85546875" style="60"/>
    <col min="8635" max="8635" width="3.7109375" style="60" customWidth="1"/>
    <col min="8636" max="8637" width="6.7109375" style="60" customWidth="1"/>
    <col min="8638" max="8638" width="27.140625" style="60" customWidth="1"/>
    <col min="8639" max="8657" width="7.7109375" style="60" customWidth="1"/>
    <col min="8658" max="8659" width="8.85546875" style="60"/>
    <col min="8660" max="8663" width="8.42578125" style="60" customWidth="1"/>
    <col min="8664" max="8682" width="8.85546875" style="60"/>
    <col min="8683" max="8683" width="10.140625" style="60" customWidth="1"/>
    <col min="8684" max="8688" width="8.85546875" style="60"/>
    <col min="8689" max="8689" width="10" style="60" customWidth="1"/>
    <col min="8690" max="8690" width="10.42578125" style="60" customWidth="1"/>
    <col min="8691" max="8691" width="11.42578125" style="60" customWidth="1"/>
    <col min="8692" max="8890" width="8.85546875" style="60"/>
    <col min="8891" max="8891" width="3.7109375" style="60" customWidth="1"/>
    <col min="8892" max="8893" width="6.7109375" style="60" customWidth="1"/>
    <col min="8894" max="8894" width="27.140625" style="60" customWidth="1"/>
    <col min="8895" max="8913" width="7.7109375" style="60" customWidth="1"/>
    <col min="8914" max="8915" width="8.85546875" style="60"/>
    <col min="8916" max="8919" width="8.42578125" style="60" customWidth="1"/>
    <col min="8920" max="8938" width="8.85546875" style="60"/>
    <col min="8939" max="8939" width="10.140625" style="60" customWidth="1"/>
    <col min="8940" max="8944" width="8.85546875" style="60"/>
    <col min="8945" max="8945" width="10" style="60" customWidth="1"/>
    <col min="8946" max="8946" width="10.42578125" style="60" customWidth="1"/>
    <col min="8947" max="8947" width="11.42578125" style="60" customWidth="1"/>
    <col min="8948" max="9146" width="8.85546875" style="60"/>
    <col min="9147" max="9147" width="3.7109375" style="60" customWidth="1"/>
    <col min="9148" max="9149" width="6.7109375" style="60" customWidth="1"/>
    <col min="9150" max="9150" width="27.140625" style="60" customWidth="1"/>
    <col min="9151" max="9169" width="7.7109375" style="60" customWidth="1"/>
    <col min="9170" max="9171" width="8.85546875" style="60"/>
    <col min="9172" max="9175" width="8.42578125" style="60" customWidth="1"/>
    <col min="9176" max="9194" width="8.85546875" style="60"/>
    <col min="9195" max="9195" width="10.140625" style="60" customWidth="1"/>
    <col min="9196" max="9200" width="8.85546875" style="60"/>
    <col min="9201" max="9201" width="10" style="60" customWidth="1"/>
    <col min="9202" max="9202" width="10.42578125" style="60" customWidth="1"/>
    <col min="9203" max="9203" width="11.42578125" style="60" customWidth="1"/>
    <col min="9204" max="9402" width="8.85546875" style="60"/>
    <col min="9403" max="9403" width="3.7109375" style="60" customWidth="1"/>
    <col min="9404" max="9405" width="6.7109375" style="60" customWidth="1"/>
    <col min="9406" max="9406" width="27.140625" style="60" customWidth="1"/>
    <col min="9407" max="9425" width="7.7109375" style="60" customWidth="1"/>
    <col min="9426" max="9427" width="8.85546875" style="60"/>
    <col min="9428" max="9431" width="8.42578125" style="60" customWidth="1"/>
    <col min="9432" max="9450" width="8.85546875" style="60"/>
    <col min="9451" max="9451" width="10.140625" style="60" customWidth="1"/>
    <col min="9452" max="9456" width="8.85546875" style="60"/>
    <col min="9457" max="9457" width="10" style="60" customWidth="1"/>
    <col min="9458" max="9458" width="10.42578125" style="60" customWidth="1"/>
    <col min="9459" max="9459" width="11.42578125" style="60" customWidth="1"/>
    <col min="9460" max="9658" width="8.85546875" style="60"/>
    <col min="9659" max="9659" width="3.7109375" style="60" customWidth="1"/>
    <col min="9660" max="9661" width="6.7109375" style="60" customWidth="1"/>
    <col min="9662" max="9662" width="27.140625" style="60" customWidth="1"/>
    <col min="9663" max="9681" width="7.7109375" style="60" customWidth="1"/>
    <col min="9682" max="9683" width="8.85546875" style="60"/>
    <col min="9684" max="9687" width="8.42578125" style="60" customWidth="1"/>
    <col min="9688" max="9706" width="8.85546875" style="60"/>
    <col min="9707" max="9707" width="10.140625" style="60" customWidth="1"/>
    <col min="9708" max="9712" width="8.85546875" style="60"/>
    <col min="9713" max="9713" width="10" style="60" customWidth="1"/>
    <col min="9714" max="9714" width="10.42578125" style="60" customWidth="1"/>
    <col min="9715" max="9715" width="11.42578125" style="60" customWidth="1"/>
    <col min="9716" max="9914" width="8.85546875" style="60"/>
    <col min="9915" max="9915" width="3.7109375" style="60" customWidth="1"/>
    <col min="9916" max="9917" width="6.7109375" style="60" customWidth="1"/>
    <col min="9918" max="9918" width="27.140625" style="60" customWidth="1"/>
    <col min="9919" max="9937" width="7.7109375" style="60" customWidth="1"/>
    <col min="9938" max="9939" width="8.85546875" style="60"/>
    <col min="9940" max="9943" width="8.42578125" style="60" customWidth="1"/>
    <col min="9944" max="9962" width="8.85546875" style="60"/>
    <col min="9963" max="9963" width="10.140625" style="60" customWidth="1"/>
    <col min="9964" max="9968" width="8.85546875" style="60"/>
    <col min="9969" max="9969" width="10" style="60" customWidth="1"/>
    <col min="9970" max="9970" width="10.42578125" style="60" customWidth="1"/>
    <col min="9971" max="9971" width="11.42578125" style="60" customWidth="1"/>
    <col min="9972" max="10170" width="8.85546875" style="60"/>
    <col min="10171" max="10171" width="3.7109375" style="60" customWidth="1"/>
    <col min="10172" max="10173" width="6.7109375" style="60" customWidth="1"/>
    <col min="10174" max="10174" width="27.140625" style="60" customWidth="1"/>
    <col min="10175" max="10193" width="7.7109375" style="60" customWidth="1"/>
    <col min="10194" max="10195" width="8.85546875" style="60"/>
    <col min="10196" max="10199" width="8.42578125" style="60" customWidth="1"/>
    <col min="10200" max="10218" width="8.85546875" style="60"/>
    <col min="10219" max="10219" width="10.140625" style="60" customWidth="1"/>
    <col min="10220" max="10224" width="8.85546875" style="60"/>
    <col min="10225" max="10225" width="10" style="60" customWidth="1"/>
    <col min="10226" max="10226" width="10.42578125" style="60" customWidth="1"/>
    <col min="10227" max="10227" width="11.42578125" style="60" customWidth="1"/>
    <col min="10228" max="10426" width="8.85546875" style="60"/>
    <col min="10427" max="10427" width="3.7109375" style="60" customWidth="1"/>
    <col min="10428" max="10429" width="6.7109375" style="60" customWidth="1"/>
    <col min="10430" max="10430" width="27.140625" style="60" customWidth="1"/>
    <col min="10431" max="10449" width="7.7109375" style="60" customWidth="1"/>
    <col min="10450" max="10451" width="8.85546875" style="60"/>
    <col min="10452" max="10455" width="8.42578125" style="60" customWidth="1"/>
    <col min="10456" max="10474" width="8.85546875" style="60"/>
    <col min="10475" max="10475" width="10.140625" style="60" customWidth="1"/>
    <col min="10476" max="10480" width="8.85546875" style="60"/>
    <col min="10481" max="10481" width="10" style="60" customWidth="1"/>
    <col min="10482" max="10482" width="10.42578125" style="60" customWidth="1"/>
    <col min="10483" max="10483" width="11.42578125" style="60" customWidth="1"/>
    <col min="10484" max="10682" width="8.85546875" style="60"/>
    <col min="10683" max="10683" width="3.7109375" style="60" customWidth="1"/>
    <col min="10684" max="10685" width="6.7109375" style="60" customWidth="1"/>
    <col min="10686" max="10686" width="27.140625" style="60" customWidth="1"/>
    <col min="10687" max="10705" width="7.7109375" style="60" customWidth="1"/>
    <col min="10706" max="10707" width="8.85546875" style="60"/>
    <col min="10708" max="10711" width="8.42578125" style="60" customWidth="1"/>
    <col min="10712" max="10730" width="8.85546875" style="60"/>
    <col min="10731" max="10731" width="10.140625" style="60" customWidth="1"/>
    <col min="10732" max="10736" width="8.85546875" style="60"/>
    <col min="10737" max="10737" width="10" style="60" customWidth="1"/>
    <col min="10738" max="10738" width="10.42578125" style="60" customWidth="1"/>
    <col min="10739" max="10739" width="11.42578125" style="60" customWidth="1"/>
    <col min="10740" max="10938" width="8.85546875" style="60"/>
    <col min="10939" max="10939" width="3.7109375" style="60" customWidth="1"/>
    <col min="10940" max="10941" width="6.7109375" style="60" customWidth="1"/>
    <col min="10942" max="10942" width="27.140625" style="60" customWidth="1"/>
    <col min="10943" max="10961" width="7.7109375" style="60" customWidth="1"/>
    <col min="10962" max="10963" width="8.85546875" style="60"/>
    <col min="10964" max="10967" width="8.42578125" style="60" customWidth="1"/>
    <col min="10968" max="10986" width="8.85546875" style="60"/>
    <col min="10987" max="10987" width="10.140625" style="60" customWidth="1"/>
    <col min="10988" max="10992" width="8.85546875" style="60"/>
    <col min="10993" max="10993" width="10" style="60" customWidth="1"/>
    <col min="10994" max="10994" width="10.42578125" style="60" customWidth="1"/>
    <col min="10995" max="10995" width="11.42578125" style="60" customWidth="1"/>
    <col min="10996" max="11194" width="8.85546875" style="60"/>
    <col min="11195" max="11195" width="3.7109375" style="60" customWidth="1"/>
    <col min="11196" max="11197" width="6.7109375" style="60" customWidth="1"/>
    <col min="11198" max="11198" width="27.140625" style="60" customWidth="1"/>
    <col min="11199" max="11217" width="7.7109375" style="60" customWidth="1"/>
    <col min="11218" max="11219" width="8.85546875" style="60"/>
    <col min="11220" max="11223" width="8.42578125" style="60" customWidth="1"/>
    <col min="11224" max="11242" width="8.85546875" style="60"/>
    <col min="11243" max="11243" width="10.140625" style="60" customWidth="1"/>
    <col min="11244" max="11248" width="8.85546875" style="60"/>
    <col min="11249" max="11249" width="10" style="60" customWidth="1"/>
    <col min="11250" max="11250" width="10.42578125" style="60" customWidth="1"/>
    <col min="11251" max="11251" width="11.42578125" style="60" customWidth="1"/>
    <col min="11252" max="11450" width="8.85546875" style="60"/>
    <col min="11451" max="11451" width="3.7109375" style="60" customWidth="1"/>
    <col min="11452" max="11453" width="6.7109375" style="60" customWidth="1"/>
    <col min="11454" max="11454" width="27.140625" style="60" customWidth="1"/>
    <col min="11455" max="11473" width="7.7109375" style="60" customWidth="1"/>
    <col min="11474" max="11475" width="8.85546875" style="60"/>
    <col min="11476" max="11479" width="8.42578125" style="60" customWidth="1"/>
    <col min="11480" max="11498" width="8.85546875" style="60"/>
    <col min="11499" max="11499" width="10.140625" style="60" customWidth="1"/>
    <col min="11500" max="11504" width="8.85546875" style="60"/>
    <col min="11505" max="11505" width="10" style="60" customWidth="1"/>
    <col min="11506" max="11506" width="10.42578125" style="60" customWidth="1"/>
    <col min="11507" max="11507" width="11.42578125" style="60" customWidth="1"/>
    <col min="11508" max="11706" width="8.85546875" style="60"/>
    <col min="11707" max="11707" width="3.7109375" style="60" customWidth="1"/>
    <col min="11708" max="11709" width="6.7109375" style="60" customWidth="1"/>
    <col min="11710" max="11710" width="27.140625" style="60" customWidth="1"/>
    <col min="11711" max="11729" width="7.7109375" style="60" customWidth="1"/>
    <col min="11730" max="11731" width="8.85546875" style="60"/>
    <col min="11732" max="11735" width="8.42578125" style="60" customWidth="1"/>
    <col min="11736" max="11754" width="8.85546875" style="60"/>
    <col min="11755" max="11755" width="10.140625" style="60" customWidth="1"/>
    <col min="11756" max="11760" width="8.85546875" style="60"/>
    <col min="11761" max="11761" width="10" style="60" customWidth="1"/>
    <col min="11762" max="11762" width="10.42578125" style="60" customWidth="1"/>
    <col min="11763" max="11763" width="11.42578125" style="60" customWidth="1"/>
    <col min="11764" max="11962" width="8.85546875" style="60"/>
    <col min="11963" max="11963" width="3.7109375" style="60" customWidth="1"/>
    <col min="11964" max="11965" width="6.7109375" style="60" customWidth="1"/>
    <col min="11966" max="11966" width="27.140625" style="60" customWidth="1"/>
    <col min="11967" max="11985" width="7.7109375" style="60" customWidth="1"/>
    <col min="11986" max="11987" width="8.85546875" style="60"/>
    <col min="11988" max="11991" width="8.42578125" style="60" customWidth="1"/>
    <col min="11992" max="12010" width="8.85546875" style="60"/>
    <col min="12011" max="12011" width="10.140625" style="60" customWidth="1"/>
    <col min="12012" max="12016" width="8.85546875" style="60"/>
    <col min="12017" max="12017" width="10" style="60" customWidth="1"/>
    <col min="12018" max="12018" width="10.42578125" style="60" customWidth="1"/>
    <col min="12019" max="12019" width="11.42578125" style="60" customWidth="1"/>
    <col min="12020" max="12218" width="8.85546875" style="60"/>
    <col min="12219" max="12219" width="3.7109375" style="60" customWidth="1"/>
    <col min="12220" max="12221" width="6.7109375" style="60" customWidth="1"/>
    <col min="12222" max="12222" width="27.140625" style="60" customWidth="1"/>
    <col min="12223" max="12241" width="7.7109375" style="60" customWidth="1"/>
    <col min="12242" max="12243" width="8.85546875" style="60"/>
    <col min="12244" max="12247" width="8.42578125" style="60" customWidth="1"/>
    <col min="12248" max="12266" width="8.85546875" style="60"/>
    <col min="12267" max="12267" width="10.140625" style="60" customWidth="1"/>
    <col min="12268" max="12272" width="8.85546875" style="60"/>
    <col min="12273" max="12273" width="10" style="60" customWidth="1"/>
    <col min="12274" max="12274" width="10.42578125" style="60" customWidth="1"/>
    <col min="12275" max="12275" width="11.42578125" style="60" customWidth="1"/>
    <col min="12276" max="12474" width="8.85546875" style="60"/>
    <col min="12475" max="12475" width="3.7109375" style="60" customWidth="1"/>
    <col min="12476" max="12477" width="6.7109375" style="60" customWidth="1"/>
    <col min="12478" max="12478" width="27.140625" style="60" customWidth="1"/>
    <col min="12479" max="12497" width="7.7109375" style="60" customWidth="1"/>
    <col min="12498" max="12499" width="8.85546875" style="60"/>
    <col min="12500" max="12503" width="8.42578125" style="60" customWidth="1"/>
    <col min="12504" max="12522" width="8.85546875" style="60"/>
    <col min="12523" max="12523" width="10.140625" style="60" customWidth="1"/>
    <col min="12524" max="12528" width="8.85546875" style="60"/>
    <col min="12529" max="12529" width="10" style="60" customWidth="1"/>
    <col min="12530" max="12530" width="10.42578125" style="60" customWidth="1"/>
    <col min="12531" max="12531" width="11.42578125" style="60" customWidth="1"/>
    <col min="12532" max="12730" width="8.85546875" style="60"/>
    <col min="12731" max="12731" width="3.7109375" style="60" customWidth="1"/>
    <col min="12732" max="12733" width="6.7109375" style="60" customWidth="1"/>
    <col min="12734" max="12734" width="27.140625" style="60" customWidth="1"/>
    <col min="12735" max="12753" width="7.7109375" style="60" customWidth="1"/>
    <col min="12754" max="12755" width="8.85546875" style="60"/>
    <col min="12756" max="12759" width="8.42578125" style="60" customWidth="1"/>
    <col min="12760" max="12778" width="8.85546875" style="60"/>
    <col min="12779" max="12779" width="10.140625" style="60" customWidth="1"/>
    <col min="12780" max="12784" width="8.85546875" style="60"/>
    <col min="12785" max="12785" width="10" style="60" customWidth="1"/>
    <col min="12786" max="12786" width="10.42578125" style="60" customWidth="1"/>
    <col min="12787" max="12787" width="11.42578125" style="60" customWidth="1"/>
    <col min="12788" max="12986" width="8.85546875" style="60"/>
    <col min="12987" max="12987" width="3.7109375" style="60" customWidth="1"/>
    <col min="12988" max="12989" width="6.7109375" style="60" customWidth="1"/>
    <col min="12990" max="12990" width="27.140625" style="60" customWidth="1"/>
    <col min="12991" max="13009" width="7.7109375" style="60" customWidth="1"/>
    <col min="13010" max="13011" width="8.85546875" style="60"/>
    <col min="13012" max="13015" width="8.42578125" style="60" customWidth="1"/>
    <col min="13016" max="13034" width="8.85546875" style="60"/>
    <col min="13035" max="13035" width="10.140625" style="60" customWidth="1"/>
    <col min="13036" max="13040" width="8.85546875" style="60"/>
    <col min="13041" max="13041" width="10" style="60" customWidth="1"/>
    <col min="13042" max="13042" width="10.42578125" style="60" customWidth="1"/>
    <col min="13043" max="13043" width="11.42578125" style="60" customWidth="1"/>
    <col min="13044" max="13242" width="8.85546875" style="60"/>
    <col min="13243" max="13243" width="3.7109375" style="60" customWidth="1"/>
    <col min="13244" max="13245" width="6.7109375" style="60" customWidth="1"/>
    <col min="13246" max="13246" width="27.140625" style="60" customWidth="1"/>
    <col min="13247" max="13265" width="7.7109375" style="60" customWidth="1"/>
    <col min="13266" max="13267" width="8.85546875" style="60"/>
    <col min="13268" max="13271" width="8.42578125" style="60" customWidth="1"/>
    <col min="13272" max="13290" width="8.85546875" style="60"/>
    <col min="13291" max="13291" width="10.140625" style="60" customWidth="1"/>
    <col min="13292" max="13296" width="8.85546875" style="60"/>
    <col min="13297" max="13297" width="10" style="60" customWidth="1"/>
    <col min="13298" max="13298" width="10.42578125" style="60" customWidth="1"/>
    <col min="13299" max="13299" width="11.42578125" style="60" customWidth="1"/>
    <col min="13300" max="13498" width="8.85546875" style="60"/>
    <col min="13499" max="13499" width="3.7109375" style="60" customWidth="1"/>
    <col min="13500" max="13501" width="6.7109375" style="60" customWidth="1"/>
    <col min="13502" max="13502" width="27.140625" style="60" customWidth="1"/>
    <col min="13503" max="13521" width="7.7109375" style="60" customWidth="1"/>
    <col min="13522" max="13523" width="8.85546875" style="60"/>
    <col min="13524" max="13527" width="8.42578125" style="60" customWidth="1"/>
    <col min="13528" max="13546" width="8.85546875" style="60"/>
    <col min="13547" max="13547" width="10.140625" style="60" customWidth="1"/>
    <col min="13548" max="13552" width="8.85546875" style="60"/>
    <col min="13553" max="13553" width="10" style="60" customWidth="1"/>
    <col min="13554" max="13554" width="10.42578125" style="60" customWidth="1"/>
    <col min="13555" max="13555" width="11.42578125" style="60" customWidth="1"/>
    <col min="13556" max="13754" width="8.85546875" style="60"/>
    <col min="13755" max="13755" width="3.7109375" style="60" customWidth="1"/>
    <col min="13756" max="13757" width="6.7109375" style="60" customWidth="1"/>
    <col min="13758" max="13758" width="27.140625" style="60" customWidth="1"/>
    <col min="13759" max="13777" width="7.7109375" style="60" customWidth="1"/>
    <col min="13778" max="13779" width="8.85546875" style="60"/>
    <col min="13780" max="13783" width="8.42578125" style="60" customWidth="1"/>
    <col min="13784" max="13802" width="8.85546875" style="60"/>
    <col min="13803" max="13803" width="10.140625" style="60" customWidth="1"/>
    <col min="13804" max="13808" width="8.85546875" style="60"/>
    <col min="13809" max="13809" width="10" style="60" customWidth="1"/>
    <col min="13810" max="13810" width="10.42578125" style="60" customWidth="1"/>
    <col min="13811" max="13811" width="11.42578125" style="60" customWidth="1"/>
    <col min="13812" max="14010" width="8.85546875" style="60"/>
    <col min="14011" max="14011" width="3.7109375" style="60" customWidth="1"/>
    <col min="14012" max="14013" width="6.7109375" style="60" customWidth="1"/>
    <col min="14014" max="14014" width="27.140625" style="60" customWidth="1"/>
    <col min="14015" max="14033" width="7.7109375" style="60" customWidth="1"/>
    <col min="14034" max="14035" width="8.85546875" style="60"/>
    <col min="14036" max="14039" width="8.42578125" style="60" customWidth="1"/>
    <col min="14040" max="14058" width="8.85546875" style="60"/>
    <col min="14059" max="14059" width="10.140625" style="60" customWidth="1"/>
    <col min="14060" max="14064" width="8.85546875" style="60"/>
    <col min="14065" max="14065" width="10" style="60" customWidth="1"/>
    <col min="14066" max="14066" width="10.42578125" style="60" customWidth="1"/>
    <col min="14067" max="14067" width="11.42578125" style="60" customWidth="1"/>
    <col min="14068" max="14266" width="8.85546875" style="60"/>
    <col min="14267" max="14267" width="3.7109375" style="60" customWidth="1"/>
    <col min="14268" max="14269" width="6.7109375" style="60" customWidth="1"/>
    <col min="14270" max="14270" width="27.140625" style="60" customWidth="1"/>
    <col min="14271" max="14289" width="7.7109375" style="60" customWidth="1"/>
    <col min="14290" max="14291" width="8.85546875" style="60"/>
    <col min="14292" max="14295" width="8.42578125" style="60" customWidth="1"/>
    <col min="14296" max="14314" width="8.85546875" style="60"/>
    <col min="14315" max="14315" width="10.140625" style="60" customWidth="1"/>
    <col min="14316" max="14320" width="8.85546875" style="60"/>
    <col min="14321" max="14321" width="10" style="60" customWidth="1"/>
    <col min="14322" max="14322" width="10.42578125" style="60" customWidth="1"/>
    <col min="14323" max="14323" width="11.42578125" style="60" customWidth="1"/>
    <col min="14324" max="14522" width="8.85546875" style="60"/>
    <col min="14523" max="14523" width="3.7109375" style="60" customWidth="1"/>
    <col min="14524" max="14525" width="6.7109375" style="60" customWidth="1"/>
    <col min="14526" max="14526" width="27.140625" style="60" customWidth="1"/>
    <col min="14527" max="14545" width="7.7109375" style="60" customWidth="1"/>
    <col min="14546" max="14547" width="8.85546875" style="60"/>
    <col min="14548" max="14551" width="8.42578125" style="60" customWidth="1"/>
    <col min="14552" max="14570" width="8.85546875" style="60"/>
    <col min="14571" max="14571" width="10.140625" style="60" customWidth="1"/>
    <col min="14572" max="14576" width="8.85546875" style="60"/>
    <col min="14577" max="14577" width="10" style="60" customWidth="1"/>
    <col min="14578" max="14578" width="10.42578125" style="60" customWidth="1"/>
    <col min="14579" max="14579" width="11.42578125" style="60" customWidth="1"/>
    <col min="14580" max="14778" width="8.85546875" style="60"/>
    <col min="14779" max="14779" width="3.7109375" style="60" customWidth="1"/>
    <col min="14780" max="14781" width="6.7109375" style="60" customWidth="1"/>
    <col min="14782" max="14782" width="27.140625" style="60" customWidth="1"/>
    <col min="14783" max="14801" width="7.7109375" style="60" customWidth="1"/>
    <col min="14802" max="14803" width="8.85546875" style="60"/>
    <col min="14804" max="14807" width="8.42578125" style="60" customWidth="1"/>
    <col min="14808" max="14826" width="8.85546875" style="60"/>
    <col min="14827" max="14827" width="10.140625" style="60" customWidth="1"/>
    <col min="14828" max="14832" width="8.85546875" style="60"/>
    <col min="14833" max="14833" width="10" style="60" customWidth="1"/>
    <col min="14834" max="14834" width="10.42578125" style="60" customWidth="1"/>
    <col min="14835" max="14835" width="11.42578125" style="60" customWidth="1"/>
    <col min="14836" max="15034" width="8.85546875" style="60"/>
    <col min="15035" max="15035" width="3.7109375" style="60" customWidth="1"/>
    <col min="15036" max="15037" width="6.7109375" style="60" customWidth="1"/>
    <col min="15038" max="15038" width="27.140625" style="60" customWidth="1"/>
    <col min="15039" max="15057" width="7.7109375" style="60" customWidth="1"/>
    <col min="15058" max="15059" width="8.85546875" style="60"/>
    <col min="15060" max="15063" width="8.42578125" style="60" customWidth="1"/>
    <col min="15064" max="15082" width="8.85546875" style="60"/>
    <col min="15083" max="15083" width="10.140625" style="60" customWidth="1"/>
    <col min="15084" max="15088" width="8.85546875" style="60"/>
    <col min="15089" max="15089" width="10" style="60" customWidth="1"/>
    <col min="15090" max="15090" width="10.42578125" style="60" customWidth="1"/>
    <col min="15091" max="15091" width="11.42578125" style="60" customWidth="1"/>
    <col min="15092" max="15290" width="8.85546875" style="60"/>
    <col min="15291" max="15291" width="3.7109375" style="60" customWidth="1"/>
    <col min="15292" max="15293" width="6.7109375" style="60" customWidth="1"/>
    <col min="15294" max="15294" width="27.140625" style="60" customWidth="1"/>
    <col min="15295" max="15313" width="7.7109375" style="60" customWidth="1"/>
    <col min="15314" max="15315" width="8.85546875" style="60"/>
    <col min="15316" max="15319" width="8.42578125" style="60" customWidth="1"/>
    <col min="15320" max="15338" width="8.85546875" style="60"/>
    <col min="15339" max="15339" width="10.140625" style="60" customWidth="1"/>
    <col min="15340" max="15344" width="8.85546875" style="60"/>
    <col min="15345" max="15345" width="10" style="60" customWidth="1"/>
    <col min="15346" max="15346" width="10.42578125" style="60" customWidth="1"/>
    <col min="15347" max="15347" width="11.42578125" style="60" customWidth="1"/>
    <col min="15348" max="15546" width="8.85546875" style="60"/>
    <col min="15547" max="15547" width="3.7109375" style="60" customWidth="1"/>
    <col min="15548" max="15549" width="6.7109375" style="60" customWidth="1"/>
    <col min="15550" max="15550" width="27.140625" style="60" customWidth="1"/>
    <col min="15551" max="15569" width="7.7109375" style="60" customWidth="1"/>
    <col min="15570" max="15571" width="8.85546875" style="60"/>
    <col min="15572" max="15575" width="8.42578125" style="60" customWidth="1"/>
    <col min="15576" max="15594" width="8.85546875" style="60"/>
    <col min="15595" max="15595" width="10.140625" style="60" customWidth="1"/>
    <col min="15596" max="15600" width="8.85546875" style="60"/>
    <col min="15601" max="15601" width="10" style="60" customWidth="1"/>
    <col min="15602" max="15602" width="10.42578125" style="60" customWidth="1"/>
    <col min="15603" max="15603" width="11.42578125" style="60" customWidth="1"/>
    <col min="15604" max="15802" width="8.85546875" style="60"/>
    <col min="15803" max="15803" width="3.7109375" style="60" customWidth="1"/>
    <col min="15804" max="15805" width="6.7109375" style="60" customWidth="1"/>
    <col min="15806" max="15806" width="27.140625" style="60" customWidth="1"/>
    <col min="15807" max="15825" width="7.7109375" style="60" customWidth="1"/>
    <col min="15826" max="15827" width="8.85546875" style="60"/>
    <col min="15828" max="15831" width="8.42578125" style="60" customWidth="1"/>
    <col min="15832" max="15850" width="8.85546875" style="60"/>
    <col min="15851" max="15851" width="10.140625" style="60" customWidth="1"/>
    <col min="15852" max="15856" width="8.85546875" style="60"/>
    <col min="15857" max="15857" width="10" style="60" customWidth="1"/>
    <col min="15858" max="15858" width="10.42578125" style="60" customWidth="1"/>
    <col min="15859" max="15859" width="11.42578125" style="60" customWidth="1"/>
    <col min="15860" max="16058" width="8.85546875" style="60"/>
    <col min="16059" max="16059" width="3.7109375" style="60" customWidth="1"/>
    <col min="16060" max="16061" width="6.7109375" style="60" customWidth="1"/>
    <col min="16062" max="16062" width="27.140625" style="60" customWidth="1"/>
    <col min="16063" max="16081" width="7.7109375" style="60" customWidth="1"/>
    <col min="16082" max="16083" width="8.85546875" style="60"/>
    <col min="16084" max="16087" width="8.42578125" style="60" customWidth="1"/>
    <col min="16088" max="16106" width="8.85546875" style="60"/>
    <col min="16107" max="16107" width="10.140625" style="60" customWidth="1"/>
    <col min="16108" max="16112" width="8.85546875" style="60"/>
    <col min="16113" max="16113" width="10" style="60" customWidth="1"/>
    <col min="16114" max="16114" width="10.42578125" style="60" customWidth="1"/>
    <col min="16115" max="16115" width="11.42578125" style="60" customWidth="1"/>
    <col min="16116" max="16384" width="8.85546875" style="60"/>
  </cols>
  <sheetData>
    <row r="1" spans="1:39" ht="15.75" customHeight="1">
      <c r="A1" s="68"/>
      <c r="B1" s="68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513" t="s">
        <v>69</v>
      </c>
      <c r="P1" s="513"/>
      <c r="Q1" s="513"/>
      <c r="R1" s="82"/>
      <c r="S1" s="82"/>
      <c r="T1" s="252"/>
      <c r="U1" s="252"/>
      <c r="AB1" s="513" t="s">
        <v>70</v>
      </c>
      <c r="AC1" s="513"/>
    </row>
    <row r="2" spans="1:39" ht="15">
      <c r="A2" s="68"/>
      <c r="B2" s="68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69"/>
      <c r="S2" s="69"/>
      <c r="T2" s="249"/>
      <c r="U2" s="249"/>
    </row>
    <row r="3" spans="1:39" ht="39" customHeight="1">
      <c r="B3" s="151"/>
      <c r="C3" s="245"/>
      <c r="D3" s="245"/>
      <c r="E3" s="510" t="s">
        <v>71</v>
      </c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245"/>
      <c r="Q3" s="245"/>
      <c r="R3" s="151"/>
      <c r="S3" s="151"/>
      <c r="T3" s="245"/>
      <c r="U3" s="245"/>
      <c r="V3" s="245"/>
      <c r="W3" s="245"/>
      <c r="X3" s="245"/>
      <c r="Y3" s="245"/>
      <c r="Z3" s="245"/>
      <c r="AA3" s="245"/>
      <c r="AB3" s="245"/>
      <c r="AC3" s="245"/>
    </row>
    <row r="4" spans="1:39" ht="13.5" customHeight="1">
      <c r="B4" s="80"/>
      <c r="C4" s="112"/>
      <c r="D4" s="112"/>
      <c r="E4" s="112"/>
      <c r="F4" s="112" t="s">
        <v>72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80"/>
      <c r="S4" s="80"/>
      <c r="T4" s="112"/>
      <c r="U4" s="112"/>
      <c r="V4" s="112"/>
      <c r="W4" s="112"/>
      <c r="X4" s="112"/>
      <c r="Y4" s="112"/>
      <c r="Z4" s="112"/>
      <c r="AA4" s="112"/>
      <c r="AB4" s="112"/>
      <c r="AC4" s="112"/>
    </row>
    <row r="5" spans="1:39" ht="13.5" customHeight="1">
      <c r="B5" s="80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80"/>
      <c r="S5" s="80"/>
      <c r="T5" s="112"/>
      <c r="U5" s="112"/>
      <c r="V5" s="112"/>
      <c r="W5" s="112"/>
      <c r="X5" s="112"/>
      <c r="Y5" s="112"/>
      <c r="Z5" s="112"/>
      <c r="AA5" s="112"/>
      <c r="AB5" s="112"/>
      <c r="AC5" s="112"/>
    </row>
    <row r="6" spans="1:39" ht="13.5" customHeight="1">
      <c r="B6" s="80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80"/>
      <c r="S6" s="80"/>
      <c r="T6" s="112"/>
      <c r="U6" s="112"/>
      <c r="V6" s="112"/>
      <c r="W6" s="112"/>
      <c r="X6" s="112"/>
      <c r="Y6" s="112"/>
      <c r="Z6" s="112"/>
      <c r="AA6" s="112"/>
      <c r="AB6" s="112"/>
      <c r="AC6" s="112"/>
    </row>
    <row r="7" spans="1:39" ht="13.5" customHeight="1">
      <c r="A7" s="69"/>
      <c r="B7" s="6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69"/>
      <c r="S7" s="69"/>
      <c r="T7" s="249"/>
      <c r="U7" s="249"/>
    </row>
    <row r="8" spans="1:39" ht="13.5" customHeight="1">
      <c r="A8" s="97"/>
      <c r="B8" s="6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69"/>
      <c r="S8" s="69"/>
      <c r="T8" s="249"/>
      <c r="U8" s="249"/>
    </row>
    <row r="9" spans="1:39" ht="13.5" customHeight="1">
      <c r="A9" s="98"/>
      <c r="B9" s="98"/>
      <c r="C9" s="221"/>
      <c r="D9" s="221"/>
      <c r="E9" s="221"/>
      <c r="F9" s="72"/>
      <c r="G9" s="72"/>
      <c r="H9" s="72"/>
      <c r="I9" s="72"/>
      <c r="J9" s="72"/>
      <c r="K9" s="72"/>
      <c r="L9" s="72"/>
      <c r="M9" s="84"/>
    </row>
    <row r="10" spans="1:39" ht="14.25" customHeight="1">
      <c r="A10" s="83"/>
      <c r="B10" s="83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84"/>
      <c r="Q10" s="73" t="s">
        <v>3</v>
      </c>
      <c r="AC10" s="73" t="s">
        <v>3</v>
      </c>
    </row>
    <row r="11" spans="1:39" ht="14.25" customHeight="1">
      <c r="A11" s="491" t="s">
        <v>4</v>
      </c>
      <c r="B11" s="491" t="s">
        <v>5</v>
      </c>
      <c r="C11" s="488" t="s">
        <v>73</v>
      </c>
      <c r="D11" s="243"/>
      <c r="E11" s="243"/>
      <c r="F11" s="491" t="s">
        <v>74</v>
      </c>
      <c r="G11" s="491" t="s">
        <v>75</v>
      </c>
      <c r="H11" s="491" t="s">
        <v>76</v>
      </c>
      <c r="I11" s="491" t="s">
        <v>77</v>
      </c>
      <c r="J11" s="514" t="s">
        <v>78</v>
      </c>
      <c r="K11" s="488" t="s">
        <v>79</v>
      </c>
      <c r="L11" s="511"/>
      <c r="M11" s="496"/>
      <c r="N11" s="511" t="s">
        <v>80</v>
      </c>
      <c r="O11" s="511"/>
      <c r="P11" s="511"/>
      <c r="Q11" s="496"/>
      <c r="R11" s="491" t="s">
        <v>4</v>
      </c>
      <c r="S11" s="491" t="s">
        <v>5</v>
      </c>
      <c r="T11" s="488" t="s">
        <v>81</v>
      </c>
      <c r="U11" s="243"/>
      <c r="V11" s="511" t="s">
        <v>81</v>
      </c>
      <c r="W11" s="511"/>
      <c r="X11" s="511"/>
      <c r="Y11" s="511"/>
      <c r="Z11" s="511"/>
      <c r="AA11" s="496"/>
      <c r="AB11" s="488" t="s">
        <v>82</v>
      </c>
      <c r="AC11" s="241"/>
      <c r="AD11" s="209"/>
    </row>
    <row r="12" spans="1:39" ht="14.25" customHeight="1">
      <c r="A12" s="491"/>
      <c r="B12" s="491"/>
      <c r="C12" s="502"/>
      <c r="F12" s="491"/>
      <c r="G12" s="491" t="s">
        <v>75</v>
      </c>
      <c r="H12" s="491" t="s">
        <v>76</v>
      </c>
      <c r="I12" s="491" t="s">
        <v>77</v>
      </c>
      <c r="J12" s="514" t="s">
        <v>83</v>
      </c>
      <c r="K12" s="497"/>
      <c r="L12" s="512"/>
      <c r="M12" s="498"/>
      <c r="N12" s="512"/>
      <c r="O12" s="512"/>
      <c r="P12" s="512"/>
      <c r="Q12" s="498"/>
      <c r="R12" s="491"/>
      <c r="S12" s="491"/>
      <c r="T12" s="502"/>
      <c r="U12" s="244"/>
      <c r="V12" s="512"/>
      <c r="W12" s="512"/>
      <c r="X12" s="512"/>
      <c r="Y12" s="512"/>
      <c r="Z12" s="512"/>
      <c r="AA12" s="498"/>
      <c r="AB12" s="502"/>
      <c r="AC12" s="242"/>
      <c r="AD12" s="209"/>
    </row>
    <row r="13" spans="1:39" ht="11.25" customHeight="1">
      <c r="A13" s="491"/>
      <c r="B13" s="491"/>
      <c r="C13" s="502"/>
      <c r="D13" s="244"/>
      <c r="E13" s="244"/>
      <c r="F13" s="491"/>
      <c r="G13" s="491"/>
      <c r="H13" s="491"/>
      <c r="I13" s="491"/>
      <c r="J13" s="514"/>
      <c r="K13" s="509" t="s">
        <v>84</v>
      </c>
      <c r="L13" s="491" t="s">
        <v>85</v>
      </c>
      <c r="M13" s="507" t="s">
        <v>86</v>
      </c>
      <c r="N13" s="491" t="s">
        <v>84</v>
      </c>
      <c r="O13" s="491" t="s">
        <v>87</v>
      </c>
      <c r="P13" s="491" t="s">
        <v>88</v>
      </c>
      <c r="Q13" s="491" t="s">
        <v>89</v>
      </c>
      <c r="R13" s="491"/>
      <c r="S13" s="491"/>
      <c r="T13" s="502"/>
      <c r="U13" s="488" t="s">
        <v>90</v>
      </c>
      <c r="V13" s="507" t="s">
        <v>91</v>
      </c>
      <c r="W13" s="241"/>
      <c r="X13" s="488" t="s">
        <v>92</v>
      </c>
      <c r="Y13" s="243"/>
      <c r="Z13" s="488" t="s">
        <v>93</v>
      </c>
      <c r="AA13" s="243"/>
      <c r="AB13" s="502"/>
      <c r="AC13" s="509" t="s">
        <v>90</v>
      </c>
      <c r="AD13" s="209"/>
    </row>
    <row r="14" spans="1:39" s="211" customFormat="1" ht="11.25" customHeight="1">
      <c r="A14" s="491"/>
      <c r="B14" s="491"/>
      <c r="C14" s="502"/>
      <c r="D14" s="509" t="s">
        <v>94</v>
      </c>
      <c r="E14" s="488" t="s">
        <v>95</v>
      </c>
      <c r="F14" s="491"/>
      <c r="G14" s="491"/>
      <c r="H14" s="491"/>
      <c r="I14" s="491"/>
      <c r="J14" s="514"/>
      <c r="K14" s="489"/>
      <c r="L14" s="491"/>
      <c r="M14" s="507"/>
      <c r="N14" s="491"/>
      <c r="O14" s="491"/>
      <c r="P14" s="491"/>
      <c r="Q14" s="491"/>
      <c r="R14" s="491"/>
      <c r="S14" s="491"/>
      <c r="T14" s="502"/>
      <c r="U14" s="502"/>
      <c r="V14" s="507"/>
      <c r="W14" s="242"/>
      <c r="X14" s="502"/>
      <c r="Y14" s="244"/>
      <c r="Z14" s="502"/>
      <c r="AA14" s="244"/>
      <c r="AB14" s="502"/>
      <c r="AC14" s="489"/>
      <c r="AD14" s="210"/>
    </row>
    <row r="15" spans="1:39" s="211" customFormat="1" ht="11.25" customHeight="1">
      <c r="A15" s="491"/>
      <c r="B15" s="491"/>
      <c r="C15" s="502"/>
      <c r="D15" s="489"/>
      <c r="E15" s="502"/>
      <c r="F15" s="491"/>
      <c r="G15" s="491"/>
      <c r="H15" s="491"/>
      <c r="I15" s="491"/>
      <c r="J15" s="514"/>
      <c r="K15" s="489"/>
      <c r="L15" s="491"/>
      <c r="M15" s="507"/>
      <c r="N15" s="491"/>
      <c r="O15" s="491"/>
      <c r="P15" s="491"/>
      <c r="Q15" s="491"/>
      <c r="R15" s="491"/>
      <c r="S15" s="491"/>
      <c r="T15" s="502"/>
      <c r="U15" s="502"/>
      <c r="V15" s="491"/>
      <c r="W15" s="511" t="s">
        <v>90</v>
      </c>
      <c r="X15" s="502"/>
      <c r="Y15" s="488" t="s">
        <v>90</v>
      </c>
      <c r="Z15" s="502"/>
      <c r="AA15" s="488" t="s">
        <v>90</v>
      </c>
      <c r="AB15" s="502"/>
      <c r="AC15" s="489"/>
      <c r="AD15" s="210"/>
    </row>
    <row r="16" spans="1:39" ht="11.25" customHeight="1">
      <c r="A16" s="491"/>
      <c r="B16" s="491"/>
      <c r="C16" s="497"/>
      <c r="D16" s="490"/>
      <c r="E16" s="497"/>
      <c r="F16" s="491"/>
      <c r="G16" s="491"/>
      <c r="H16" s="491"/>
      <c r="I16" s="491"/>
      <c r="J16" s="514"/>
      <c r="K16" s="490"/>
      <c r="L16" s="491"/>
      <c r="M16" s="507"/>
      <c r="N16" s="491"/>
      <c r="O16" s="491"/>
      <c r="P16" s="491"/>
      <c r="Q16" s="491"/>
      <c r="R16" s="491"/>
      <c r="S16" s="491"/>
      <c r="T16" s="497"/>
      <c r="U16" s="497"/>
      <c r="V16" s="491"/>
      <c r="W16" s="512"/>
      <c r="X16" s="497"/>
      <c r="Y16" s="497"/>
      <c r="Z16" s="497"/>
      <c r="AA16" s="497"/>
      <c r="AB16" s="497"/>
      <c r="AC16" s="490"/>
      <c r="AD16" s="209"/>
      <c r="AF16" s="212"/>
      <c r="AG16" s="212"/>
      <c r="AH16" s="212"/>
      <c r="AI16" s="212"/>
      <c r="AJ16" s="212"/>
      <c r="AK16" s="212"/>
      <c r="AL16" s="212"/>
      <c r="AM16" s="212"/>
    </row>
    <row r="17" spans="1:30" s="204" customFormat="1">
      <c r="A17" s="213" t="s">
        <v>31</v>
      </c>
      <c r="B17" s="172" t="s">
        <v>32</v>
      </c>
      <c r="C17" s="214">
        <v>1</v>
      </c>
      <c r="D17" s="214">
        <v>2</v>
      </c>
      <c r="E17" s="214">
        <v>3</v>
      </c>
      <c r="F17" s="214">
        <v>4</v>
      </c>
      <c r="G17" s="214">
        <v>5</v>
      </c>
      <c r="H17" s="214">
        <v>6</v>
      </c>
      <c r="I17" s="214">
        <v>7</v>
      </c>
      <c r="J17" s="214">
        <v>8</v>
      </c>
      <c r="K17" s="214">
        <v>9</v>
      </c>
      <c r="L17" s="214">
        <v>10</v>
      </c>
      <c r="M17" s="214">
        <v>11</v>
      </c>
      <c r="N17" s="214">
        <v>12</v>
      </c>
      <c r="O17" s="214">
        <v>13</v>
      </c>
      <c r="P17" s="214">
        <v>14</v>
      </c>
      <c r="Q17" s="214">
        <v>15</v>
      </c>
      <c r="R17" s="213" t="s">
        <v>31</v>
      </c>
      <c r="S17" s="172" t="s">
        <v>32</v>
      </c>
      <c r="T17" s="214">
        <v>16</v>
      </c>
      <c r="U17" s="214">
        <v>17</v>
      </c>
      <c r="V17" s="214">
        <v>18</v>
      </c>
      <c r="W17" s="214">
        <v>19</v>
      </c>
      <c r="X17" s="214">
        <v>20</v>
      </c>
      <c r="Y17" s="214">
        <v>21</v>
      </c>
      <c r="Z17" s="214">
        <v>22</v>
      </c>
      <c r="AA17" s="214">
        <v>23</v>
      </c>
      <c r="AB17" s="214">
        <v>24</v>
      </c>
      <c r="AC17" s="214">
        <v>25</v>
      </c>
      <c r="AD17" s="209"/>
    </row>
    <row r="18" spans="1:30">
      <c r="A18" s="248" t="s">
        <v>33</v>
      </c>
      <c r="B18" s="425">
        <v>1</v>
      </c>
      <c r="C18" s="426">
        <f>+C54+C55</f>
        <v>77</v>
      </c>
      <c r="D18" s="426">
        <f>+D54</f>
        <v>48</v>
      </c>
      <c r="E18" s="426">
        <f>+E55</f>
        <v>29</v>
      </c>
      <c r="F18" s="426">
        <f t="shared" ref="F18:Q18" si="0">+F54+F55</f>
        <v>288</v>
      </c>
      <c r="G18" s="426">
        <f t="shared" si="0"/>
        <v>915</v>
      </c>
      <c r="H18" s="426">
        <f t="shared" si="0"/>
        <v>27</v>
      </c>
      <c r="I18" s="426">
        <f t="shared" si="0"/>
        <v>79</v>
      </c>
      <c r="J18" s="427">
        <f t="shared" si="0"/>
        <v>51</v>
      </c>
      <c r="K18" s="426">
        <f t="shared" si="0"/>
        <v>77</v>
      </c>
      <c r="L18" s="426">
        <f t="shared" si="0"/>
        <v>0</v>
      </c>
      <c r="M18" s="426">
        <f t="shared" si="0"/>
        <v>0</v>
      </c>
      <c r="N18" s="426">
        <f t="shared" si="0"/>
        <v>68</v>
      </c>
      <c r="O18" s="426">
        <f t="shared" si="0"/>
        <v>8</v>
      </c>
      <c r="P18" s="426">
        <f t="shared" si="0"/>
        <v>0</v>
      </c>
      <c r="Q18" s="426">
        <f t="shared" si="0"/>
        <v>1</v>
      </c>
      <c r="R18" s="248" t="s">
        <v>33</v>
      </c>
      <c r="S18" s="425">
        <v>1</v>
      </c>
      <c r="T18" s="426">
        <f>+T54+T55</f>
        <v>638</v>
      </c>
      <c r="U18" s="426">
        <f>+U54+U55</f>
        <v>638</v>
      </c>
      <c r="V18" s="426">
        <f>+V54+V55</f>
        <v>592</v>
      </c>
      <c r="W18" s="426">
        <v>592</v>
      </c>
      <c r="X18" s="426">
        <f t="shared" ref="X18:AC18" si="1">+X54+X55</f>
        <v>24</v>
      </c>
      <c r="Y18" s="426">
        <f t="shared" si="1"/>
        <v>24</v>
      </c>
      <c r="Z18" s="426">
        <f t="shared" si="1"/>
        <v>22</v>
      </c>
      <c r="AA18" s="426">
        <f t="shared" si="1"/>
        <v>22</v>
      </c>
      <c r="AB18" s="427">
        <f t="shared" si="1"/>
        <v>503</v>
      </c>
      <c r="AC18" s="427">
        <f t="shared" si="1"/>
        <v>503</v>
      </c>
      <c r="AD18" s="209"/>
    </row>
    <row r="19" spans="1:30">
      <c r="A19" s="391" t="s">
        <v>34</v>
      </c>
      <c r="B19" s="425">
        <v>2</v>
      </c>
      <c r="C19" s="426">
        <f>SUM(C20:C24)</f>
        <v>7</v>
      </c>
      <c r="D19" s="426">
        <f t="shared" ref="D19:Q19" si="2">SUM(D20:D24)</f>
        <v>7</v>
      </c>
      <c r="E19" s="426">
        <f t="shared" si="2"/>
        <v>0</v>
      </c>
      <c r="F19" s="426">
        <f t="shared" si="2"/>
        <v>17</v>
      </c>
      <c r="G19" s="427">
        <f t="shared" si="2"/>
        <v>155</v>
      </c>
      <c r="H19" s="426">
        <f t="shared" si="2"/>
        <v>3</v>
      </c>
      <c r="I19" s="426">
        <f t="shared" si="2"/>
        <v>10</v>
      </c>
      <c r="J19" s="426">
        <f t="shared" si="2"/>
        <v>8</v>
      </c>
      <c r="K19" s="426">
        <f t="shared" si="2"/>
        <v>7</v>
      </c>
      <c r="L19" s="426">
        <f t="shared" si="2"/>
        <v>0</v>
      </c>
      <c r="M19" s="426">
        <f t="shared" si="2"/>
        <v>0</v>
      </c>
      <c r="N19" s="426">
        <f t="shared" si="2"/>
        <v>5</v>
      </c>
      <c r="O19" s="426">
        <f t="shared" si="2"/>
        <v>1</v>
      </c>
      <c r="P19" s="426">
        <f t="shared" si="2"/>
        <v>0</v>
      </c>
      <c r="Q19" s="426">
        <f t="shared" si="2"/>
        <v>0</v>
      </c>
      <c r="R19" s="391" t="s">
        <v>34</v>
      </c>
      <c r="S19" s="425">
        <v>2</v>
      </c>
      <c r="T19" s="426">
        <f t="shared" ref="T19" si="3">SUM(T20:T24)</f>
        <v>71</v>
      </c>
      <c r="U19" s="426">
        <f t="shared" ref="U19" si="4">SUM(U20:U24)</f>
        <v>71</v>
      </c>
      <c r="V19" s="426">
        <f t="shared" ref="V19" si="5">SUM(V20:V24)</f>
        <v>67</v>
      </c>
      <c r="W19" s="426">
        <v>67</v>
      </c>
      <c r="X19" s="426">
        <f t="shared" ref="X19" si="6">SUM(X20:X24)</f>
        <v>0</v>
      </c>
      <c r="Y19" s="426">
        <f t="shared" ref="Y19" si="7">SUM(Y20:Y24)</f>
        <v>0</v>
      </c>
      <c r="Z19" s="426">
        <f t="shared" ref="Z19" si="8">SUM(Z20:Z24)</f>
        <v>4</v>
      </c>
      <c r="AA19" s="426">
        <f t="shared" ref="AA19" si="9">SUM(AA20:AA24)</f>
        <v>4</v>
      </c>
      <c r="AB19" s="427">
        <f t="shared" ref="AB19" si="10">SUM(AB20:AB24)</f>
        <v>44</v>
      </c>
      <c r="AC19" s="427">
        <f t="shared" ref="AC19" si="11">SUM(AC20:AC24)</f>
        <v>44</v>
      </c>
    </row>
    <row r="20" spans="1:30">
      <c r="A20" s="167" t="s">
        <v>35</v>
      </c>
      <c r="B20" s="85">
        <v>3</v>
      </c>
      <c r="C20" s="272">
        <f>+D20+E20</f>
        <v>1</v>
      </c>
      <c r="D20" s="273">
        <v>1</v>
      </c>
      <c r="E20" s="273"/>
      <c r="F20" s="264">
        <v>2</v>
      </c>
      <c r="G20" s="424">
        <v>18</v>
      </c>
      <c r="H20" s="273">
        <v>1</v>
      </c>
      <c r="I20" s="274">
        <v>2</v>
      </c>
      <c r="J20" s="274"/>
      <c r="K20" s="265">
        <v>1</v>
      </c>
      <c r="L20" s="265"/>
      <c r="M20" s="265"/>
      <c r="N20" s="265">
        <v>1</v>
      </c>
      <c r="O20" s="265"/>
      <c r="P20" s="265"/>
      <c r="Q20" s="265"/>
      <c r="R20" s="167" t="s">
        <v>35</v>
      </c>
      <c r="S20" s="85">
        <v>3</v>
      </c>
      <c r="T20" s="423">
        <v>2</v>
      </c>
      <c r="U20" s="423">
        <v>2</v>
      </c>
      <c r="V20" s="265">
        <v>2</v>
      </c>
      <c r="W20" s="265">
        <v>2</v>
      </c>
      <c r="X20" s="265"/>
      <c r="Y20" s="265"/>
      <c r="Z20" s="265"/>
      <c r="AA20" s="265"/>
      <c r="AB20" s="423">
        <v>5</v>
      </c>
      <c r="AC20" s="423">
        <v>5</v>
      </c>
    </row>
    <row r="21" spans="1:30">
      <c r="A21" s="167" t="s">
        <v>36</v>
      </c>
      <c r="B21" s="85">
        <v>4</v>
      </c>
      <c r="C21" s="272">
        <f t="shared" ref="C21:C53" si="12">+D21+E21</f>
        <v>1</v>
      </c>
      <c r="D21" s="273">
        <v>1</v>
      </c>
      <c r="E21" s="273"/>
      <c r="F21" s="264">
        <v>3</v>
      </c>
      <c r="G21" s="424">
        <v>19</v>
      </c>
      <c r="H21" s="273"/>
      <c r="I21" s="274">
        <v>1</v>
      </c>
      <c r="J21" s="274">
        <v>1</v>
      </c>
      <c r="K21" s="265">
        <v>1</v>
      </c>
      <c r="L21" s="265"/>
      <c r="M21" s="265"/>
      <c r="N21" s="265">
        <v>1</v>
      </c>
      <c r="O21" s="265"/>
      <c r="P21" s="265"/>
      <c r="Q21" s="265"/>
      <c r="R21" s="167" t="s">
        <v>36</v>
      </c>
      <c r="S21" s="85">
        <v>4</v>
      </c>
      <c r="T21" s="423">
        <v>16</v>
      </c>
      <c r="U21" s="423">
        <v>16</v>
      </c>
      <c r="V21" s="265">
        <v>15</v>
      </c>
      <c r="W21" s="265">
        <v>15</v>
      </c>
      <c r="X21" s="265"/>
      <c r="Y21" s="265"/>
      <c r="Z21" s="265">
        <v>1</v>
      </c>
      <c r="AA21" s="265">
        <v>1</v>
      </c>
      <c r="AB21" s="423">
        <v>6</v>
      </c>
      <c r="AC21" s="423">
        <v>6</v>
      </c>
    </row>
    <row r="22" spans="1:30">
      <c r="A22" s="167" t="s">
        <v>37</v>
      </c>
      <c r="B22" s="85">
        <v>5</v>
      </c>
      <c r="C22" s="272">
        <f t="shared" si="12"/>
        <v>3</v>
      </c>
      <c r="D22" s="273">
        <v>3</v>
      </c>
      <c r="E22" s="273"/>
      <c r="F22" s="264">
        <v>6</v>
      </c>
      <c r="G22" s="424">
        <v>58</v>
      </c>
      <c r="H22" s="273">
        <v>2</v>
      </c>
      <c r="I22" s="274">
        <v>4</v>
      </c>
      <c r="J22" s="274">
        <v>4</v>
      </c>
      <c r="K22" s="265">
        <v>3</v>
      </c>
      <c r="L22" s="265"/>
      <c r="M22" s="265"/>
      <c r="N22" s="265">
        <v>2</v>
      </c>
      <c r="O22" s="265">
        <v>1</v>
      </c>
      <c r="P22" s="265"/>
      <c r="Q22" s="265"/>
      <c r="R22" s="167" t="s">
        <v>37</v>
      </c>
      <c r="S22" s="85">
        <v>5</v>
      </c>
      <c r="T22" s="423">
        <v>19</v>
      </c>
      <c r="U22" s="423">
        <v>19</v>
      </c>
      <c r="V22" s="265">
        <v>18</v>
      </c>
      <c r="W22" s="265">
        <v>18</v>
      </c>
      <c r="X22" s="265"/>
      <c r="Y22" s="265"/>
      <c r="Z22" s="265">
        <v>1</v>
      </c>
      <c r="AA22" s="265">
        <v>1</v>
      </c>
      <c r="AB22" s="423">
        <v>8</v>
      </c>
      <c r="AC22" s="423">
        <v>8</v>
      </c>
    </row>
    <row r="23" spans="1:30">
      <c r="A23" s="167" t="s">
        <v>38</v>
      </c>
      <c r="B23" s="85">
        <v>6</v>
      </c>
      <c r="C23" s="272">
        <f t="shared" si="12"/>
        <v>1</v>
      </c>
      <c r="D23" s="273">
        <v>1</v>
      </c>
      <c r="E23" s="273"/>
      <c r="F23" s="264">
        <v>3</v>
      </c>
      <c r="G23" s="424">
        <v>24</v>
      </c>
      <c r="H23" s="273"/>
      <c r="I23" s="274">
        <v>1</v>
      </c>
      <c r="J23" s="274"/>
      <c r="K23" s="265">
        <v>1</v>
      </c>
      <c r="L23" s="265"/>
      <c r="M23" s="265"/>
      <c r="N23" s="265"/>
      <c r="O23" s="265"/>
      <c r="P23" s="265"/>
      <c r="Q23" s="265"/>
      <c r="R23" s="167" t="s">
        <v>38</v>
      </c>
      <c r="S23" s="85">
        <v>6</v>
      </c>
      <c r="T23" s="423">
        <v>18</v>
      </c>
      <c r="U23" s="423">
        <v>18</v>
      </c>
      <c r="V23" s="265">
        <v>16</v>
      </c>
      <c r="W23" s="265">
        <v>16</v>
      </c>
      <c r="X23" s="265"/>
      <c r="Y23" s="265"/>
      <c r="Z23" s="265">
        <v>2</v>
      </c>
      <c r="AA23" s="265">
        <v>2</v>
      </c>
      <c r="AB23" s="423">
        <v>9</v>
      </c>
      <c r="AC23" s="423">
        <v>9</v>
      </c>
    </row>
    <row r="24" spans="1:30">
      <c r="A24" s="167" t="s">
        <v>39</v>
      </c>
      <c r="B24" s="85">
        <v>7</v>
      </c>
      <c r="C24" s="272">
        <f t="shared" si="12"/>
        <v>1</v>
      </c>
      <c r="D24" s="273">
        <v>1</v>
      </c>
      <c r="E24" s="273"/>
      <c r="F24" s="264">
        <v>3</v>
      </c>
      <c r="G24" s="424">
        <v>36</v>
      </c>
      <c r="H24" s="273"/>
      <c r="I24" s="274">
        <v>2</v>
      </c>
      <c r="J24" s="274">
        <v>3</v>
      </c>
      <c r="K24" s="265">
        <v>1</v>
      </c>
      <c r="L24" s="265"/>
      <c r="M24" s="265"/>
      <c r="N24" s="265">
        <v>1</v>
      </c>
      <c r="O24" s="265"/>
      <c r="P24" s="265"/>
      <c r="Q24" s="265"/>
      <c r="R24" s="167" t="s">
        <v>39</v>
      </c>
      <c r="S24" s="85">
        <v>7</v>
      </c>
      <c r="T24" s="423">
        <v>16</v>
      </c>
      <c r="U24" s="423">
        <v>16</v>
      </c>
      <c r="V24" s="265">
        <v>16</v>
      </c>
      <c r="W24" s="265">
        <v>16</v>
      </c>
      <c r="X24" s="265"/>
      <c r="Y24" s="265"/>
      <c r="Z24" s="265"/>
      <c r="AA24" s="265"/>
      <c r="AB24" s="423">
        <v>16</v>
      </c>
      <c r="AC24" s="423">
        <v>16</v>
      </c>
    </row>
    <row r="25" spans="1:30">
      <c r="A25" s="392" t="s">
        <v>40</v>
      </c>
      <c r="B25" s="480">
        <v>8</v>
      </c>
      <c r="C25" s="426">
        <f>SUM(C26:C31)</f>
        <v>12</v>
      </c>
      <c r="D25" s="426">
        <f t="shared" ref="D25:Q25" si="13">SUM(D26:D31)</f>
        <v>9</v>
      </c>
      <c r="E25" s="426">
        <f t="shared" si="13"/>
        <v>3</v>
      </c>
      <c r="F25" s="426">
        <f t="shared" si="13"/>
        <v>43</v>
      </c>
      <c r="G25" s="427">
        <f t="shared" si="13"/>
        <v>135</v>
      </c>
      <c r="H25" s="426">
        <f t="shared" si="13"/>
        <v>6</v>
      </c>
      <c r="I25" s="426">
        <f t="shared" si="13"/>
        <v>15</v>
      </c>
      <c r="J25" s="426">
        <f t="shared" si="13"/>
        <v>9</v>
      </c>
      <c r="K25" s="426">
        <f t="shared" si="13"/>
        <v>12</v>
      </c>
      <c r="L25" s="426">
        <f t="shared" si="13"/>
        <v>0</v>
      </c>
      <c r="M25" s="426">
        <f t="shared" si="13"/>
        <v>0</v>
      </c>
      <c r="N25" s="426">
        <f t="shared" si="13"/>
        <v>11</v>
      </c>
      <c r="O25" s="426">
        <f t="shared" si="13"/>
        <v>2</v>
      </c>
      <c r="P25" s="426">
        <f t="shared" si="13"/>
        <v>0</v>
      </c>
      <c r="Q25" s="426">
        <f t="shared" si="13"/>
        <v>0</v>
      </c>
      <c r="R25" s="392" t="s">
        <v>40</v>
      </c>
      <c r="S25" s="480">
        <v>8</v>
      </c>
      <c r="T25" s="427">
        <f t="shared" ref="T25" si="14">SUM(T26:T31)</f>
        <v>141</v>
      </c>
      <c r="U25" s="427">
        <f t="shared" ref="U25" si="15">SUM(U26:U31)</f>
        <v>141</v>
      </c>
      <c r="V25" s="426">
        <f t="shared" ref="V25" si="16">SUM(V26:V31)</f>
        <v>117</v>
      </c>
      <c r="W25" s="426">
        <v>117</v>
      </c>
      <c r="X25" s="426">
        <f t="shared" ref="X25" si="17">SUM(X26:X31)</f>
        <v>14</v>
      </c>
      <c r="Y25" s="426">
        <f t="shared" ref="Y25" si="18">SUM(Y26:Y31)</f>
        <v>14</v>
      </c>
      <c r="Z25" s="426">
        <f t="shared" ref="Z25" si="19">SUM(Z26:Z31)</f>
        <v>10</v>
      </c>
      <c r="AA25" s="426">
        <f t="shared" ref="AA25" si="20">SUM(AA26:AA31)</f>
        <v>10</v>
      </c>
      <c r="AB25" s="427">
        <f t="shared" ref="AB25" si="21">SUM(AB26:AB31)</f>
        <v>56</v>
      </c>
      <c r="AC25" s="427">
        <f t="shared" ref="AC25" si="22">SUM(AC26:AC31)</f>
        <v>56</v>
      </c>
    </row>
    <row r="26" spans="1:30">
      <c r="A26" s="167" t="s">
        <v>41</v>
      </c>
      <c r="B26" s="85">
        <v>9</v>
      </c>
      <c r="C26" s="272">
        <f t="shared" si="12"/>
        <v>3</v>
      </c>
      <c r="D26" s="273">
        <v>1</v>
      </c>
      <c r="E26" s="273">
        <v>2</v>
      </c>
      <c r="F26" s="264">
        <v>8</v>
      </c>
      <c r="G26" s="389">
        <v>33</v>
      </c>
      <c r="H26" s="386"/>
      <c r="I26" s="387">
        <v>4</v>
      </c>
      <c r="J26" s="387">
        <v>4</v>
      </c>
      <c r="K26" s="267">
        <v>3</v>
      </c>
      <c r="L26" s="267"/>
      <c r="M26" s="267"/>
      <c r="N26" s="265">
        <v>3</v>
      </c>
      <c r="O26" s="265">
        <v>1</v>
      </c>
      <c r="P26" s="265"/>
      <c r="Q26" s="265"/>
      <c r="R26" s="393" t="s">
        <v>41</v>
      </c>
      <c r="S26" s="85">
        <v>9</v>
      </c>
      <c r="T26" s="423">
        <v>26</v>
      </c>
      <c r="U26" s="423">
        <v>26</v>
      </c>
      <c r="V26" s="265">
        <v>22</v>
      </c>
      <c r="W26" s="265">
        <v>22</v>
      </c>
      <c r="X26" s="265">
        <v>2</v>
      </c>
      <c r="Y26" s="265">
        <v>2</v>
      </c>
      <c r="Z26" s="265">
        <v>2</v>
      </c>
      <c r="AA26" s="265">
        <v>2</v>
      </c>
      <c r="AB26" s="423">
        <v>7</v>
      </c>
      <c r="AC26" s="423">
        <v>7</v>
      </c>
    </row>
    <row r="27" spans="1:30">
      <c r="A27" s="167" t="s">
        <v>42</v>
      </c>
      <c r="B27" s="85">
        <v>10</v>
      </c>
      <c r="C27" s="272">
        <f t="shared" si="12"/>
        <v>2</v>
      </c>
      <c r="D27" s="273">
        <v>1</v>
      </c>
      <c r="E27" s="273">
        <v>1</v>
      </c>
      <c r="F27" s="264">
        <v>4</v>
      </c>
      <c r="G27" s="389">
        <v>14</v>
      </c>
      <c r="H27" s="386">
        <v>1</v>
      </c>
      <c r="I27" s="387">
        <v>1</v>
      </c>
      <c r="J27" s="387"/>
      <c r="K27" s="267">
        <v>2</v>
      </c>
      <c r="L27" s="267"/>
      <c r="M27" s="267"/>
      <c r="N27" s="265">
        <v>2</v>
      </c>
      <c r="O27" s="265"/>
      <c r="P27" s="265"/>
      <c r="Q27" s="265"/>
      <c r="R27" s="167" t="s">
        <v>42</v>
      </c>
      <c r="S27" s="85">
        <v>10</v>
      </c>
      <c r="T27" s="423">
        <v>19</v>
      </c>
      <c r="U27" s="423">
        <v>19</v>
      </c>
      <c r="V27" s="265">
        <v>15</v>
      </c>
      <c r="W27" s="265">
        <v>15</v>
      </c>
      <c r="X27" s="265"/>
      <c r="Y27" s="265"/>
      <c r="Z27" s="265">
        <v>4</v>
      </c>
      <c r="AA27" s="265">
        <v>4</v>
      </c>
      <c r="AB27" s="423">
        <v>5</v>
      </c>
      <c r="AC27" s="423">
        <v>5</v>
      </c>
    </row>
    <row r="28" spans="1:30">
      <c r="A28" s="167" t="s">
        <v>43</v>
      </c>
      <c r="B28" s="85">
        <v>11</v>
      </c>
      <c r="C28" s="272">
        <f t="shared" si="12"/>
        <v>2</v>
      </c>
      <c r="D28" s="273">
        <v>2</v>
      </c>
      <c r="E28" s="273"/>
      <c r="F28" s="264">
        <v>4</v>
      </c>
      <c r="G28" s="389">
        <v>16</v>
      </c>
      <c r="H28" s="386">
        <v>1</v>
      </c>
      <c r="I28" s="387">
        <v>3</v>
      </c>
      <c r="J28" s="387">
        <v>1</v>
      </c>
      <c r="K28" s="267">
        <v>2</v>
      </c>
      <c r="L28" s="267"/>
      <c r="M28" s="267"/>
      <c r="N28" s="265">
        <v>1</v>
      </c>
      <c r="O28" s="265">
        <v>1</v>
      </c>
      <c r="P28" s="265"/>
      <c r="Q28" s="265"/>
      <c r="R28" s="167" t="s">
        <v>43</v>
      </c>
      <c r="S28" s="85">
        <v>11</v>
      </c>
      <c r="T28" s="423">
        <v>20</v>
      </c>
      <c r="U28" s="423">
        <v>20</v>
      </c>
      <c r="V28" s="265">
        <v>6</v>
      </c>
      <c r="W28" s="265">
        <v>6</v>
      </c>
      <c r="X28" s="265">
        <v>12</v>
      </c>
      <c r="Y28" s="265">
        <v>12</v>
      </c>
      <c r="Z28" s="265">
        <v>2</v>
      </c>
      <c r="AA28" s="265">
        <v>2</v>
      </c>
      <c r="AB28" s="423">
        <v>8</v>
      </c>
      <c r="AC28" s="423">
        <v>8</v>
      </c>
    </row>
    <row r="29" spans="1:30">
      <c r="A29" s="167" t="s">
        <v>44</v>
      </c>
      <c r="B29" s="85">
        <v>12</v>
      </c>
      <c r="C29" s="272">
        <f t="shared" si="12"/>
        <v>3</v>
      </c>
      <c r="D29" s="273">
        <v>3</v>
      </c>
      <c r="E29" s="273"/>
      <c r="F29" s="264">
        <v>7</v>
      </c>
      <c r="G29" s="389">
        <v>29</v>
      </c>
      <c r="H29" s="386">
        <v>4</v>
      </c>
      <c r="I29" s="387">
        <v>4</v>
      </c>
      <c r="J29" s="387">
        <v>2</v>
      </c>
      <c r="K29" s="267">
        <v>3</v>
      </c>
      <c r="L29" s="267"/>
      <c r="M29" s="267"/>
      <c r="N29" s="265">
        <v>3</v>
      </c>
      <c r="O29" s="265"/>
      <c r="P29" s="265"/>
      <c r="Q29" s="265"/>
      <c r="R29" s="167" t="s">
        <v>44</v>
      </c>
      <c r="S29" s="85">
        <v>12</v>
      </c>
      <c r="T29" s="423">
        <v>24</v>
      </c>
      <c r="U29" s="423">
        <v>24</v>
      </c>
      <c r="V29" s="265">
        <v>24</v>
      </c>
      <c r="W29" s="265">
        <v>24</v>
      </c>
      <c r="X29" s="265"/>
      <c r="Y29" s="265"/>
      <c r="Z29" s="265"/>
      <c r="AA29" s="265"/>
      <c r="AB29" s="423">
        <v>22</v>
      </c>
      <c r="AC29" s="423">
        <v>22</v>
      </c>
    </row>
    <row r="30" spans="1:30">
      <c r="A30" s="167" t="s">
        <v>45</v>
      </c>
      <c r="B30" s="85">
        <v>13</v>
      </c>
      <c r="C30" s="272">
        <f t="shared" si="12"/>
        <v>1</v>
      </c>
      <c r="D30" s="273">
        <v>1</v>
      </c>
      <c r="E30" s="273"/>
      <c r="F30" s="264">
        <v>18</v>
      </c>
      <c r="G30" s="389">
        <v>24</v>
      </c>
      <c r="H30" s="386"/>
      <c r="I30" s="387">
        <v>1</v>
      </c>
      <c r="J30" s="387">
        <v>1</v>
      </c>
      <c r="K30" s="267">
        <v>1</v>
      </c>
      <c r="L30" s="267"/>
      <c r="M30" s="267"/>
      <c r="N30" s="265">
        <v>1</v>
      </c>
      <c r="O30" s="265"/>
      <c r="P30" s="265"/>
      <c r="Q30" s="265"/>
      <c r="R30" s="167" t="s">
        <v>45</v>
      </c>
      <c r="S30" s="85">
        <v>13</v>
      </c>
      <c r="T30" s="423">
        <v>42</v>
      </c>
      <c r="U30" s="423">
        <v>42</v>
      </c>
      <c r="V30" s="265">
        <v>42</v>
      </c>
      <c r="W30" s="265">
        <v>42</v>
      </c>
      <c r="X30" s="265"/>
      <c r="Y30" s="265"/>
      <c r="Z30" s="265"/>
      <c r="AA30" s="265"/>
      <c r="AB30" s="423">
        <v>10</v>
      </c>
      <c r="AC30" s="423">
        <v>10</v>
      </c>
    </row>
    <row r="31" spans="1:30">
      <c r="A31" s="167" t="s">
        <v>46</v>
      </c>
      <c r="B31" s="85">
        <v>14</v>
      </c>
      <c r="C31" s="272">
        <f t="shared" si="12"/>
        <v>1</v>
      </c>
      <c r="D31" s="273">
        <v>1</v>
      </c>
      <c r="E31" s="273"/>
      <c r="F31" s="264">
        <v>2</v>
      </c>
      <c r="G31" s="389">
        <v>19</v>
      </c>
      <c r="H31" s="386"/>
      <c r="I31" s="387">
        <v>2</v>
      </c>
      <c r="J31" s="387">
        <v>1</v>
      </c>
      <c r="K31" s="267">
        <v>1</v>
      </c>
      <c r="L31" s="267"/>
      <c r="M31" s="267"/>
      <c r="N31" s="265">
        <v>1</v>
      </c>
      <c r="O31" s="265"/>
      <c r="P31" s="265"/>
      <c r="Q31" s="265"/>
      <c r="R31" s="167" t="s">
        <v>46</v>
      </c>
      <c r="S31" s="85">
        <v>14</v>
      </c>
      <c r="T31" s="423">
        <v>10</v>
      </c>
      <c r="U31" s="423">
        <v>10</v>
      </c>
      <c r="V31" s="265">
        <v>8</v>
      </c>
      <c r="W31" s="265">
        <v>8</v>
      </c>
      <c r="X31" s="265"/>
      <c r="Y31" s="265"/>
      <c r="Z31" s="265">
        <v>2</v>
      </c>
      <c r="AA31" s="265">
        <v>2</v>
      </c>
      <c r="AB31" s="423">
        <v>4</v>
      </c>
      <c r="AC31" s="423">
        <v>4</v>
      </c>
    </row>
    <row r="32" spans="1:30">
      <c r="A32" s="392" t="s">
        <v>47</v>
      </c>
      <c r="B32" s="480">
        <v>15</v>
      </c>
      <c r="C32" s="426">
        <f>SUM(C33:C39)</f>
        <v>16</v>
      </c>
      <c r="D32" s="426">
        <f t="shared" ref="D32:Q32" si="23">SUM(D33:D39)</f>
        <v>14</v>
      </c>
      <c r="E32" s="426">
        <f t="shared" si="23"/>
        <v>2</v>
      </c>
      <c r="F32" s="426">
        <f t="shared" si="23"/>
        <v>70</v>
      </c>
      <c r="G32" s="427">
        <f t="shared" si="23"/>
        <v>176</v>
      </c>
      <c r="H32" s="426">
        <f t="shared" si="23"/>
        <v>1</v>
      </c>
      <c r="I32" s="426">
        <f t="shared" si="23"/>
        <v>19</v>
      </c>
      <c r="J32" s="426">
        <f t="shared" si="23"/>
        <v>12</v>
      </c>
      <c r="K32" s="426">
        <f t="shared" si="23"/>
        <v>16</v>
      </c>
      <c r="L32" s="426">
        <f t="shared" si="23"/>
        <v>0</v>
      </c>
      <c r="M32" s="426">
        <f t="shared" si="23"/>
        <v>0</v>
      </c>
      <c r="N32" s="426">
        <f t="shared" si="23"/>
        <v>11</v>
      </c>
      <c r="O32" s="426">
        <f t="shared" si="23"/>
        <v>4</v>
      </c>
      <c r="P32" s="426">
        <f t="shared" si="23"/>
        <v>0</v>
      </c>
      <c r="Q32" s="426">
        <f t="shared" si="23"/>
        <v>1</v>
      </c>
      <c r="R32" s="392" t="s">
        <v>47</v>
      </c>
      <c r="S32" s="480">
        <v>15</v>
      </c>
      <c r="T32" s="427">
        <f t="shared" ref="T32" si="24">SUM(T33:T39)</f>
        <v>142</v>
      </c>
      <c r="U32" s="427">
        <f t="shared" ref="U32" si="25">SUM(U33:U39)</f>
        <v>142</v>
      </c>
      <c r="V32" s="426">
        <f t="shared" ref="V32" si="26">SUM(V33:V39)</f>
        <v>126</v>
      </c>
      <c r="W32" s="426">
        <v>126</v>
      </c>
      <c r="X32" s="426">
        <f t="shared" ref="X32" si="27">SUM(X33:X39)</f>
        <v>8</v>
      </c>
      <c r="Y32" s="426">
        <f t="shared" ref="Y32" si="28">SUM(Y33:Y39)</f>
        <v>8</v>
      </c>
      <c r="Z32" s="426">
        <f t="shared" ref="Z32" si="29">SUM(Z33:Z39)</f>
        <v>8</v>
      </c>
      <c r="AA32" s="426">
        <f t="shared" ref="AA32" si="30">SUM(AA33:AA39)</f>
        <v>8</v>
      </c>
      <c r="AB32" s="427">
        <f t="shared" ref="AB32" si="31">SUM(AB33:AB39)</f>
        <v>132</v>
      </c>
      <c r="AC32" s="427">
        <f t="shared" ref="AC32" si="32">SUM(AC33:AC39)</f>
        <v>132</v>
      </c>
    </row>
    <row r="33" spans="1:29">
      <c r="A33" s="167" t="s">
        <v>48</v>
      </c>
      <c r="B33" s="85">
        <v>16</v>
      </c>
      <c r="C33" s="272">
        <f t="shared" si="12"/>
        <v>1</v>
      </c>
      <c r="D33" s="273">
        <v>1</v>
      </c>
      <c r="E33" s="273"/>
      <c r="F33" s="264">
        <v>10</v>
      </c>
      <c r="G33" s="389">
        <v>2</v>
      </c>
      <c r="H33" s="386"/>
      <c r="I33" s="387">
        <v>2</v>
      </c>
      <c r="J33" s="387">
        <v>1</v>
      </c>
      <c r="K33" s="267">
        <v>1</v>
      </c>
      <c r="L33" s="267"/>
      <c r="M33" s="267"/>
      <c r="N33" s="265">
        <v>1</v>
      </c>
      <c r="O33" s="265"/>
      <c r="P33" s="265"/>
      <c r="Q33" s="265"/>
      <c r="R33" s="167" t="s">
        <v>48</v>
      </c>
      <c r="S33" s="85">
        <v>16</v>
      </c>
      <c r="T33" s="423">
        <v>5</v>
      </c>
      <c r="U33" s="423">
        <v>5</v>
      </c>
      <c r="V33" s="265">
        <v>5</v>
      </c>
      <c r="W33" s="265">
        <v>5</v>
      </c>
      <c r="X33" s="265"/>
      <c r="Y33" s="265"/>
      <c r="Z33" s="265"/>
      <c r="AA33" s="265"/>
      <c r="AB33" s="423">
        <v>3</v>
      </c>
      <c r="AC33" s="423">
        <v>3</v>
      </c>
    </row>
    <row r="34" spans="1:29">
      <c r="A34" s="167" t="s">
        <v>49</v>
      </c>
      <c r="B34" s="85">
        <v>17</v>
      </c>
      <c r="C34" s="272">
        <f t="shared" si="12"/>
        <v>3</v>
      </c>
      <c r="D34" s="273">
        <v>3</v>
      </c>
      <c r="E34" s="273"/>
      <c r="F34" s="264">
        <v>13</v>
      </c>
      <c r="G34" s="389">
        <v>51</v>
      </c>
      <c r="H34" s="386"/>
      <c r="I34" s="387">
        <v>5</v>
      </c>
      <c r="J34" s="387">
        <v>5</v>
      </c>
      <c r="K34" s="267">
        <v>3</v>
      </c>
      <c r="L34" s="267"/>
      <c r="M34" s="267"/>
      <c r="N34" s="265">
        <v>3</v>
      </c>
      <c r="O34" s="265"/>
      <c r="P34" s="265"/>
      <c r="Q34" s="265"/>
      <c r="R34" s="167" t="s">
        <v>49</v>
      </c>
      <c r="S34" s="85">
        <v>17</v>
      </c>
      <c r="T34" s="423">
        <v>37</v>
      </c>
      <c r="U34" s="423">
        <v>37</v>
      </c>
      <c r="V34" s="265">
        <v>37</v>
      </c>
      <c r="W34" s="265">
        <v>37</v>
      </c>
      <c r="X34" s="265"/>
      <c r="Y34" s="265"/>
      <c r="Z34" s="265"/>
      <c r="AA34" s="265"/>
      <c r="AB34" s="423">
        <v>52</v>
      </c>
      <c r="AC34" s="423">
        <v>52</v>
      </c>
    </row>
    <row r="35" spans="1:29">
      <c r="A35" s="167" t="s">
        <v>50</v>
      </c>
      <c r="B35" s="85">
        <v>18</v>
      </c>
      <c r="C35" s="272">
        <f t="shared" si="12"/>
        <v>1</v>
      </c>
      <c r="D35" s="273">
        <v>1</v>
      </c>
      <c r="E35" s="273"/>
      <c r="F35" s="264">
        <v>7</v>
      </c>
      <c r="G35" s="389">
        <v>8</v>
      </c>
      <c r="H35" s="386"/>
      <c r="I35" s="387">
        <v>1</v>
      </c>
      <c r="J35" s="387">
        <v>1</v>
      </c>
      <c r="K35" s="267">
        <v>1</v>
      </c>
      <c r="L35" s="267"/>
      <c r="M35" s="267"/>
      <c r="N35" s="265"/>
      <c r="O35" s="265">
        <v>1</v>
      </c>
      <c r="P35" s="265"/>
      <c r="Q35" s="265"/>
      <c r="R35" s="167" t="s">
        <v>50</v>
      </c>
      <c r="S35" s="85">
        <v>18</v>
      </c>
      <c r="T35" s="423">
        <v>10</v>
      </c>
      <c r="U35" s="423">
        <v>10</v>
      </c>
      <c r="V35" s="265">
        <v>10</v>
      </c>
      <c r="W35" s="265">
        <v>10</v>
      </c>
      <c r="X35" s="265"/>
      <c r="Y35" s="265"/>
      <c r="Z35" s="265"/>
      <c r="AA35" s="265"/>
      <c r="AB35" s="423">
        <v>10</v>
      </c>
      <c r="AC35" s="423">
        <v>10</v>
      </c>
    </row>
    <row r="36" spans="1:29">
      <c r="A36" s="167" t="s">
        <v>51</v>
      </c>
      <c r="B36" s="85">
        <v>19</v>
      </c>
      <c r="C36" s="272">
        <f t="shared" si="12"/>
        <v>1</v>
      </c>
      <c r="D36" s="273">
        <v>1</v>
      </c>
      <c r="E36" s="273"/>
      <c r="F36" s="264">
        <v>3</v>
      </c>
      <c r="G36" s="389">
        <v>13</v>
      </c>
      <c r="H36" s="386"/>
      <c r="I36" s="387">
        <v>2</v>
      </c>
      <c r="J36" s="387">
        <v>3</v>
      </c>
      <c r="K36" s="267">
        <v>1</v>
      </c>
      <c r="L36" s="267"/>
      <c r="M36" s="267"/>
      <c r="N36" s="265">
        <v>1</v>
      </c>
      <c r="O36" s="265"/>
      <c r="P36" s="265"/>
      <c r="Q36" s="265"/>
      <c r="R36" s="167" t="s">
        <v>51</v>
      </c>
      <c r="S36" s="85">
        <v>19</v>
      </c>
      <c r="T36" s="423">
        <v>16</v>
      </c>
      <c r="U36" s="423">
        <v>16</v>
      </c>
      <c r="V36" s="265">
        <v>16</v>
      </c>
      <c r="W36" s="265">
        <v>16</v>
      </c>
      <c r="X36" s="265"/>
      <c r="Y36" s="265"/>
      <c r="Z36" s="265"/>
      <c r="AA36" s="265"/>
      <c r="AB36" s="423">
        <v>16</v>
      </c>
      <c r="AC36" s="423">
        <v>16</v>
      </c>
    </row>
    <row r="37" spans="1:29">
      <c r="A37" s="167" t="s">
        <v>52</v>
      </c>
      <c r="B37" s="85">
        <v>20</v>
      </c>
      <c r="C37" s="272">
        <f t="shared" si="12"/>
        <v>3</v>
      </c>
      <c r="D37" s="273">
        <v>1</v>
      </c>
      <c r="E37" s="273">
        <v>2</v>
      </c>
      <c r="F37" s="264">
        <v>17</v>
      </c>
      <c r="G37" s="389">
        <v>18</v>
      </c>
      <c r="H37" s="386">
        <v>1</v>
      </c>
      <c r="I37" s="387">
        <v>2</v>
      </c>
      <c r="J37" s="387">
        <v>1</v>
      </c>
      <c r="K37" s="267">
        <v>3</v>
      </c>
      <c r="L37" s="267"/>
      <c r="M37" s="267"/>
      <c r="N37" s="265">
        <v>2</v>
      </c>
      <c r="O37" s="265"/>
      <c r="P37" s="265"/>
      <c r="Q37" s="265">
        <v>1</v>
      </c>
      <c r="R37" s="167" t="s">
        <v>52</v>
      </c>
      <c r="S37" s="85">
        <v>20</v>
      </c>
      <c r="T37" s="423">
        <v>31</v>
      </c>
      <c r="U37" s="423">
        <v>31</v>
      </c>
      <c r="V37" s="265">
        <v>31</v>
      </c>
      <c r="W37" s="265">
        <v>31</v>
      </c>
      <c r="X37" s="265"/>
      <c r="Y37" s="265"/>
      <c r="Z37" s="265"/>
      <c r="AA37" s="265"/>
      <c r="AB37" s="423">
        <v>26</v>
      </c>
      <c r="AC37" s="423">
        <v>26</v>
      </c>
    </row>
    <row r="38" spans="1:29">
      <c r="A38" s="167" t="s">
        <v>53</v>
      </c>
      <c r="B38" s="85">
        <v>21</v>
      </c>
      <c r="C38" s="272">
        <f t="shared" si="12"/>
        <v>3</v>
      </c>
      <c r="D38" s="273">
        <v>3</v>
      </c>
      <c r="E38" s="273"/>
      <c r="F38" s="275">
        <v>5</v>
      </c>
      <c r="G38" s="389">
        <v>39</v>
      </c>
      <c r="H38" s="386"/>
      <c r="I38" s="388">
        <v>3</v>
      </c>
      <c r="J38" s="388">
        <v>1</v>
      </c>
      <c r="K38" s="386">
        <v>3</v>
      </c>
      <c r="L38" s="386"/>
      <c r="M38" s="386"/>
      <c r="N38" s="273">
        <v>2</v>
      </c>
      <c r="O38" s="273">
        <v>1</v>
      </c>
      <c r="P38" s="273"/>
      <c r="Q38" s="273"/>
      <c r="R38" s="167" t="s">
        <v>53</v>
      </c>
      <c r="S38" s="85">
        <v>21</v>
      </c>
      <c r="T38" s="424">
        <v>20</v>
      </c>
      <c r="U38" s="424">
        <v>20</v>
      </c>
      <c r="V38" s="273">
        <v>13</v>
      </c>
      <c r="W38" s="273">
        <v>13</v>
      </c>
      <c r="X38" s="273">
        <v>2</v>
      </c>
      <c r="Y38" s="273">
        <v>2</v>
      </c>
      <c r="Z38" s="273">
        <v>5</v>
      </c>
      <c r="AA38" s="273">
        <v>5</v>
      </c>
      <c r="AB38" s="424">
        <v>10</v>
      </c>
      <c r="AC38" s="424">
        <v>10</v>
      </c>
    </row>
    <row r="39" spans="1:29">
      <c r="A39" s="167" t="s">
        <v>54</v>
      </c>
      <c r="B39" s="85">
        <v>22</v>
      </c>
      <c r="C39" s="272">
        <f t="shared" si="12"/>
        <v>4</v>
      </c>
      <c r="D39" s="273">
        <v>4</v>
      </c>
      <c r="E39" s="273"/>
      <c r="F39" s="264">
        <v>15</v>
      </c>
      <c r="G39" s="389">
        <v>45</v>
      </c>
      <c r="H39" s="386"/>
      <c r="I39" s="387">
        <v>4</v>
      </c>
      <c r="J39" s="387"/>
      <c r="K39" s="267">
        <v>4</v>
      </c>
      <c r="L39" s="267"/>
      <c r="M39" s="267"/>
      <c r="N39" s="265">
        <v>2</v>
      </c>
      <c r="O39" s="265">
        <v>2</v>
      </c>
      <c r="P39" s="265"/>
      <c r="Q39" s="265"/>
      <c r="R39" s="167" t="s">
        <v>54</v>
      </c>
      <c r="S39" s="85">
        <v>22</v>
      </c>
      <c r="T39" s="423">
        <v>23</v>
      </c>
      <c r="U39" s="423">
        <v>23</v>
      </c>
      <c r="V39" s="265">
        <v>14</v>
      </c>
      <c r="W39" s="265">
        <v>14</v>
      </c>
      <c r="X39" s="265">
        <v>6</v>
      </c>
      <c r="Y39" s="265">
        <v>6</v>
      </c>
      <c r="Z39" s="265">
        <v>3</v>
      </c>
      <c r="AA39" s="265">
        <v>3</v>
      </c>
      <c r="AB39" s="423">
        <v>15</v>
      </c>
      <c r="AC39" s="423">
        <v>15</v>
      </c>
    </row>
    <row r="40" spans="1:29">
      <c r="A40" s="392" t="s">
        <v>55</v>
      </c>
      <c r="B40" s="480">
        <v>23</v>
      </c>
      <c r="C40" s="426">
        <f>SUM(C41:C43)</f>
        <v>5</v>
      </c>
      <c r="D40" s="426">
        <f t="shared" ref="D40:Q40" si="33">SUM(D41:D43)</f>
        <v>5</v>
      </c>
      <c r="E40" s="426">
        <f t="shared" si="33"/>
        <v>0</v>
      </c>
      <c r="F40" s="426">
        <f t="shared" si="33"/>
        <v>17</v>
      </c>
      <c r="G40" s="427">
        <f t="shared" si="33"/>
        <v>68</v>
      </c>
      <c r="H40" s="426">
        <f t="shared" si="33"/>
        <v>1</v>
      </c>
      <c r="I40" s="426">
        <f t="shared" si="33"/>
        <v>7</v>
      </c>
      <c r="J40" s="426">
        <f t="shared" si="33"/>
        <v>3</v>
      </c>
      <c r="K40" s="426">
        <f t="shared" si="33"/>
        <v>5</v>
      </c>
      <c r="L40" s="426">
        <f t="shared" si="33"/>
        <v>0</v>
      </c>
      <c r="M40" s="426">
        <f t="shared" si="33"/>
        <v>0</v>
      </c>
      <c r="N40" s="426">
        <f t="shared" si="33"/>
        <v>5</v>
      </c>
      <c r="O40" s="426">
        <f t="shared" si="33"/>
        <v>0</v>
      </c>
      <c r="P40" s="426">
        <f t="shared" si="33"/>
        <v>0</v>
      </c>
      <c r="Q40" s="426">
        <f t="shared" si="33"/>
        <v>0</v>
      </c>
      <c r="R40" s="392" t="s">
        <v>55</v>
      </c>
      <c r="S40" s="480">
        <v>23</v>
      </c>
      <c r="T40" s="427">
        <f t="shared" ref="T40" si="34">SUM(T41:T43)</f>
        <v>55</v>
      </c>
      <c r="U40" s="427">
        <f t="shared" ref="U40" si="35">SUM(U41:U43)</f>
        <v>55</v>
      </c>
      <c r="V40" s="426">
        <f t="shared" ref="V40" si="36">SUM(V41:V43)</f>
        <v>55</v>
      </c>
      <c r="W40" s="426">
        <v>55</v>
      </c>
      <c r="X40" s="426">
        <f t="shared" ref="X40" si="37">SUM(X41:X43)</f>
        <v>0</v>
      </c>
      <c r="Y40" s="426">
        <f t="shared" ref="Y40" si="38">SUM(Y41:Y43)</f>
        <v>0</v>
      </c>
      <c r="Z40" s="426">
        <f t="shared" ref="Z40" si="39">SUM(Z41:Z43)</f>
        <v>0</v>
      </c>
      <c r="AA40" s="426">
        <f t="shared" ref="AA40" si="40">SUM(AA41:AA43)</f>
        <v>0</v>
      </c>
      <c r="AB40" s="427">
        <f t="shared" ref="AB40" si="41">SUM(AB41:AB43)</f>
        <v>59</v>
      </c>
      <c r="AC40" s="427">
        <f t="shared" ref="AC40" si="42">SUM(AC41:AC43)</f>
        <v>59</v>
      </c>
    </row>
    <row r="41" spans="1:29">
      <c r="A41" s="167" t="s">
        <v>56</v>
      </c>
      <c r="B41" s="85">
        <v>24</v>
      </c>
      <c r="C41" s="272">
        <f t="shared" si="12"/>
        <v>2</v>
      </c>
      <c r="D41" s="273">
        <v>2</v>
      </c>
      <c r="E41" s="273"/>
      <c r="F41" s="264">
        <v>12</v>
      </c>
      <c r="G41" s="389">
        <v>30</v>
      </c>
      <c r="H41" s="386"/>
      <c r="I41" s="387">
        <v>4</v>
      </c>
      <c r="J41" s="387">
        <v>1</v>
      </c>
      <c r="K41" s="267">
        <v>2</v>
      </c>
      <c r="L41" s="267"/>
      <c r="M41" s="267"/>
      <c r="N41" s="265">
        <v>2</v>
      </c>
      <c r="O41" s="265"/>
      <c r="P41" s="265"/>
      <c r="Q41" s="265"/>
      <c r="R41" s="167" t="s">
        <v>56</v>
      </c>
      <c r="S41" s="85">
        <v>24</v>
      </c>
      <c r="T41" s="423">
        <v>30</v>
      </c>
      <c r="U41" s="423">
        <v>30</v>
      </c>
      <c r="V41" s="265">
        <v>30</v>
      </c>
      <c r="W41" s="265">
        <v>30</v>
      </c>
      <c r="X41" s="265"/>
      <c r="Y41" s="265"/>
      <c r="Z41" s="265"/>
      <c r="AA41" s="265"/>
      <c r="AB41" s="423">
        <v>36</v>
      </c>
      <c r="AC41" s="423">
        <v>36</v>
      </c>
    </row>
    <row r="42" spans="1:29">
      <c r="A42" s="167" t="s">
        <v>57</v>
      </c>
      <c r="B42" s="85">
        <v>25</v>
      </c>
      <c r="C42" s="272">
        <f t="shared" si="12"/>
        <v>1</v>
      </c>
      <c r="D42" s="273">
        <v>1</v>
      </c>
      <c r="E42" s="273"/>
      <c r="F42" s="264">
        <v>1</v>
      </c>
      <c r="G42" s="389">
        <v>10</v>
      </c>
      <c r="H42" s="386"/>
      <c r="I42" s="387">
        <v>1</v>
      </c>
      <c r="J42" s="387">
        <v>1</v>
      </c>
      <c r="K42" s="267">
        <v>1</v>
      </c>
      <c r="L42" s="267"/>
      <c r="M42" s="267"/>
      <c r="N42" s="265">
        <v>1</v>
      </c>
      <c r="O42" s="265"/>
      <c r="P42" s="265"/>
      <c r="Q42" s="265"/>
      <c r="R42" s="167" t="s">
        <v>57</v>
      </c>
      <c r="S42" s="85">
        <v>25</v>
      </c>
      <c r="T42" s="423">
        <v>6</v>
      </c>
      <c r="U42" s="423">
        <v>6</v>
      </c>
      <c r="V42" s="265">
        <v>6</v>
      </c>
      <c r="W42" s="265">
        <v>6</v>
      </c>
      <c r="X42" s="265"/>
      <c r="Y42" s="265"/>
      <c r="Z42" s="265"/>
      <c r="AA42" s="265"/>
      <c r="AB42" s="423">
        <v>3</v>
      </c>
      <c r="AC42" s="423">
        <v>3</v>
      </c>
    </row>
    <row r="43" spans="1:29">
      <c r="A43" s="167" t="s">
        <v>58</v>
      </c>
      <c r="B43" s="85">
        <v>26</v>
      </c>
      <c r="C43" s="272">
        <f t="shared" si="12"/>
        <v>2</v>
      </c>
      <c r="D43" s="273">
        <v>2</v>
      </c>
      <c r="E43" s="273"/>
      <c r="F43" s="264">
        <v>4</v>
      </c>
      <c r="G43" s="389">
        <v>28</v>
      </c>
      <c r="H43" s="386">
        <v>1</v>
      </c>
      <c r="I43" s="387">
        <v>2</v>
      </c>
      <c r="J43" s="387">
        <v>1</v>
      </c>
      <c r="K43" s="267">
        <v>2</v>
      </c>
      <c r="L43" s="267"/>
      <c r="M43" s="267"/>
      <c r="N43" s="267">
        <v>2</v>
      </c>
      <c r="O43" s="265"/>
      <c r="P43" s="265"/>
      <c r="Q43" s="265"/>
      <c r="R43" s="167" t="s">
        <v>58</v>
      </c>
      <c r="S43" s="85">
        <v>26</v>
      </c>
      <c r="T43" s="423">
        <v>19</v>
      </c>
      <c r="U43" s="423">
        <v>19</v>
      </c>
      <c r="V43" s="265">
        <v>19</v>
      </c>
      <c r="W43" s="265">
        <v>19</v>
      </c>
      <c r="X43" s="265"/>
      <c r="Y43" s="265"/>
      <c r="Z43" s="265"/>
      <c r="AA43" s="265"/>
      <c r="AB43" s="423">
        <v>20</v>
      </c>
      <c r="AC43" s="423">
        <v>20</v>
      </c>
    </row>
    <row r="44" spans="1:29">
      <c r="A44" s="392" t="s">
        <v>59</v>
      </c>
      <c r="B44" s="480">
        <v>27</v>
      </c>
      <c r="C44" s="426">
        <f>SUM(C45:C53)</f>
        <v>37</v>
      </c>
      <c r="D44" s="426">
        <f t="shared" ref="D44:Q44" si="43">SUM(D45:D53)</f>
        <v>13</v>
      </c>
      <c r="E44" s="426">
        <f t="shared" si="43"/>
        <v>24</v>
      </c>
      <c r="F44" s="426">
        <f t="shared" si="43"/>
        <v>141</v>
      </c>
      <c r="G44" s="427">
        <f t="shared" si="43"/>
        <v>381</v>
      </c>
      <c r="H44" s="426">
        <f t="shared" si="43"/>
        <v>16</v>
      </c>
      <c r="I44" s="426">
        <f t="shared" si="43"/>
        <v>28</v>
      </c>
      <c r="J44" s="426">
        <f t="shared" si="43"/>
        <v>19</v>
      </c>
      <c r="K44" s="426">
        <f t="shared" si="43"/>
        <v>37</v>
      </c>
      <c r="L44" s="426">
        <f t="shared" si="43"/>
        <v>0</v>
      </c>
      <c r="M44" s="426">
        <f t="shared" si="43"/>
        <v>0</v>
      </c>
      <c r="N44" s="426">
        <f t="shared" si="43"/>
        <v>36</v>
      </c>
      <c r="O44" s="426">
        <f t="shared" si="43"/>
        <v>1</v>
      </c>
      <c r="P44" s="426">
        <f t="shared" si="43"/>
        <v>0</v>
      </c>
      <c r="Q44" s="426">
        <f t="shared" si="43"/>
        <v>0</v>
      </c>
      <c r="R44" s="392" t="s">
        <v>59</v>
      </c>
      <c r="S44" s="480">
        <v>27</v>
      </c>
      <c r="T44" s="427">
        <f t="shared" ref="T44" si="44">SUM(T45:T53)</f>
        <v>229</v>
      </c>
      <c r="U44" s="427">
        <f t="shared" ref="U44" si="45">SUM(U45:U53)</f>
        <v>229</v>
      </c>
      <c r="V44" s="426">
        <f t="shared" ref="V44" si="46">SUM(V45:V53)</f>
        <v>227</v>
      </c>
      <c r="W44" s="426">
        <v>227</v>
      </c>
      <c r="X44" s="426">
        <f t="shared" ref="X44" si="47">SUM(X45:X53)</f>
        <v>2</v>
      </c>
      <c r="Y44" s="426">
        <f t="shared" ref="Y44" si="48">SUM(Y45:Y53)</f>
        <v>2</v>
      </c>
      <c r="Z44" s="426">
        <f t="shared" ref="Z44" si="49">SUM(Z45:Z53)</f>
        <v>0</v>
      </c>
      <c r="AA44" s="426">
        <f t="shared" ref="AA44" si="50">SUM(AA45:AA53)</f>
        <v>0</v>
      </c>
      <c r="AB44" s="427">
        <f t="shared" ref="AB44" si="51">SUM(AB45:AB53)</f>
        <v>212</v>
      </c>
      <c r="AC44" s="427">
        <f t="shared" ref="AC44" si="52">SUM(AC45:AC53)</f>
        <v>212</v>
      </c>
    </row>
    <row r="45" spans="1:29">
      <c r="A45" s="166" t="s">
        <v>60</v>
      </c>
      <c r="B45" s="85">
        <v>28</v>
      </c>
      <c r="C45" s="272">
        <f t="shared" si="12"/>
        <v>1</v>
      </c>
      <c r="D45" s="273"/>
      <c r="E45" s="273">
        <v>1</v>
      </c>
      <c r="F45" s="266"/>
      <c r="G45" s="389">
        <v>6</v>
      </c>
      <c r="H45" s="288"/>
      <c r="I45" s="390"/>
      <c r="J45" s="390">
        <v>1</v>
      </c>
      <c r="K45" s="255">
        <v>1</v>
      </c>
      <c r="L45" s="255"/>
      <c r="M45" s="255"/>
      <c r="N45" s="258">
        <v>1</v>
      </c>
      <c r="O45" s="258"/>
      <c r="P45" s="258"/>
      <c r="Q45" s="258"/>
      <c r="R45" s="166" t="s">
        <v>60</v>
      </c>
      <c r="S45" s="85">
        <v>28</v>
      </c>
      <c r="T45" s="423">
        <v>2</v>
      </c>
      <c r="U45" s="423">
        <v>2</v>
      </c>
      <c r="V45" s="258">
        <v>2</v>
      </c>
      <c r="W45" s="258">
        <v>2</v>
      </c>
      <c r="X45" s="258"/>
      <c r="Y45" s="258"/>
      <c r="Z45" s="258"/>
      <c r="AA45" s="258"/>
      <c r="AB45" s="423">
        <v>2</v>
      </c>
      <c r="AC45" s="423">
        <v>2</v>
      </c>
    </row>
    <row r="46" spans="1:29">
      <c r="A46" s="166" t="s">
        <v>61</v>
      </c>
      <c r="B46" s="85">
        <v>29</v>
      </c>
      <c r="C46" s="272">
        <f t="shared" si="12"/>
        <v>0</v>
      </c>
      <c r="D46" s="273"/>
      <c r="E46" s="273"/>
      <c r="F46" s="266"/>
      <c r="G46" s="389"/>
      <c r="H46" s="288"/>
      <c r="I46" s="390"/>
      <c r="J46" s="390"/>
      <c r="K46" s="255"/>
      <c r="L46" s="255"/>
      <c r="M46" s="255"/>
      <c r="N46" s="258"/>
      <c r="O46" s="258"/>
      <c r="P46" s="258"/>
      <c r="Q46" s="258"/>
      <c r="R46" s="166" t="s">
        <v>61</v>
      </c>
      <c r="S46" s="85">
        <v>29</v>
      </c>
      <c r="T46" s="423"/>
      <c r="U46" s="423"/>
      <c r="V46" s="258"/>
      <c r="W46" s="258"/>
      <c r="X46" s="258"/>
      <c r="Y46" s="258"/>
      <c r="Z46" s="258"/>
      <c r="AA46" s="258"/>
      <c r="AB46" s="423"/>
      <c r="AC46" s="423"/>
    </row>
    <row r="47" spans="1:29">
      <c r="A47" s="166" t="s">
        <v>62</v>
      </c>
      <c r="B47" s="85">
        <v>30</v>
      </c>
      <c r="C47" s="272">
        <f t="shared" si="12"/>
        <v>6</v>
      </c>
      <c r="D47" s="273">
        <v>1</v>
      </c>
      <c r="E47" s="273">
        <v>5</v>
      </c>
      <c r="F47" s="264">
        <v>70</v>
      </c>
      <c r="G47" s="389">
        <v>83</v>
      </c>
      <c r="H47" s="386">
        <v>1</v>
      </c>
      <c r="I47" s="387">
        <v>6</v>
      </c>
      <c r="J47" s="387">
        <v>2</v>
      </c>
      <c r="K47" s="267">
        <v>6</v>
      </c>
      <c r="L47" s="267"/>
      <c r="M47" s="267"/>
      <c r="N47" s="265">
        <v>6</v>
      </c>
      <c r="O47" s="265"/>
      <c r="P47" s="265"/>
      <c r="Q47" s="265"/>
      <c r="R47" s="166" t="s">
        <v>62</v>
      </c>
      <c r="S47" s="85">
        <v>30</v>
      </c>
      <c r="T47" s="423">
        <v>36</v>
      </c>
      <c r="U47" s="423">
        <v>36</v>
      </c>
      <c r="V47" s="265">
        <v>36</v>
      </c>
      <c r="W47" s="265">
        <v>36</v>
      </c>
      <c r="X47" s="265"/>
      <c r="Y47" s="265"/>
      <c r="Z47" s="265"/>
      <c r="AA47" s="265"/>
      <c r="AB47" s="423">
        <v>33</v>
      </c>
      <c r="AC47" s="423">
        <v>33</v>
      </c>
    </row>
    <row r="48" spans="1:29">
      <c r="A48" s="166" t="s">
        <v>63</v>
      </c>
      <c r="B48" s="85">
        <v>31</v>
      </c>
      <c r="C48" s="272">
        <f t="shared" si="12"/>
        <v>10</v>
      </c>
      <c r="D48" s="273">
        <v>3</v>
      </c>
      <c r="E48" s="273">
        <v>7</v>
      </c>
      <c r="F48" s="264">
        <v>14</v>
      </c>
      <c r="G48" s="389">
        <v>52</v>
      </c>
      <c r="H48" s="386">
        <v>12</v>
      </c>
      <c r="I48" s="387">
        <v>7</v>
      </c>
      <c r="J48" s="387">
        <v>3</v>
      </c>
      <c r="K48" s="267">
        <v>10</v>
      </c>
      <c r="L48" s="267"/>
      <c r="M48" s="267"/>
      <c r="N48" s="265">
        <v>9</v>
      </c>
      <c r="O48" s="265">
        <v>1</v>
      </c>
      <c r="P48" s="265"/>
      <c r="Q48" s="265"/>
      <c r="R48" s="166" t="s">
        <v>63</v>
      </c>
      <c r="S48" s="85">
        <v>31</v>
      </c>
      <c r="T48" s="423">
        <v>51</v>
      </c>
      <c r="U48" s="423">
        <v>51</v>
      </c>
      <c r="V48" s="265">
        <v>51</v>
      </c>
      <c r="W48" s="265">
        <v>51</v>
      </c>
      <c r="X48" s="265"/>
      <c r="Y48" s="265"/>
      <c r="Z48" s="265"/>
      <c r="AA48" s="265"/>
      <c r="AB48" s="423">
        <v>32</v>
      </c>
      <c r="AC48" s="423">
        <v>32</v>
      </c>
    </row>
    <row r="49" spans="1:29">
      <c r="A49" s="166" t="s">
        <v>64</v>
      </c>
      <c r="B49" s="85">
        <v>32</v>
      </c>
      <c r="C49" s="272">
        <f t="shared" si="12"/>
        <v>1</v>
      </c>
      <c r="D49" s="273">
        <v>1</v>
      </c>
      <c r="E49" s="273"/>
      <c r="F49" s="264">
        <v>7</v>
      </c>
      <c r="G49" s="389">
        <v>45</v>
      </c>
      <c r="H49" s="386"/>
      <c r="I49" s="387">
        <v>1</v>
      </c>
      <c r="J49" s="387"/>
      <c r="K49" s="267">
        <v>1</v>
      </c>
      <c r="L49" s="267"/>
      <c r="M49" s="267"/>
      <c r="N49" s="265">
        <v>1</v>
      </c>
      <c r="O49" s="265"/>
      <c r="P49" s="265"/>
      <c r="Q49" s="265"/>
      <c r="R49" s="166" t="s">
        <v>64</v>
      </c>
      <c r="S49" s="85">
        <v>32</v>
      </c>
      <c r="T49" s="423">
        <v>20</v>
      </c>
      <c r="U49" s="423">
        <v>20</v>
      </c>
      <c r="V49" s="265">
        <v>20</v>
      </c>
      <c r="W49" s="265">
        <v>20</v>
      </c>
      <c r="X49" s="265"/>
      <c r="Y49" s="265"/>
      <c r="Z49" s="265"/>
      <c r="AA49" s="265"/>
      <c r="AB49" s="423">
        <v>5</v>
      </c>
      <c r="AC49" s="423">
        <v>5</v>
      </c>
    </row>
    <row r="50" spans="1:29">
      <c r="A50" s="166" t="s">
        <v>65</v>
      </c>
      <c r="B50" s="85">
        <v>33</v>
      </c>
      <c r="C50" s="272">
        <f t="shared" si="12"/>
        <v>2</v>
      </c>
      <c r="D50" s="273"/>
      <c r="E50" s="273">
        <v>2</v>
      </c>
      <c r="F50" s="264">
        <v>10</v>
      </c>
      <c r="G50" s="389">
        <v>13</v>
      </c>
      <c r="H50" s="386"/>
      <c r="I50" s="387">
        <v>1</v>
      </c>
      <c r="J50" s="387">
        <v>3</v>
      </c>
      <c r="K50" s="267">
        <v>2</v>
      </c>
      <c r="L50" s="267"/>
      <c r="M50" s="267"/>
      <c r="N50" s="265">
        <v>2</v>
      </c>
      <c r="O50" s="265"/>
      <c r="P50" s="265"/>
      <c r="Q50" s="265"/>
      <c r="R50" s="166" t="s">
        <v>65</v>
      </c>
      <c r="S50" s="85">
        <v>33</v>
      </c>
      <c r="T50" s="423">
        <v>25</v>
      </c>
      <c r="U50" s="423">
        <v>25</v>
      </c>
      <c r="V50" s="265">
        <v>25</v>
      </c>
      <c r="W50" s="265">
        <v>25</v>
      </c>
      <c r="X50" s="265"/>
      <c r="Y50" s="265"/>
      <c r="Z50" s="265"/>
      <c r="AA50" s="265"/>
      <c r="AB50" s="423">
        <v>10</v>
      </c>
      <c r="AC50" s="423">
        <v>10</v>
      </c>
    </row>
    <row r="51" spans="1:29">
      <c r="A51" s="166" t="s">
        <v>66</v>
      </c>
      <c r="B51" s="85">
        <v>34</v>
      </c>
      <c r="C51" s="272">
        <f t="shared" si="12"/>
        <v>7</v>
      </c>
      <c r="D51" s="273">
        <v>4</v>
      </c>
      <c r="E51" s="273">
        <v>3</v>
      </c>
      <c r="F51" s="264">
        <v>13</v>
      </c>
      <c r="G51" s="389">
        <v>106</v>
      </c>
      <c r="H51" s="386"/>
      <c r="I51" s="387">
        <v>5</v>
      </c>
      <c r="J51" s="387">
        <v>5</v>
      </c>
      <c r="K51" s="267">
        <v>7</v>
      </c>
      <c r="L51" s="267"/>
      <c r="M51" s="267"/>
      <c r="N51" s="265">
        <v>7</v>
      </c>
      <c r="O51" s="265"/>
      <c r="P51" s="265"/>
      <c r="Q51" s="265"/>
      <c r="R51" s="166" t="s">
        <v>66</v>
      </c>
      <c r="S51" s="85">
        <v>34</v>
      </c>
      <c r="T51" s="423">
        <v>18</v>
      </c>
      <c r="U51" s="423">
        <v>18</v>
      </c>
      <c r="V51" s="265">
        <v>18</v>
      </c>
      <c r="W51" s="265">
        <v>18</v>
      </c>
      <c r="X51" s="265"/>
      <c r="Y51" s="265"/>
      <c r="Z51" s="265"/>
      <c r="AA51" s="265"/>
      <c r="AB51" s="423">
        <v>19</v>
      </c>
      <c r="AC51" s="423">
        <v>19</v>
      </c>
    </row>
    <row r="52" spans="1:29">
      <c r="A52" s="166" t="s">
        <v>67</v>
      </c>
      <c r="B52" s="85">
        <v>35</v>
      </c>
      <c r="C52" s="272">
        <f t="shared" si="12"/>
        <v>4</v>
      </c>
      <c r="D52" s="273">
        <v>2</v>
      </c>
      <c r="E52" s="273">
        <v>2</v>
      </c>
      <c r="F52" s="264">
        <v>6</v>
      </c>
      <c r="G52" s="389">
        <v>17</v>
      </c>
      <c r="H52" s="386">
        <v>1</v>
      </c>
      <c r="I52" s="387">
        <v>4</v>
      </c>
      <c r="J52" s="387">
        <v>1</v>
      </c>
      <c r="K52" s="267">
        <v>4</v>
      </c>
      <c r="L52" s="267"/>
      <c r="M52" s="267"/>
      <c r="N52" s="265">
        <v>4</v>
      </c>
      <c r="O52" s="265"/>
      <c r="P52" s="265"/>
      <c r="Q52" s="265"/>
      <c r="R52" s="166" t="s">
        <v>67</v>
      </c>
      <c r="S52" s="85">
        <v>35</v>
      </c>
      <c r="T52" s="423">
        <v>24</v>
      </c>
      <c r="U52" s="423">
        <v>24</v>
      </c>
      <c r="V52" s="265">
        <v>24</v>
      </c>
      <c r="W52" s="265">
        <v>24</v>
      </c>
      <c r="X52" s="265"/>
      <c r="Y52" s="265"/>
      <c r="Z52" s="265"/>
      <c r="AA52" s="265"/>
      <c r="AB52" s="423">
        <v>16</v>
      </c>
      <c r="AC52" s="423">
        <v>16</v>
      </c>
    </row>
    <row r="53" spans="1:29">
      <c r="A53" s="166" t="s">
        <v>68</v>
      </c>
      <c r="B53" s="85">
        <v>36</v>
      </c>
      <c r="C53" s="272">
        <f t="shared" si="12"/>
        <v>6</v>
      </c>
      <c r="D53" s="273">
        <v>2</v>
      </c>
      <c r="E53" s="273">
        <v>4</v>
      </c>
      <c r="F53" s="264">
        <v>21</v>
      </c>
      <c r="G53" s="389">
        <v>59</v>
      </c>
      <c r="H53" s="386">
        <v>2</v>
      </c>
      <c r="I53" s="387">
        <v>4</v>
      </c>
      <c r="J53" s="387">
        <v>4</v>
      </c>
      <c r="K53" s="267">
        <v>6</v>
      </c>
      <c r="L53" s="267"/>
      <c r="M53" s="267"/>
      <c r="N53" s="265">
        <v>6</v>
      </c>
      <c r="O53" s="265"/>
      <c r="P53" s="265"/>
      <c r="Q53" s="265"/>
      <c r="R53" s="166" t="s">
        <v>68</v>
      </c>
      <c r="S53" s="85">
        <v>36</v>
      </c>
      <c r="T53" s="423">
        <v>53</v>
      </c>
      <c r="U53" s="423">
        <v>53</v>
      </c>
      <c r="V53" s="265">
        <v>51</v>
      </c>
      <c r="W53" s="265">
        <v>51</v>
      </c>
      <c r="X53" s="265">
        <v>2</v>
      </c>
      <c r="Y53" s="265">
        <v>2</v>
      </c>
      <c r="Z53" s="265"/>
      <c r="AA53" s="265"/>
      <c r="AB53" s="423">
        <v>95</v>
      </c>
      <c r="AC53" s="423">
        <v>95</v>
      </c>
    </row>
    <row r="54" spans="1:29">
      <c r="A54" s="452" t="s">
        <v>96</v>
      </c>
      <c r="B54" s="442">
        <v>37</v>
      </c>
      <c r="C54" s="453">
        <f>+D54</f>
        <v>48</v>
      </c>
      <c r="D54" s="453">
        <v>48</v>
      </c>
      <c r="E54" s="453"/>
      <c r="F54" s="454">
        <v>180</v>
      </c>
      <c r="G54" s="455">
        <v>716</v>
      </c>
      <c r="H54" s="455">
        <v>13</v>
      </c>
      <c r="I54" s="456">
        <v>60</v>
      </c>
      <c r="J54" s="457">
        <v>39</v>
      </c>
      <c r="K54" s="455">
        <v>48</v>
      </c>
      <c r="L54" s="455"/>
      <c r="M54" s="455"/>
      <c r="N54" s="453">
        <v>40</v>
      </c>
      <c r="O54" s="453">
        <v>8</v>
      </c>
      <c r="P54" s="453"/>
      <c r="Q54" s="453"/>
      <c r="R54" s="452" t="s">
        <v>96</v>
      </c>
      <c r="S54" s="442">
        <v>37</v>
      </c>
      <c r="T54" s="453">
        <v>455</v>
      </c>
      <c r="U54" s="453">
        <v>455</v>
      </c>
      <c r="V54" s="453">
        <v>416</v>
      </c>
      <c r="W54" s="453">
        <v>416</v>
      </c>
      <c r="X54" s="453">
        <v>22</v>
      </c>
      <c r="Y54" s="453">
        <v>22</v>
      </c>
      <c r="Z54" s="453">
        <v>17</v>
      </c>
      <c r="AA54" s="453">
        <v>17</v>
      </c>
      <c r="AB54" s="453">
        <v>343</v>
      </c>
      <c r="AC54" s="453">
        <v>343</v>
      </c>
    </row>
    <row r="55" spans="1:29">
      <c r="A55" s="452" t="s">
        <v>19</v>
      </c>
      <c r="B55" s="442">
        <v>38</v>
      </c>
      <c r="C55" s="453">
        <f>+E55</f>
        <v>29</v>
      </c>
      <c r="D55" s="453"/>
      <c r="E55" s="453">
        <v>29</v>
      </c>
      <c r="F55" s="454">
        <v>108</v>
      </c>
      <c r="G55" s="455">
        <v>199</v>
      </c>
      <c r="H55" s="455">
        <v>14</v>
      </c>
      <c r="I55" s="456">
        <v>19</v>
      </c>
      <c r="J55" s="457">
        <v>12</v>
      </c>
      <c r="K55" s="455">
        <v>29</v>
      </c>
      <c r="L55" s="455"/>
      <c r="M55" s="455"/>
      <c r="N55" s="453">
        <v>28</v>
      </c>
      <c r="O55" s="453"/>
      <c r="P55" s="453"/>
      <c r="Q55" s="453">
        <v>1</v>
      </c>
      <c r="R55" s="452" t="s">
        <v>19</v>
      </c>
      <c r="S55" s="442">
        <v>38</v>
      </c>
      <c r="T55" s="453">
        <v>183</v>
      </c>
      <c r="U55" s="453">
        <v>183</v>
      </c>
      <c r="V55" s="453">
        <v>176</v>
      </c>
      <c r="W55" s="453">
        <v>176</v>
      </c>
      <c r="X55" s="453">
        <v>2</v>
      </c>
      <c r="Y55" s="453">
        <v>2</v>
      </c>
      <c r="Z55" s="453">
        <v>5</v>
      </c>
      <c r="AA55" s="453">
        <v>5</v>
      </c>
      <c r="AB55" s="453">
        <v>160</v>
      </c>
      <c r="AC55" s="453">
        <v>160</v>
      </c>
    </row>
    <row r="56" spans="1:29">
      <c r="F56" s="251"/>
      <c r="G56" s="251"/>
      <c r="H56" s="251"/>
      <c r="I56" s="251"/>
      <c r="J56" s="251"/>
      <c r="K56" s="251"/>
      <c r="L56" s="251"/>
      <c r="N56" s="251"/>
      <c r="O56" s="251"/>
      <c r="Q56" s="251"/>
      <c r="R56" s="8"/>
      <c r="S56" s="8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</row>
  </sheetData>
  <mergeCells count="35">
    <mergeCell ref="A11:A16"/>
    <mergeCell ref="B11:B16"/>
    <mergeCell ref="D14:D16"/>
    <mergeCell ref="K13:K16"/>
    <mergeCell ref="R11:R16"/>
    <mergeCell ref="L13:L16"/>
    <mergeCell ref="M13:M16"/>
    <mergeCell ref="K11:M12"/>
    <mergeCell ref="N11:Q12"/>
    <mergeCell ref="C11:C16"/>
    <mergeCell ref="O1:Q1"/>
    <mergeCell ref="V13:V16"/>
    <mergeCell ref="AB1:AC1"/>
    <mergeCell ref="AC13:AC16"/>
    <mergeCell ref="E14:E16"/>
    <mergeCell ref="F11:F16"/>
    <mergeCell ref="G11:G16"/>
    <mergeCell ref="H11:H16"/>
    <mergeCell ref="I11:I16"/>
    <mergeCell ref="J11:J16"/>
    <mergeCell ref="AA15:AA16"/>
    <mergeCell ref="Y15:Y16"/>
    <mergeCell ref="W15:W16"/>
    <mergeCell ref="AB11:AB16"/>
    <mergeCell ref="X13:X16"/>
    <mergeCell ref="Z13:Z16"/>
    <mergeCell ref="E3:O3"/>
    <mergeCell ref="V11:AA12"/>
    <mergeCell ref="T11:T16"/>
    <mergeCell ref="U13:U16"/>
    <mergeCell ref="S11:S16"/>
    <mergeCell ref="N13:N16"/>
    <mergeCell ref="O13:O16"/>
    <mergeCell ref="P13:P16"/>
    <mergeCell ref="Q13:Q16"/>
  </mergeCells>
  <printOptions horizontalCentered="1"/>
  <pageMargins left="0.25" right="0.25" top="0" bottom="0" header="0.3" footer="0.3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E64"/>
  <sheetViews>
    <sheetView view="pageBreakPreview" zoomScale="85" zoomScaleNormal="90" zoomScaleSheetLayoutView="85" workbookViewId="0">
      <selection activeCell="M72" sqref="M72"/>
    </sheetView>
  </sheetViews>
  <sheetFormatPr defaultColWidth="8.85546875" defaultRowHeight="14.25"/>
  <cols>
    <col min="1" max="1" width="24.7109375" style="67" customWidth="1"/>
    <col min="2" max="2" width="6" style="67" customWidth="1"/>
    <col min="3" max="3" width="14.42578125" style="67" customWidth="1"/>
    <col min="4" max="14" width="13.42578125" style="67" customWidth="1"/>
    <col min="15" max="15" width="19.140625" style="67" customWidth="1"/>
    <col min="16" max="16" width="4" style="67" customWidth="1"/>
    <col min="17" max="17" width="16.28515625" style="67" customWidth="1"/>
    <col min="18" max="18" width="12.28515625" style="67" customWidth="1"/>
    <col min="19" max="19" width="13.42578125" style="432" customWidth="1"/>
    <col min="20" max="20" width="12.5703125" style="67" customWidth="1"/>
    <col min="21" max="21" width="11.5703125" style="67" customWidth="1"/>
    <col min="22" max="22" width="12.28515625" style="67" customWidth="1"/>
    <col min="23" max="23" width="13.42578125" style="67" customWidth="1"/>
    <col min="24" max="24" width="12.28515625" style="67" customWidth="1"/>
    <col min="25" max="25" width="12.85546875" style="67" customWidth="1"/>
    <col min="26" max="26" width="10.85546875" style="67" customWidth="1"/>
    <col min="27" max="27" width="11.5703125" style="67" customWidth="1"/>
    <col min="28" max="28" width="11.7109375" style="67" customWidth="1"/>
    <col min="29" max="29" width="14.5703125" style="67" customWidth="1"/>
    <col min="30" max="16384" width="8.85546875" style="67"/>
  </cols>
  <sheetData>
    <row r="1" spans="1:31" ht="15.75">
      <c r="A1" s="119"/>
      <c r="B1" s="119"/>
      <c r="M1" s="524" t="s">
        <v>97</v>
      </c>
      <c r="N1" s="524"/>
      <c r="O1" s="173"/>
      <c r="P1" s="173"/>
      <c r="AB1" s="519" t="s">
        <v>98</v>
      </c>
      <c r="AC1" s="519"/>
      <c r="AD1" s="216"/>
      <c r="AE1" s="216"/>
    </row>
    <row r="2" spans="1:31" ht="15">
      <c r="A2" s="119"/>
      <c r="AD2" s="216"/>
      <c r="AE2" s="216"/>
    </row>
    <row r="3" spans="1:31" s="216" customFormat="1" ht="18" customHeight="1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433"/>
      <c r="T3" s="93"/>
      <c r="U3" s="93"/>
      <c r="V3" s="93"/>
      <c r="W3" s="93"/>
      <c r="X3" s="93"/>
      <c r="Y3" s="93"/>
      <c r="Z3" s="93"/>
      <c r="AA3" s="93"/>
      <c r="AB3" s="93"/>
      <c r="AC3" s="93"/>
    </row>
    <row r="4" spans="1:31" s="74" customFormat="1" ht="39" customHeight="1">
      <c r="A4" s="112"/>
      <c r="B4" s="112"/>
      <c r="C4" s="520" t="s">
        <v>99</v>
      </c>
      <c r="D4" s="520"/>
      <c r="E4" s="520"/>
      <c r="F4" s="520"/>
      <c r="G4" s="520"/>
      <c r="H4" s="520"/>
      <c r="I4" s="520"/>
      <c r="J4" s="520"/>
      <c r="K4" s="520"/>
      <c r="L4" s="520"/>
      <c r="M4" s="93"/>
      <c r="N4" s="93"/>
      <c r="O4" s="93"/>
      <c r="P4" s="93"/>
      <c r="S4" s="434"/>
      <c r="AD4" s="216"/>
      <c r="AE4" s="216"/>
    </row>
    <row r="5" spans="1:31" s="75" customFormat="1" ht="18">
      <c r="A5" s="170"/>
      <c r="B5" s="62"/>
      <c r="D5" s="164"/>
      <c r="E5" s="164"/>
      <c r="F5" s="164"/>
      <c r="G5" s="164"/>
      <c r="H5" s="164"/>
      <c r="I5" s="164"/>
      <c r="J5" s="164"/>
      <c r="K5" s="164"/>
      <c r="S5" s="435"/>
    </row>
    <row r="6" spans="1:31" s="75" customFormat="1" ht="18">
      <c r="A6" s="170"/>
      <c r="B6" s="62"/>
      <c r="D6" s="164"/>
      <c r="E6" s="164"/>
      <c r="F6" s="164"/>
      <c r="G6" s="164"/>
      <c r="H6" s="164"/>
      <c r="I6" s="164"/>
      <c r="J6" s="164"/>
      <c r="K6" s="164"/>
      <c r="S6" s="435"/>
    </row>
    <row r="7" spans="1:31" s="75" customFormat="1" ht="18">
      <c r="A7" s="170"/>
      <c r="B7" s="62"/>
      <c r="D7" s="164"/>
      <c r="E7" s="164"/>
      <c r="F7" s="164"/>
      <c r="G7" s="164"/>
      <c r="H7" s="164"/>
      <c r="I7" s="164"/>
      <c r="J7" s="164"/>
      <c r="K7" s="164"/>
      <c r="S7" s="435"/>
    </row>
    <row r="8" spans="1:31" s="75" customFormat="1" ht="18">
      <c r="A8" s="170"/>
      <c r="B8" s="62"/>
      <c r="D8" s="164"/>
      <c r="E8" s="164"/>
      <c r="F8" s="164"/>
      <c r="G8" s="164"/>
      <c r="H8" s="164"/>
      <c r="I8" s="164"/>
      <c r="J8" s="164"/>
      <c r="K8" s="164"/>
      <c r="S8" s="435"/>
    </row>
    <row r="9" spans="1:31" s="75" customFormat="1" ht="12.75">
      <c r="A9" s="89"/>
      <c r="B9" s="83"/>
      <c r="S9" s="435"/>
    </row>
    <row r="10" spans="1:31" s="75" customFormat="1" ht="12.75">
      <c r="A10" s="89"/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28"/>
      <c r="X10" s="528"/>
      <c r="Y10" s="528"/>
      <c r="Z10" s="528"/>
    </row>
    <row r="11" spans="1:31" s="75" customFormat="1" ht="12.75">
      <c r="A11" s="529"/>
      <c r="B11" s="52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222" t="s">
        <v>100</v>
      </c>
      <c r="O11" s="61"/>
      <c r="P11" s="61"/>
      <c r="Q11" s="61"/>
      <c r="R11" s="61"/>
      <c r="S11" s="436"/>
      <c r="T11" s="61"/>
      <c r="U11" s="61"/>
      <c r="V11" s="61"/>
      <c r="W11" s="61"/>
      <c r="X11" s="61"/>
    </row>
    <row r="12" spans="1:31" s="211" customFormat="1" ht="15" customHeight="1">
      <c r="A12" s="493" t="s">
        <v>4</v>
      </c>
      <c r="B12" s="493" t="s">
        <v>5</v>
      </c>
      <c r="C12" s="525" t="s">
        <v>101</v>
      </c>
      <c r="D12" s="521" t="s">
        <v>79</v>
      </c>
      <c r="E12" s="522"/>
      <c r="F12" s="523"/>
      <c r="G12" s="522" t="s">
        <v>80</v>
      </c>
      <c r="H12" s="522"/>
      <c r="I12" s="522"/>
      <c r="J12" s="523"/>
      <c r="K12" s="488" t="s">
        <v>81</v>
      </c>
      <c r="L12" s="153"/>
      <c r="M12" s="153"/>
      <c r="N12" s="168"/>
      <c r="O12" s="493" t="s">
        <v>4</v>
      </c>
      <c r="P12" s="493" t="s">
        <v>5</v>
      </c>
      <c r="Q12" s="153"/>
      <c r="R12" s="153"/>
      <c r="S12" s="437"/>
      <c r="T12" s="153"/>
      <c r="U12" s="488" t="s">
        <v>82</v>
      </c>
      <c r="V12" s="153"/>
      <c r="W12" s="488" t="s">
        <v>102</v>
      </c>
      <c r="X12" s="153"/>
      <c r="Y12" s="515" t="s">
        <v>103</v>
      </c>
      <c r="Z12" s="515" t="s">
        <v>104</v>
      </c>
      <c r="AA12" s="515" t="s">
        <v>105</v>
      </c>
      <c r="AB12" s="515" t="s">
        <v>106</v>
      </c>
      <c r="AC12" s="515" t="s">
        <v>107</v>
      </c>
    </row>
    <row r="13" spans="1:31" s="211" customFormat="1" ht="12.75" customHeight="1">
      <c r="A13" s="493"/>
      <c r="B13" s="493"/>
      <c r="C13" s="526"/>
      <c r="D13" s="491" t="s">
        <v>84</v>
      </c>
      <c r="E13" s="491" t="s">
        <v>85</v>
      </c>
      <c r="F13" s="491" t="s">
        <v>108</v>
      </c>
      <c r="G13" s="491" t="s">
        <v>84</v>
      </c>
      <c r="H13" s="491" t="s">
        <v>87</v>
      </c>
      <c r="I13" s="491" t="s">
        <v>88</v>
      </c>
      <c r="J13" s="491" t="s">
        <v>89</v>
      </c>
      <c r="K13" s="502"/>
      <c r="L13" s="491" t="s">
        <v>90</v>
      </c>
      <c r="M13" s="507" t="s">
        <v>109</v>
      </c>
      <c r="N13" s="407"/>
      <c r="O13" s="493"/>
      <c r="P13" s="493"/>
      <c r="Q13" s="488" t="s">
        <v>92</v>
      </c>
      <c r="R13" s="203"/>
      <c r="S13" s="516" t="s">
        <v>93</v>
      </c>
      <c r="T13" s="203"/>
      <c r="U13" s="502"/>
      <c r="V13" s="488" t="s">
        <v>90</v>
      </c>
      <c r="W13" s="502"/>
      <c r="X13" s="509" t="s">
        <v>90</v>
      </c>
      <c r="Y13" s="515"/>
      <c r="Z13" s="515"/>
      <c r="AA13" s="515"/>
      <c r="AB13" s="515"/>
      <c r="AC13" s="515"/>
    </row>
    <row r="14" spans="1:31" s="211" customFormat="1" ht="12.75" customHeight="1">
      <c r="A14" s="493"/>
      <c r="B14" s="493"/>
      <c r="C14" s="526"/>
      <c r="D14" s="491"/>
      <c r="E14" s="491"/>
      <c r="F14" s="491"/>
      <c r="G14" s="491"/>
      <c r="H14" s="491"/>
      <c r="I14" s="491"/>
      <c r="J14" s="491"/>
      <c r="K14" s="502"/>
      <c r="L14" s="491"/>
      <c r="M14" s="507"/>
      <c r="N14" s="491" t="s">
        <v>90</v>
      </c>
      <c r="O14" s="493"/>
      <c r="P14" s="493"/>
      <c r="Q14" s="502"/>
      <c r="R14" s="507" t="s">
        <v>90</v>
      </c>
      <c r="S14" s="517"/>
      <c r="T14" s="507" t="s">
        <v>90</v>
      </c>
      <c r="U14" s="502"/>
      <c r="V14" s="502"/>
      <c r="W14" s="502"/>
      <c r="X14" s="489"/>
      <c r="Y14" s="515"/>
      <c r="Z14" s="515"/>
      <c r="AA14" s="515"/>
      <c r="AB14" s="515"/>
      <c r="AC14" s="515"/>
    </row>
    <row r="15" spans="1:31" s="211" customFormat="1" ht="21.75" customHeight="1">
      <c r="A15" s="493"/>
      <c r="B15" s="493"/>
      <c r="C15" s="527"/>
      <c r="D15" s="491"/>
      <c r="E15" s="491"/>
      <c r="F15" s="491"/>
      <c r="G15" s="491"/>
      <c r="H15" s="491"/>
      <c r="I15" s="491"/>
      <c r="J15" s="491"/>
      <c r="K15" s="497"/>
      <c r="L15" s="491"/>
      <c r="M15" s="507"/>
      <c r="N15" s="491"/>
      <c r="O15" s="493"/>
      <c r="P15" s="493"/>
      <c r="Q15" s="497"/>
      <c r="R15" s="507"/>
      <c r="S15" s="518"/>
      <c r="T15" s="507"/>
      <c r="U15" s="497"/>
      <c r="V15" s="497"/>
      <c r="W15" s="497"/>
      <c r="X15" s="490"/>
      <c r="Y15" s="515"/>
      <c r="Z15" s="515"/>
      <c r="AA15" s="515"/>
      <c r="AB15" s="515"/>
      <c r="AC15" s="515"/>
    </row>
    <row r="16" spans="1:31" s="211" customFormat="1" ht="12.75">
      <c r="A16" s="85" t="s">
        <v>31</v>
      </c>
      <c r="B16" s="118" t="s">
        <v>32</v>
      </c>
      <c r="C16" s="217">
        <v>1</v>
      </c>
      <c r="D16" s="217">
        <v>3</v>
      </c>
      <c r="E16" s="217">
        <v>4</v>
      </c>
      <c r="F16" s="217">
        <v>5</v>
      </c>
      <c r="G16" s="217">
        <v>7</v>
      </c>
      <c r="H16" s="217">
        <v>8</v>
      </c>
      <c r="I16" s="217">
        <v>9</v>
      </c>
      <c r="J16" s="217">
        <v>10</v>
      </c>
      <c r="K16" s="217">
        <v>11</v>
      </c>
      <c r="L16" s="217">
        <v>12</v>
      </c>
      <c r="M16" s="217">
        <v>13</v>
      </c>
      <c r="N16" s="218">
        <v>14</v>
      </c>
      <c r="O16" s="118" t="s">
        <v>31</v>
      </c>
      <c r="P16" s="118" t="s">
        <v>32</v>
      </c>
      <c r="Q16" s="217">
        <v>15</v>
      </c>
      <c r="R16" s="217">
        <v>16</v>
      </c>
      <c r="S16" s="438">
        <v>17</v>
      </c>
      <c r="T16" s="217">
        <v>18</v>
      </c>
      <c r="U16" s="217">
        <v>19</v>
      </c>
      <c r="V16" s="217">
        <v>20</v>
      </c>
      <c r="W16" s="217">
        <v>21</v>
      </c>
      <c r="X16" s="217">
        <v>22</v>
      </c>
      <c r="Y16" s="217">
        <v>23</v>
      </c>
      <c r="Z16" s="217">
        <v>24</v>
      </c>
      <c r="AA16" s="217">
        <v>25</v>
      </c>
      <c r="AB16" s="217">
        <v>26</v>
      </c>
      <c r="AC16" s="218">
        <v>27</v>
      </c>
    </row>
    <row r="17" spans="1:29" s="246" customFormat="1" ht="12.75">
      <c r="A17" s="94" t="s">
        <v>33</v>
      </c>
      <c r="B17" s="425">
        <v>1</v>
      </c>
      <c r="C17" s="429">
        <f>+C18+C24+C31+C39+C43</f>
        <v>55</v>
      </c>
      <c r="D17" s="429">
        <f t="shared" ref="D17:N17" si="0">+D18+D24+D31+D39+D43</f>
        <v>55</v>
      </c>
      <c r="E17" s="429">
        <f t="shared" si="0"/>
        <v>0</v>
      </c>
      <c r="F17" s="429">
        <f t="shared" si="0"/>
        <v>0</v>
      </c>
      <c r="G17" s="429">
        <f t="shared" si="0"/>
        <v>49</v>
      </c>
      <c r="H17" s="429">
        <f t="shared" si="0"/>
        <v>6</v>
      </c>
      <c r="I17" s="429">
        <f t="shared" si="0"/>
        <v>4</v>
      </c>
      <c r="J17" s="429">
        <f t="shared" si="0"/>
        <v>0</v>
      </c>
      <c r="K17" s="429">
        <f t="shared" si="0"/>
        <v>462</v>
      </c>
      <c r="L17" s="429">
        <f t="shared" si="0"/>
        <v>462</v>
      </c>
      <c r="M17" s="429">
        <f t="shared" si="0"/>
        <v>414</v>
      </c>
      <c r="N17" s="429">
        <f t="shared" si="0"/>
        <v>414</v>
      </c>
      <c r="O17" s="201" t="s">
        <v>33</v>
      </c>
      <c r="P17" s="425">
        <v>1</v>
      </c>
      <c r="Q17" s="429">
        <f t="shared" ref="Q17" si="1">+Q18+Q24+Q31+Q39+Q43</f>
        <v>20</v>
      </c>
      <c r="R17" s="429">
        <f t="shared" ref="R17" si="2">+R18+R24+R31+R39+R43</f>
        <v>20</v>
      </c>
      <c r="S17" s="429">
        <f t="shared" ref="S17" si="3">+S18+S24+S31+S39+S43</f>
        <v>28</v>
      </c>
      <c r="T17" s="429">
        <f t="shared" ref="T17" si="4">+T18+T24+T31+T39+T43</f>
        <v>28</v>
      </c>
      <c r="U17" s="429">
        <f t="shared" ref="U17" si="5">+U18+U24+U31+U39+U43</f>
        <v>418</v>
      </c>
      <c r="V17" s="429">
        <f t="shared" ref="V17" si="6">+V18+V24+V31+V39+V43</f>
        <v>418</v>
      </c>
      <c r="W17" s="429">
        <f t="shared" ref="W17" si="7">+W18+W24+W31+W39+W43</f>
        <v>249</v>
      </c>
      <c r="X17" s="429">
        <f t="shared" ref="X17" si="8">+X18+X24+X31+X39+X43</f>
        <v>249</v>
      </c>
      <c r="Y17" s="429">
        <f t="shared" ref="Y17" si="9">+Y18+Y24+Y31+Y39+Y43</f>
        <v>59</v>
      </c>
      <c r="Z17" s="429">
        <f t="shared" ref="Z17" si="10">+Z18+Z24+Z31+Z39+Z43</f>
        <v>69</v>
      </c>
      <c r="AA17" s="429">
        <f t="shared" ref="AA17" si="11">+AA18+AA24+AA31+AA39+AA43</f>
        <v>32</v>
      </c>
      <c r="AB17" s="429">
        <f t="shared" ref="AB17" si="12">+AB18+AB24+AB31+AB39+AB43</f>
        <v>41</v>
      </c>
      <c r="AC17" s="429">
        <f t="shared" ref="AC17" si="13">+AC18+AC24+AC31+AC39+AC43</f>
        <v>45</v>
      </c>
    </row>
    <row r="18" spans="1:29" s="246" customFormat="1" ht="12.75">
      <c r="A18" s="94" t="s">
        <v>34</v>
      </c>
      <c r="B18" s="425">
        <v>2</v>
      </c>
      <c r="C18" s="429">
        <f>SUM(C19:C23)</f>
        <v>9</v>
      </c>
      <c r="D18" s="429">
        <f t="shared" ref="D18:N18" si="14">SUM(D19:D23)</f>
        <v>9</v>
      </c>
      <c r="E18" s="429">
        <f t="shared" si="14"/>
        <v>0</v>
      </c>
      <c r="F18" s="429">
        <f t="shared" si="14"/>
        <v>0</v>
      </c>
      <c r="G18" s="430">
        <f>SUM(G19:G23)</f>
        <v>7</v>
      </c>
      <c r="H18" s="430">
        <f t="shared" si="14"/>
        <v>2</v>
      </c>
      <c r="I18" s="430">
        <f t="shared" si="14"/>
        <v>0</v>
      </c>
      <c r="J18" s="429">
        <f t="shared" si="14"/>
        <v>0</v>
      </c>
      <c r="K18" s="429">
        <f t="shared" si="14"/>
        <v>58</v>
      </c>
      <c r="L18" s="429">
        <f t="shared" si="14"/>
        <v>58</v>
      </c>
      <c r="M18" s="429">
        <f t="shared" si="14"/>
        <v>52</v>
      </c>
      <c r="N18" s="431">
        <f t="shared" si="14"/>
        <v>52</v>
      </c>
      <c r="O18" s="201" t="s">
        <v>34</v>
      </c>
      <c r="P18" s="425">
        <v>2</v>
      </c>
      <c r="Q18" s="429">
        <f t="shared" ref="Q18" si="15">SUM(Q19:Q23)</f>
        <v>0</v>
      </c>
      <c r="R18" s="429">
        <f t="shared" ref="R18" si="16">SUM(R19:R23)</f>
        <v>0</v>
      </c>
      <c r="S18" s="430">
        <f t="shared" ref="S18" si="17">SUM(S19:S23)</f>
        <v>6</v>
      </c>
      <c r="T18" s="429">
        <f t="shared" ref="T18" si="18">SUM(T19:T23)</f>
        <v>6</v>
      </c>
      <c r="U18" s="430">
        <f t="shared" ref="U18" si="19">SUM(U19:U23)</f>
        <v>50</v>
      </c>
      <c r="V18" s="430">
        <f t="shared" ref="V18" si="20">SUM(V19:V23)</f>
        <v>50</v>
      </c>
      <c r="W18" s="429">
        <f t="shared" ref="W18" si="21">SUM(W19:W23)</f>
        <v>6</v>
      </c>
      <c r="X18" s="429">
        <f t="shared" ref="X18" si="22">SUM(X19:X23)</f>
        <v>6</v>
      </c>
      <c r="Y18" s="429">
        <f t="shared" ref="Y18" si="23">SUM(Y19:Y23)</f>
        <v>8</v>
      </c>
      <c r="Z18" s="429">
        <f t="shared" ref="Z18" si="24">SUM(Z19:Z23)</f>
        <v>5</v>
      </c>
      <c r="AA18" s="429">
        <f t="shared" ref="AA18" si="25">SUM(AA19:AA23)</f>
        <v>5</v>
      </c>
      <c r="AB18" s="429">
        <f t="shared" ref="AB18" si="26">SUM(AB19:AB23)</f>
        <v>4</v>
      </c>
      <c r="AC18" s="431">
        <f t="shared" ref="AC18" si="27">SUM(AC19:AC23)</f>
        <v>4</v>
      </c>
    </row>
    <row r="19" spans="1:29" s="60" customFormat="1" ht="12.75">
      <c r="A19" s="57" t="s">
        <v>35</v>
      </c>
      <c r="B19" s="85">
        <v>3</v>
      </c>
      <c r="C19" s="266">
        <f>+D19+E19+F19</f>
        <v>1</v>
      </c>
      <c r="D19" s="264">
        <v>1</v>
      </c>
      <c r="E19" s="264"/>
      <c r="F19" s="264"/>
      <c r="G19" s="428">
        <v>1</v>
      </c>
      <c r="H19" s="428"/>
      <c r="I19" s="428"/>
      <c r="J19" s="264"/>
      <c r="K19" s="264">
        <v>2</v>
      </c>
      <c r="L19" s="264">
        <v>2</v>
      </c>
      <c r="M19" s="264">
        <v>2</v>
      </c>
      <c r="N19" s="265">
        <v>2</v>
      </c>
      <c r="O19" s="167" t="s">
        <v>35</v>
      </c>
      <c r="P19" s="85">
        <v>3</v>
      </c>
      <c r="Q19" s="264"/>
      <c r="R19" s="264"/>
      <c r="S19" s="428"/>
      <c r="T19" s="264"/>
      <c r="U19" s="428">
        <v>3</v>
      </c>
      <c r="V19" s="428">
        <v>3</v>
      </c>
      <c r="W19" s="428">
        <v>2</v>
      </c>
      <c r="X19" s="428">
        <v>2</v>
      </c>
      <c r="Y19" s="428">
        <v>1</v>
      </c>
      <c r="Z19" s="423"/>
      <c r="AA19" s="265"/>
      <c r="AB19" s="265">
        <v>1</v>
      </c>
      <c r="AC19" s="265">
        <v>1</v>
      </c>
    </row>
    <row r="20" spans="1:29" s="60" customFormat="1" ht="12.75">
      <c r="A20" s="57" t="s">
        <v>36</v>
      </c>
      <c r="B20" s="85">
        <v>4</v>
      </c>
      <c r="C20" s="266">
        <f>+D20+E20+F20</f>
        <v>1</v>
      </c>
      <c r="D20" s="264">
        <v>1</v>
      </c>
      <c r="E20" s="264"/>
      <c r="F20" s="264"/>
      <c r="G20" s="428">
        <v>1</v>
      </c>
      <c r="H20" s="428"/>
      <c r="I20" s="428"/>
      <c r="J20" s="264"/>
      <c r="K20" s="264">
        <v>8</v>
      </c>
      <c r="L20" s="264">
        <v>8</v>
      </c>
      <c r="M20" s="264">
        <v>6</v>
      </c>
      <c r="N20" s="265">
        <v>6</v>
      </c>
      <c r="O20" s="167" t="s">
        <v>36</v>
      </c>
      <c r="P20" s="85">
        <v>4</v>
      </c>
      <c r="Q20" s="264"/>
      <c r="R20" s="264"/>
      <c r="S20" s="428">
        <v>2</v>
      </c>
      <c r="T20" s="264">
        <v>2</v>
      </c>
      <c r="U20" s="428"/>
      <c r="V20" s="428"/>
      <c r="W20" s="428"/>
      <c r="X20" s="428"/>
      <c r="Y20" s="428">
        <v>2</v>
      </c>
      <c r="Z20" s="423"/>
      <c r="AA20" s="265"/>
      <c r="AB20" s="265"/>
      <c r="AC20" s="265"/>
    </row>
    <row r="21" spans="1:29" s="60" customFormat="1" ht="12.75">
      <c r="A21" s="57" t="s">
        <v>37</v>
      </c>
      <c r="B21" s="85">
        <v>5</v>
      </c>
      <c r="C21" s="266">
        <f t="shared" ref="C21:C23" si="28">+D21+E21+F21</f>
        <v>4</v>
      </c>
      <c r="D21" s="264">
        <v>4</v>
      </c>
      <c r="E21" s="264"/>
      <c r="F21" s="264"/>
      <c r="G21" s="428">
        <v>2</v>
      </c>
      <c r="H21" s="428">
        <v>2</v>
      </c>
      <c r="I21" s="428"/>
      <c r="J21" s="264"/>
      <c r="K21" s="264">
        <v>9</v>
      </c>
      <c r="L21" s="264">
        <v>9</v>
      </c>
      <c r="M21" s="264">
        <v>5</v>
      </c>
      <c r="N21" s="265">
        <v>5</v>
      </c>
      <c r="O21" s="167" t="s">
        <v>37</v>
      </c>
      <c r="P21" s="85">
        <v>5</v>
      </c>
      <c r="Q21" s="264"/>
      <c r="R21" s="264"/>
      <c r="S21" s="428">
        <v>4</v>
      </c>
      <c r="T21" s="264">
        <v>4</v>
      </c>
      <c r="U21" s="428">
        <v>6</v>
      </c>
      <c r="V21" s="428">
        <v>6</v>
      </c>
      <c r="W21" s="428">
        <v>2</v>
      </c>
      <c r="X21" s="428">
        <v>2</v>
      </c>
      <c r="Y21" s="428">
        <v>3</v>
      </c>
      <c r="Z21" s="423">
        <v>3</v>
      </c>
      <c r="AA21" s="265">
        <v>1</v>
      </c>
      <c r="AB21" s="265">
        <v>2</v>
      </c>
      <c r="AC21" s="265">
        <v>1</v>
      </c>
    </row>
    <row r="22" spans="1:29" s="60" customFormat="1" ht="12.75">
      <c r="A22" s="57" t="s">
        <v>38</v>
      </c>
      <c r="B22" s="85">
        <v>6</v>
      </c>
      <c r="C22" s="266">
        <f t="shared" si="28"/>
        <v>1</v>
      </c>
      <c r="D22" s="264">
        <v>1</v>
      </c>
      <c r="E22" s="264"/>
      <c r="F22" s="264"/>
      <c r="G22" s="428">
        <v>1</v>
      </c>
      <c r="H22" s="428"/>
      <c r="I22" s="428"/>
      <c r="J22" s="264"/>
      <c r="K22" s="264">
        <v>33</v>
      </c>
      <c r="L22" s="264">
        <v>33</v>
      </c>
      <c r="M22" s="264">
        <v>33</v>
      </c>
      <c r="N22" s="265">
        <v>33</v>
      </c>
      <c r="O22" s="167" t="s">
        <v>38</v>
      </c>
      <c r="P22" s="85">
        <v>6</v>
      </c>
      <c r="Q22" s="264"/>
      <c r="R22" s="264"/>
      <c r="S22" s="428"/>
      <c r="T22" s="264"/>
      <c r="U22" s="428">
        <v>33</v>
      </c>
      <c r="V22" s="428">
        <v>33</v>
      </c>
      <c r="W22" s="428"/>
      <c r="X22" s="428"/>
      <c r="Y22" s="428">
        <v>1</v>
      </c>
      <c r="Z22" s="423">
        <v>1</v>
      </c>
      <c r="AA22" s="265">
        <v>3</v>
      </c>
      <c r="AB22" s="265">
        <v>1</v>
      </c>
      <c r="AC22" s="265">
        <v>1</v>
      </c>
    </row>
    <row r="23" spans="1:29" s="60" customFormat="1" ht="12.75">
      <c r="A23" s="57" t="s">
        <v>39</v>
      </c>
      <c r="B23" s="85">
        <v>7</v>
      </c>
      <c r="C23" s="266">
        <f t="shared" si="28"/>
        <v>2</v>
      </c>
      <c r="D23" s="264">
        <v>2</v>
      </c>
      <c r="E23" s="264"/>
      <c r="F23" s="264"/>
      <c r="G23" s="428">
        <v>2</v>
      </c>
      <c r="H23" s="428"/>
      <c r="I23" s="428"/>
      <c r="J23" s="264"/>
      <c r="K23" s="264">
        <v>6</v>
      </c>
      <c r="L23" s="264">
        <v>6</v>
      </c>
      <c r="M23" s="264">
        <v>6</v>
      </c>
      <c r="N23" s="265">
        <v>6</v>
      </c>
      <c r="O23" s="167" t="s">
        <v>39</v>
      </c>
      <c r="P23" s="85">
        <v>7</v>
      </c>
      <c r="Q23" s="264"/>
      <c r="R23" s="264"/>
      <c r="S23" s="428"/>
      <c r="T23" s="264"/>
      <c r="U23" s="428">
        <v>8</v>
      </c>
      <c r="V23" s="428">
        <v>8</v>
      </c>
      <c r="W23" s="428">
        <v>2</v>
      </c>
      <c r="X23" s="428">
        <v>2</v>
      </c>
      <c r="Y23" s="428">
        <v>1</v>
      </c>
      <c r="Z23" s="423">
        <v>1</v>
      </c>
      <c r="AA23" s="265">
        <v>1</v>
      </c>
      <c r="AB23" s="265"/>
      <c r="AC23" s="265">
        <v>1</v>
      </c>
    </row>
    <row r="24" spans="1:29" s="246" customFormat="1" ht="12.75">
      <c r="A24" s="94" t="s">
        <v>40</v>
      </c>
      <c r="B24" s="480">
        <v>8</v>
      </c>
      <c r="C24" s="429">
        <f>SUM(C25:C30)</f>
        <v>10</v>
      </c>
      <c r="D24" s="429">
        <f t="shared" ref="D24:N24" si="29">SUM(D25:D30)</f>
        <v>10</v>
      </c>
      <c r="E24" s="429">
        <f t="shared" si="29"/>
        <v>0</v>
      </c>
      <c r="F24" s="429">
        <f t="shared" si="29"/>
        <v>0</v>
      </c>
      <c r="G24" s="430">
        <f>SUM(G25:G30)</f>
        <v>8</v>
      </c>
      <c r="H24" s="430">
        <f>SUM(H25:H30)</f>
        <v>2</v>
      </c>
      <c r="I24" s="430">
        <f t="shared" si="29"/>
        <v>0</v>
      </c>
      <c r="J24" s="429">
        <f t="shared" si="29"/>
        <v>0</v>
      </c>
      <c r="K24" s="429">
        <f t="shared" si="29"/>
        <v>109</v>
      </c>
      <c r="L24" s="429">
        <f t="shared" si="29"/>
        <v>109</v>
      </c>
      <c r="M24" s="429">
        <f t="shared" si="29"/>
        <v>103</v>
      </c>
      <c r="N24" s="431">
        <f t="shared" si="29"/>
        <v>103</v>
      </c>
      <c r="O24" s="201" t="s">
        <v>40</v>
      </c>
      <c r="P24" s="480">
        <v>8</v>
      </c>
      <c r="Q24" s="429">
        <f t="shared" ref="Q24" si="30">SUM(Q25:Q30)</f>
        <v>6</v>
      </c>
      <c r="R24" s="429">
        <f t="shared" ref="R24" si="31">SUM(R25:R30)</f>
        <v>6</v>
      </c>
      <c r="S24" s="430">
        <f t="shared" ref="S24" si="32">SUM(S25:S30)</f>
        <v>1</v>
      </c>
      <c r="T24" s="429">
        <f t="shared" ref="T24" si="33">SUM(T25:T30)</f>
        <v>1</v>
      </c>
      <c r="U24" s="430">
        <f t="shared" ref="U24" si="34">SUM(U25:U30)</f>
        <v>95</v>
      </c>
      <c r="V24" s="430">
        <f t="shared" ref="V24" si="35">SUM(V25:V30)</f>
        <v>95</v>
      </c>
      <c r="W24" s="430">
        <f t="shared" ref="W24" si="36">SUM(W25:W30)</f>
        <v>63</v>
      </c>
      <c r="X24" s="430">
        <f t="shared" ref="X24" si="37">SUM(X25:X30)</f>
        <v>63</v>
      </c>
      <c r="Y24" s="430">
        <f t="shared" ref="Y24" si="38">SUM(Y25:Y30)</f>
        <v>7</v>
      </c>
      <c r="Z24" s="430">
        <f t="shared" ref="Z24" si="39">SUM(Z25:Z30)</f>
        <v>6</v>
      </c>
      <c r="AA24" s="429">
        <f t="shared" ref="AA24" si="40">SUM(AA25:AA30)</f>
        <v>7</v>
      </c>
      <c r="AB24" s="429">
        <f t="shared" ref="AB24" si="41">SUM(AB25:AB30)</f>
        <v>5</v>
      </c>
      <c r="AC24" s="431">
        <f t="shared" ref="AC24" si="42">SUM(AC25:AC30)</f>
        <v>7</v>
      </c>
    </row>
    <row r="25" spans="1:29" s="60" customFormat="1" ht="12.75">
      <c r="A25" s="57" t="s">
        <v>41</v>
      </c>
      <c r="B25" s="85">
        <v>9</v>
      </c>
      <c r="C25" s="266">
        <f>+D25+E25+F25</f>
        <v>1</v>
      </c>
      <c r="D25" s="264">
        <v>1</v>
      </c>
      <c r="E25" s="264"/>
      <c r="F25" s="264"/>
      <c r="G25" s="428"/>
      <c r="H25" s="428">
        <v>1</v>
      </c>
      <c r="I25" s="428"/>
      <c r="J25" s="264"/>
      <c r="K25" s="264">
        <v>4</v>
      </c>
      <c r="L25" s="264">
        <v>4</v>
      </c>
      <c r="M25" s="264">
        <v>2</v>
      </c>
      <c r="N25" s="265">
        <v>2</v>
      </c>
      <c r="O25" s="167" t="s">
        <v>41</v>
      </c>
      <c r="P25" s="85">
        <v>9</v>
      </c>
      <c r="Q25" s="264">
        <v>2</v>
      </c>
      <c r="R25" s="264">
        <v>2</v>
      </c>
      <c r="S25" s="428">
        <v>1</v>
      </c>
      <c r="T25" s="264">
        <v>1</v>
      </c>
      <c r="U25" s="428">
        <v>11</v>
      </c>
      <c r="V25" s="428">
        <v>11</v>
      </c>
      <c r="W25" s="428">
        <v>2</v>
      </c>
      <c r="X25" s="428">
        <v>2</v>
      </c>
      <c r="Y25" s="428">
        <v>1</v>
      </c>
      <c r="Z25" s="423">
        <v>1</v>
      </c>
      <c r="AA25" s="265">
        <v>1</v>
      </c>
      <c r="AB25" s="265">
        <v>1</v>
      </c>
      <c r="AC25" s="265"/>
    </row>
    <row r="26" spans="1:29" s="60" customFormat="1" ht="12.75">
      <c r="A26" s="57" t="s">
        <v>42</v>
      </c>
      <c r="B26" s="85">
        <v>10</v>
      </c>
      <c r="C26" s="266">
        <f>+D26+E26+F26</f>
        <v>1</v>
      </c>
      <c r="D26" s="264">
        <v>1</v>
      </c>
      <c r="E26" s="264"/>
      <c r="F26" s="264"/>
      <c r="G26" s="428">
        <v>1</v>
      </c>
      <c r="H26" s="428"/>
      <c r="I26" s="428"/>
      <c r="J26" s="264"/>
      <c r="K26" s="264">
        <v>2</v>
      </c>
      <c r="L26" s="264">
        <v>2</v>
      </c>
      <c r="M26" s="264">
        <v>2</v>
      </c>
      <c r="N26" s="265">
        <v>2</v>
      </c>
      <c r="O26" s="167" t="s">
        <v>42</v>
      </c>
      <c r="P26" s="85">
        <v>10</v>
      </c>
      <c r="Q26" s="264"/>
      <c r="R26" s="264"/>
      <c r="S26" s="428"/>
      <c r="T26" s="264"/>
      <c r="U26" s="428">
        <v>2</v>
      </c>
      <c r="V26" s="428">
        <v>2</v>
      </c>
      <c r="W26" s="428">
        <v>2</v>
      </c>
      <c r="X26" s="428">
        <v>2</v>
      </c>
      <c r="Y26" s="428">
        <v>0</v>
      </c>
      <c r="Z26" s="423"/>
      <c r="AA26" s="265">
        <v>1</v>
      </c>
      <c r="AB26" s="265"/>
      <c r="AC26" s="265"/>
    </row>
    <row r="27" spans="1:29" s="60" customFormat="1" ht="12.75">
      <c r="A27" s="57" t="s">
        <v>43</v>
      </c>
      <c r="B27" s="85">
        <v>11</v>
      </c>
      <c r="C27" s="266">
        <f t="shared" ref="C27:C29" si="43">+D27+E27+F27</f>
        <v>2</v>
      </c>
      <c r="D27" s="264">
        <v>2</v>
      </c>
      <c r="E27" s="264"/>
      <c r="F27" s="264"/>
      <c r="G27" s="428">
        <v>1</v>
      </c>
      <c r="H27" s="428">
        <v>1</v>
      </c>
      <c r="I27" s="428"/>
      <c r="J27" s="264"/>
      <c r="K27" s="264">
        <v>8</v>
      </c>
      <c r="L27" s="264">
        <v>8</v>
      </c>
      <c r="M27" s="264">
        <v>4</v>
      </c>
      <c r="N27" s="265">
        <v>4</v>
      </c>
      <c r="O27" s="167" t="s">
        <v>43</v>
      </c>
      <c r="P27" s="85">
        <v>11</v>
      </c>
      <c r="Q27" s="264">
        <v>4</v>
      </c>
      <c r="R27" s="264">
        <v>4</v>
      </c>
      <c r="S27" s="428"/>
      <c r="T27" s="264"/>
      <c r="U27" s="428">
        <v>6</v>
      </c>
      <c r="V27" s="428">
        <v>6</v>
      </c>
      <c r="W27" s="428">
        <v>4</v>
      </c>
      <c r="X27" s="428">
        <v>4</v>
      </c>
      <c r="Y27" s="428">
        <v>1</v>
      </c>
      <c r="Z27" s="423">
        <v>1</v>
      </c>
      <c r="AA27" s="265">
        <v>1</v>
      </c>
      <c r="AB27" s="265">
        <v>1</v>
      </c>
      <c r="AC27" s="265">
        <v>2</v>
      </c>
    </row>
    <row r="28" spans="1:29" s="60" customFormat="1" ht="12.75">
      <c r="A28" s="57" t="s">
        <v>44</v>
      </c>
      <c r="B28" s="85">
        <v>12</v>
      </c>
      <c r="C28" s="266">
        <f t="shared" si="43"/>
        <v>3</v>
      </c>
      <c r="D28" s="264">
        <v>3</v>
      </c>
      <c r="E28" s="264"/>
      <c r="F28" s="264"/>
      <c r="G28" s="428">
        <v>3</v>
      </c>
      <c r="H28" s="428"/>
      <c r="I28" s="428"/>
      <c r="J28" s="264"/>
      <c r="K28" s="264">
        <v>60</v>
      </c>
      <c r="L28" s="264">
        <v>60</v>
      </c>
      <c r="M28" s="264">
        <v>60</v>
      </c>
      <c r="N28" s="265">
        <v>60</v>
      </c>
      <c r="O28" s="167" t="s">
        <v>44</v>
      </c>
      <c r="P28" s="85">
        <v>12</v>
      </c>
      <c r="Q28" s="264"/>
      <c r="R28" s="264"/>
      <c r="S28" s="428"/>
      <c r="T28" s="264"/>
      <c r="U28" s="428">
        <v>68</v>
      </c>
      <c r="V28" s="428">
        <v>68</v>
      </c>
      <c r="W28" s="428">
        <v>51</v>
      </c>
      <c r="X28" s="428">
        <v>51</v>
      </c>
      <c r="Y28" s="428">
        <v>4</v>
      </c>
      <c r="Z28" s="423">
        <v>2</v>
      </c>
      <c r="AA28" s="265">
        <v>3</v>
      </c>
      <c r="AB28" s="265">
        <v>2</v>
      </c>
      <c r="AC28" s="265">
        <v>3</v>
      </c>
    </row>
    <row r="29" spans="1:29" s="60" customFormat="1" ht="12.75">
      <c r="A29" s="57" t="s">
        <v>45</v>
      </c>
      <c r="B29" s="85">
        <v>13</v>
      </c>
      <c r="C29" s="266">
        <f t="shared" si="43"/>
        <v>2</v>
      </c>
      <c r="D29" s="264">
        <v>2</v>
      </c>
      <c r="E29" s="264"/>
      <c r="F29" s="264"/>
      <c r="G29" s="428">
        <v>2</v>
      </c>
      <c r="H29" s="428"/>
      <c r="I29" s="428"/>
      <c r="J29" s="264"/>
      <c r="K29" s="264">
        <v>21</v>
      </c>
      <c r="L29" s="264">
        <v>21</v>
      </c>
      <c r="M29" s="264">
        <v>21</v>
      </c>
      <c r="N29" s="265">
        <v>21</v>
      </c>
      <c r="O29" s="167" t="s">
        <v>45</v>
      </c>
      <c r="P29" s="85">
        <v>13</v>
      </c>
      <c r="Q29" s="264"/>
      <c r="R29" s="264"/>
      <c r="S29" s="428"/>
      <c r="T29" s="264"/>
      <c r="U29" s="428">
        <v>2</v>
      </c>
      <c r="V29" s="428">
        <v>2</v>
      </c>
      <c r="W29" s="428">
        <v>2</v>
      </c>
      <c r="X29" s="428">
        <v>2</v>
      </c>
      <c r="Y29" s="428">
        <v>1</v>
      </c>
      <c r="Z29" s="423">
        <v>1</v>
      </c>
      <c r="AA29" s="265">
        <v>1</v>
      </c>
      <c r="AB29" s="265">
        <v>1</v>
      </c>
      <c r="AC29" s="265">
        <v>1</v>
      </c>
    </row>
    <row r="30" spans="1:29" s="60" customFormat="1" ht="12.75">
      <c r="A30" s="57" t="s">
        <v>46</v>
      </c>
      <c r="B30" s="85">
        <v>14</v>
      </c>
      <c r="C30" s="266">
        <f>+D30+E30+F30</f>
        <v>1</v>
      </c>
      <c r="D30" s="264">
        <v>1</v>
      </c>
      <c r="E30" s="264"/>
      <c r="F30" s="264"/>
      <c r="G30" s="428">
        <v>1</v>
      </c>
      <c r="H30" s="428"/>
      <c r="I30" s="428"/>
      <c r="J30" s="264"/>
      <c r="K30" s="264">
        <v>14</v>
      </c>
      <c r="L30" s="264">
        <v>14</v>
      </c>
      <c r="M30" s="264">
        <v>14</v>
      </c>
      <c r="N30" s="265">
        <v>14</v>
      </c>
      <c r="O30" s="167" t="s">
        <v>46</v>
      </c>
      <c r="P30" s="85">
        <v>14</v>
      </c>
      <c r="Q30" s="264"/>
      <c r="R30" s="264"/>
      <c r="S30" s="428"/>
      <c r="T30" s="264"/>
      <c r="U30" s="428">
        <v>6</v>
      </c>
      <c r="V30" s="428">
        <v>6</v>
      </c>
      <c r="W30" s="428">
        <v>2</v>
      </c>
      <c r="X30" s="428">
        <v>2</v>
      </c>
      <c r="Y30" s="428"/>
      <c r="Z30" s="423">
        <v>1</v>
      </c>
      <c r="AA30" s="265"/>
      <c r="AB30" s="265"/>
      <c r="AC30" s="265">
        <v>1</v>
      </c>
    </row>
    <row r="31" spans="1:29" s="246" customFormat="1" ht="12.75">
      <c r="A31" s="94" t="s">
        <v>47</v>
      </c>
      <c r="B31" s="480">
        <v>15</v>
      </c>
      <c r="C31" s="429">
        <f>SUM(C32:C38)</f>
        <v>17</v>
      </c>
      <c r="D31" s="429">
        <f t="shared" ref="D31:N31" si="44">SUM(D32:D38)</f>
        <v>17</v>
      </c>
      <c r="E31" s="429">
        <f t="shared" si="44"/>
        <v>0</v>
      </c>
      <c r="F31" s="429">
        <f t="shared" si="44"/>
        <v>0</v>
      </c>
      <c r="G31" s="430">
        <f>SUM(G32:G38)</f>
        <v>15</v>
      </c>
      <c r="H31" s="430">
        <f>SUM(H32:H38)</f>
        <v>2</v>
      </c>
      <c r="I31" s="430">
        <f t="shared" si="44"/>
        <v>0</v>
      </c>
      <c r="J31" s="429">
        <f t="shared" si="44"/>
        <v>0</v>
      </c>
      <c r="K31" s="429">
        <f t="shared" si="44"/>
        <v>139</v>
      </c>
      <c r="L31" s="429">
        <f t="shared" si="44"/>
        <v>139</v>
      </c>
      <c r="M31" s="429">
        <f t="shared" si="44"/>
        <v>120</v>
      </c>
      <c r="N31" s="431">
        <f t="shared" si="44"/>
        <v>120</v>
      </c>
      <c r="O31" s="201" t="s">
        <v>47</v>
      </c>
      <c r="P31" s="480">
        <v>15</v>
      </c>
      <c r="Q31" s="429">
        <f t="shared" ref="Q31" si="45">SUM(Q32:Q38)</f>
        <v>14</v>
      </c>
      <c r="R31" s="429">
        <f t="shared" ref="R31" si="46">SUM(R32:R38)</f>
        <v>14</v>
      </c>
      <c r="S31" s="430">
        <f t="shared" ref="S31" si="47">SUM(S32:S38)</f>
        <v>8</v>
      </c>
      <c r="T31" s="429">
        <f t="shared" ref="T31" si="48">SUM(T32:T38)</f>
        <v>8</v>
      </c>
      <c r="U31" s="430">
        <f t="shared" ref="U31" si="49">SUM(U32:U38)</f>
        <v>148</v>
      </c>
      <c r="V31" s="430">
        <f t="shared" ref="V31" si="50">SUM(V32:V38)</f>
        <v>148</v>
      </c>
      <c r="W31" s="430">
        <f t="shared" ref="W31" si="51">SUM(W32:W38)</f>
        <v>78</v>
      </c>
      <c r="X31" s="430">
        <f t="shared" ref="X31" si="52">SUM(X32:X38)</f>
        <v>78</v>
      </c>
      <c r="Y31" s="430">
        <f t="shared" ref="Y31" si="53">SUM(Y32:Y38)</f>
        <v>14</v>
      </c>
      <c r="Z31" s="430">
        <f t="shared" ref="Z31" si="54">SUM(Z32:Z38)</f>
        <v>27</v>
      </c>
      <c r="AA31" s="429">
        <f t="shared" ref="AA31" si="55">SUM(AA32:AA38)</f>
        <v>7</v>
      </c>
      <c r="AB31" s="429">
        <f t="shared" ref="AB31" si="56">SUM(AB32:AB38)</f>
        <v>14</v>
      </c>
      <c r="AC31" s="431">
        <f t="shared" ref="AC31" si="57">SUM(AC32:AC38)</f>
        <v>15</v>
      </c>
    </row>
    <row r="32" spans="1:29" s="60" customFormat="1" ht="12.75">
      <c r="A32" s="57" t="s">
        <v>48</v>
      </c>
      <c r="B32" s="85">
        <v>16</v>
      </c>
      <c r="C32" s="266">
        <f>+D32+E32+F32</f>
        <v>1</v>
      </c>
      <c r="D32" s="264">
        <v>1</v>
      </c>
      <c r="E32" s="264"/>
      <c r="F32" s="264"/>
      <c r="G32" s="428">
        <v>1</v>
      </c>
      <c r="H32" s="428"/>
      <c r="I32" s="428"/>
      <c r="J32" s="264"/>
      <c r="K32" s="264">
        <v>16</v>
      </c>
      <c r="L32" s="264">
        <v>16</v>
      </c>
      <c r="M32" s="264">
        <v>16</v>
      </c>
      <c r="N32" s="265">
        <v>16</v>
      </c>
      <c r="O32" s="167" t="s">
        <v>48</v>
      </c>
      <c r="P32" s="85">
        <v>16</v>
      </c>
      <c r="Q32" s="264"/>
      <c r="R32" s="264"/>
      <c r="S32" s="428"/>
      <c r="T32" s="264"/>
      <c r="U32" s="428">
        <v>16</v>
      </c>
      <c r="V32" s="428">
        <v>16</v>
      </c>
      <c r="W32" s="428">
        <v>16</v>
      </c>
      <c r="X32" s="428">
        <v>16</v>
      </c>
      <c r="Y32" s="428">
        <v>1</v>
      </c>
      <c r="Z32" s="423">
        <v>2</v>
      </c>
      <c r="AA32" s="265"/>
      <c r="AB32" s="265"/>
      <c r="AC32" s="265">
        <v>1</v>
      </c>
    </row>
    <row r="33" spans="1:29" s="60" customFormat="1" ht="12.75">
      <c r="A33" s="57" t="s">
        <v>49</v>
      </c>
      <c r="B33" s="85">
        <v>17</v>
      </c>
      <c r="C33" s="266">
        <f>+D33+E33+F33</f>
        <v>4</v>
      </c>
      <c r="D33" s="264">
        <v>4</v>
      </c>
      <c r="E33" s="264"/>
      <c r="F33" s="264"/>
      <c r="G33" s="428">
        <v>4</v>
      </c>
      <c r="H33" s="428"/>
      <c r="I33" s="428"/>
      <c r="J33" s="264"/>
      <c r="K33" s="264">
        <v>44</v>
      </c>
      <c r="L33" s="264">
        <v>44</v>
      </c>
      <c r="M33" s="264">
        <v>44</v>
      </c>
      <c r="N33" s="265">
        <v>44</v>
      </c>
      <c r="O33" s="167" t="s">
        <v>49</v>
      </c>
      <c r="P33" s="85">
        <v>17</v>
      </c>
      <c r="Q33" s="264"/>
      <c r="R33" s="264"/>
      <c r="S33" s="428"/>
      <c r="T33" s="264"/>
      <c r="U33" s="428">
        <v>76</v>
      </c>
      <c r="V33" s="428">
        <v>76</v>
      </c>
      <c r="W33" s="428">
        <v>21</v>
      </c>
      <c r="X33" s="428">
        <v>21</v>
      </c>
      <c r="Y33" s="428">
        <v>3</v>
      </c>
      <c r="Z33" s="423">
        <v>8</v>
      </c>
      <c r="AA33" s="265">
        <v>3</v>
      </c>
      <c r="AB33" s="265">
        <v>2</v>
      </c>
      <c r="AC33" s="265">
        <v>4</v>
      </c>
    </row>
    <row r="34" spans="1:29" s="60" customFormat="1" ht="12.75">
      <c r="A34" s="57" t="s">
        <v>50</v>
      </c>
      <c r="B34" s="85">
        <v>18</v>
      </c>
      <c r="C34" s="266">
        <f t="shared" ref="C34:C36" si="58">+D34+E34+F34</f>
        <v>1</v>
      </c>
      <c r="D34" s="264">
        <v>1</v>
      </c>
      <c r="E34" s="264"/>
      <c r="F34" s="264"/>
      <c r="G34" s="428">
        <v>1</v>
      </c>
      <c r="H34" s="428"/>
      <c r="I34" s="428"/>
      <c r="J34" s="264"/>
      <c r="K34" s="264">
        <v>7</v>
      </c>
      <c r="L34" s="264">
        <v>7</v>
      </c>
      <c r="M34" s="264">
        <v>6</v>
      </c>
      <c r="N34" s="265">
        <v>6</v>
      </c>
      <c r="O34" s="167" t="s">
        <v>50</v>
      </c>
      <c r="P34" s="85">
        <v>18</v>
      </c>
      <c r="Q34" s="264"/>
      <c r="R34" s="264"/>
      <c r="S34" s="428">
        <v>1</v>
      </c>
      <c r="T34" s="264">
        <v>1</v>
      </c>
      <c r="U34" s="428">
        <v>6</v>
      </c>
      <c r="V34" s="428">
        <v>6</v>
      </c>
      <c r="W34" s="428">
        <v>4</v>
      </c>
      <c r="X34" s="428">
        <v>4</v>
      </c>
      <c r="Y34" s="428">
        <v>1</v>
      </c>
      <c r="Z34" s="423">
        <v>2</v>
      </c>
      <c r="AA34" s="265">
        <v>1</v>
      </c>
      <c r="AB34" s="265"/>
      <c r="AC34" s="265">
        <v>1</v>
      </c>
    </row>
    <row r="35" spans="1:29" s="60" customFormat="1" ht="12.75">
      <c r="A35" s="57" t="s">
        <v>51</v>
      </c>
      <c r="B35" s="85">
        <v>19</v>
      </c>
      <c r="C35" s="266">
        <f t="shared" si="58"/>
        <v>1</v>
      </c>
      <c r="D35" s="264">
        <v>1</v>
      </c>
      <c r="E35" s="264"/>
      <c r="F35" s="264"/>
      <c r="G35" s="428">
        <v>1</v>
      </c>
      <c r="H35" s="428"/>
      <c r="I35" s="428"/>
      <c r="J35" s="264"/>
      <c r="K35" s="264">
        <v>10</v>
      </c>
      <c r="L35" s="264">
        <v>10</v>
      </c>
      <c r="M35" s="264">
        <v>10</v>
      </c>
      <c r="N35" s="265">
        <v>10</v>
      </c>
      <c r="O35" s="167" t="s">
        <v>51</v>
      </c>
      <c r="P35" s="85">
        <v>19</v>
      </c>
      <c r="Q35" s="264"/>
      <c r="R35" s="264"/>
      <c r="S35" s="428"/>
      <c r="T35" s="264"/>
      <c r="U35" s="428">
        <v>12</v>
      </c>
      <c r="V35" s="428">
        <v>12</v>
      </c>
      <c r="W35" s="428">
        <v>8</v>
      </c>
      <c r="X35" s="428">
        <v>8</v>
      </c>
      <c r="Y35" s="428">
        <v>1</v>
      </c>
      <c r="Z35" s="423">
        <v>4</v>
      </c>
      <c r="AA35" s="265">
        <v>1</v>
      </c>
      <c r="AB35" s="265">
        <v>1</v>
      </c>
      <c r="AC35" s="265">
        <v>1</v>
      </c>
    </row>
    <row r="36" spans="1:29" s="60" customFormat="1" ht="12.75">
      <c r="A36" s="57" t="s">
        <v>52</v>
      </c>
      <c r="B36" s="85">
        <v>20</v>
      </c>
      <c r="C36" s="266">
        <f t="shared" si="58"/>
        <v>2</v>
      </c>
      <c r="D36" s="264">
        <v>2</v>
      </c>
      <c r="E36" s="264"/>
      <c r="F36" s="264"/>
      <c r="G36" s="428">
        <v>2</v>
      </c>
      <c r="H36" s="428"/>
      <c r="I36" s="428"/>
      <c r="J36" s="264" t="s">
        <v>72</v>
      </c>
      <c r="K36" s="264">
        <v>14</v>
      </c>
      <c r="L36" s="264">
        <v>14</v>
      </c>
      <c r="M36" s="264">
        <v>14</v>
      </c>
      <c r="N36" s="265">
        <v>14</v>
      </c>
      <c r="O36" s="167" t="s">
        <v>52</v>
      </c>
      <c r="P36" s="85">
        <v>20</v>
      </c>
      <c r="Q36" s="264"/>
      <c r="R36" s="264"/>
      <c r="S36" s="428">
        <v>1</v>
      </c>
      <c r="T36" s="264">
        <v>1</v>
      </c>
      <c r="U36" s="428">
        <v>14</v>
      </c>
      <c r="V36" s="428">
        <v>14</v>
      </c>
      <c r="W36" s="428">
        <v>15</v>
      </c>
      <c r="X36" s="428">
        <v>15</v>
      </c>
      <c r="Y36" s="428">
        <v>2</v>
      </c>
      <c r="Z36" s="423">
        <v>6</v>
      </c>
      <c r="AA36" s="265"/>
      <c r="AB36" s="265">
        <v>4</v>
      </c>
      <c r="AC36" s="265">
        <v>2</v>
      </c>
    </row>
    <row r="37" spans="1:29" s="60" customFormat="1" ht="12.75">
      <c r="A37" s="57" t="s">
        <v>53</v>
      </c>
      <c r="B37" s="85">
        <v>21</v>
      </c>
      <c r="C37" s="266">
        <f>+D37+E37+F37</f>
        <v>4</v>
      </c>
      <c r="D37" s="264">
        <v>4</v>
      </c>
      <c r="E37" s="264"/>
      <c r="F37" s="264"/>
      <c r="G37" s="428">
        <v>3</v>
      </c>
      <c r="H37" s="428">
        <v>1</v>
      </c>
      <c r="I37" s="428"/>
      <c r="J37" s="264"/>
      <c r="K37" s="264">
        <v>6</v>
      </c>
      <c r="L37" s="264">
        <v>6</v>
      </c>
      <c r="M37" s="264">
        <v>4</v>
      </c>
      <c r="N37" s="265">
        <v>4</v>
      </c>
      <c r="O37" s="167" t="s">
        <v>53</v>
      </c>
      <c r="P37" s="85">
        <v>21</v>
      </c>
      <c r="Q37" s="264"/>
      <c r="R37" s="264"/>
      <c r="S37" s="428">
        <v>4</v>
      </c>
      <c r="T37" s="264">
        <v>4</v>
      </c>
      <c r="U37" s="428">
        <v>6</v>
      </c>
      <c r="V37" s="428">
        <v>6</v>
      </c>
      <c r="W37" s="428">
        <v>6</v>
      </c>
      <c r="X37" s="428">
        <v>6</v>
      </c>
      <c r="Y37" s="428">
        <v>3</v>
      </c>
      <c r="Z37" s="423">
        <v>3</v>
      </c>
      <c r="AA37" s="265">
        <v>2</v>
      </c>
      <c r="AB37" s="265">
        <v>3</v>
      </c>
      <c r="AC37" s="265">
        <v>2</v>
      </c>
    </row>
    <row r="38" spans="1:29" s="60" customFormat="1" ht="12.75">
      <c r="A38" s="57" t="s">
        <v>54</v>
      </c>
      <c r="B38" s="85">
        <v>22</v>
      </c>
      <c r="C38" s="266">
        <f>+D38+E38+F38</f>
        <v>4</v>
      </c>
      <c r="D38" s="264">
        <v>4</v>
      </c>
      <c r="E38" s="264"/>
      <c r="F38" s="264"/>
      <c r="G38" s="428">
        <v>3</v>
      </c>
      <c r="H38" s="428">
        <v>1</v>
      </c>
      <c r="I38" s="428"/>
      <c r="J38" s="264"/>
      <c r="K38" s="264">
        <v>42</v>
      </c>
      <c r="L38" s="264">
        <v>42</v>
      </c>
      <c r="M38" s="264">
        <v>26</v>
      </c>
      <c r="N38" s="265">
        <v>26</v>
      </c>
      <c r="O38" s="167" t="s">
        <v>54</v>
      </c>
      <c r="P38" s="85">
        <v>22</v>
      </c>
      <c r="Q38" s="264">
        <v>14</v>
      </c>
      <c r="R38" s="264">
        <v>14</v>
      </c>
      <c r="S38" s="428">
        <v>2</v>
      </c>
      <c r="T38" s="264">
        <v>2</v>
      </c>
      <c r="U38" s="428">
        <v>18</v>
      </c>
      <c r="V38" s="428">
        <v>18</v>
      </c>
      <c r="W38" s="428">
        <v>8</v>
      </c>
      <c r="X38" s="428">
        <v>8</v>
      </c>
      <c r="Y38" s="428">
        <v>3</v>
      </c>
      <c r="Z38" s="423">
        <v>2</v>
      </c>
      <c r="AA38" s="265"/>
      <c r="AB38" s="265">
        <v>4</v>
      </c>
      <c r="AC38" s="265">
        <v>4</v>
      </c>
    </row>
    <row r="39" spans="1:29" s="246" customFormat="1" ht="12.75">
      <c r="A39" s="94" t="s">
        <v>55</v>
      </c>
      <c r="B39" s="480">
        <v>23</v>
      </c>
      <c r="C39" s="429">
        <f>SUM(C40:C42)</f>
        <v>5</v>
      </c>
      <c r="D39" s="429">
        <f t="shared" ref="D39:N39" si="59">SUM(D40:D42)</f>
        <v>5</v>
      </c>
      <c r="E39" s="429">
        <f t="shared" si="59"/>
        <v>0</v>
      </c>
      <c r="F39" s="429">
        <f t="shared" si="59"/>
        <v>0</v>
      </c>
      <c r="G39" s="430">
        <f>SUM(G40:G42)</f>
        <v>5</v>
      </c>
      <c r="H39" s="430">
        <f t="shared" si="59"/>
        <v>0</v>
      </c>
      <c r="I39" s="430">
        <f t="shared" si="59"/>
        <v>0</v>
      </c>
      <c r="J39" s="429">
        <f t="shared" si="59"/>
        <v>0</v>
      </c>
      <c r="K39" s="429">
        <f t="shared" si="59"/>
        <v>43</v>
      </c>
      <c r="L39" s="429">
        <f t="shared" si="59"/>
        <v>43</v>
      </c>
      <c r="M39" s="429">
        <f t="shared" si="59"/>
        <v>33</v>
      </c>
      <c r="N39" s="431">
        <f t="shared" si="59"/>
        <v>33</v>
      </c>
      <c r="O39" s="201" t="s">
        <v>55</v>
      </c>
      <c r="P39" s="480">
        <v>23</v>
      </c>
      <c r="Q39" s="429">
        <f t="shared" ref="Q39" si="60">SUM(Q40:Q42)</f>
        <v>0</v>
      </c>
      <c r="R39" s="429">
        <f t="shared" ref="R39" si="61">SUM(R40:R42)</f>
        <v>0</v>
      </c>
      <c r="S39" s="430">
        <f t="shared" ref="S39" si="62">SUM(S40:S42)</f>
        <v>10</v>
      </c>
      <c r="T39" s="429">
        <f t="shared" ref="T39" si="63">SUM(T40:T42)</f>
        <v>10</v>
      </c>
      <c r="U39" s="430">
        <f t="shared" ref="U39" si="64">SUM(U40:U42)</f>
        <v>14</v>
      </c>
      <c r="V39" s="430">
        <f t="shared" ref="V39" si="65">SUM(V40:V42)</f>
        <v>14</v>
      </c>
      <c r="W39" s="430">
        <f t="shared" ref="W39" si="66">SUM(W40:W42)</f>
        <v>10</v>
      </c>
      <c r="X39" s="430">
        <f t="shared" ref="X39" si="67">SUM(X40:X42)</f>
        <v>10</v>
      </c>
      <c r="Y39" s="430">
        <f t="shared" ref="Y39" si="68">SUM(Y40:Y42)</f>
        <v>5</v>
      </c>
      <c r="Z39" s="430">
        <f t="shared" ref="Z39" si="69">SUM(Z40:Z42)</f>
        <v>8</v>
      </c>
      <c r="AA39" s="429">
        <f t="shared" ref="AA39" si="70">SUM(AA40:AA42)</f>
        <v>4</v>
      </c>
      <c r="AB39" s="429">
        <f t="shared" ref="AB39" si="71">SUM(AB40:AB42)</f>
        <v>5</v>
      </c>
      <c r="AC39" s="431">
        <f t="shared" ref="AC39" si="72">SUM(AC40:AC42)</f>
        <v>5</v>
      </c>
    </row>
    <row r="40" spans="1:29" s="60" customFormat="1" ht="12.75">
      <c r="A40" s="57" t="s">
        <v>56</v>
      </c>
      <c r="B40" s="85">
        <v>24</v>
      </c>
      <c r="C40" s="266">
        <f>+D40+E40+F40</f>
        <v>2</v>
      </c>
      <c r="D40" s="264">
        <v>2</v>
      </c>
      <c r="E40" s="264"/>
      <c r="F40" s="264"/>
      <c r="G40" s="428">
        <v>2</v>
      </c>
      <c r="H40" s="428"/>
      <c r="I40" s="428"/>
      <c r="J40" s="264"/>
      <c r="K40" s="264">
        <v>4</v>
      </c>
      <c r="L40" s="264">
        <v>4</v>
      </c>
      <c r="M40" s="264">
        <v>4</v>
      </c>
      <c r="N40" s="265">
        <v>4</v>
      </c>
      <c r="O40" s="167" t="s">
        <v>56</v>
      </c>
      <c r="P40" s="85">
        <v>24</v>
      </c>
      <c r="Q40" s="264"/>
      <c r="R40" s="264"/>
      <c r="S40" s="428"/>
      <c r="T40" s="264"/>
      <c r="U40" s="428">
        <v>6</v>
      </c>
      <c r="V40" s="428">
        <v>6</v>
      </c>
      <c r="W40" s="428">
        <v>4</v>
      </c>
      <c r="X40" s="428">
        <v>4</v>
      </c>
      <c r="Y40" s="428">
        <v>2</v>
      </c>
      <c r="Z40" s="423">
        <v>2</v>
      </c>
      <c r="AA40" s="265">
        <v>2</v>
      </c>
      <c r="AB40" s="265">
        <v>2</v>
      </c>
      <c r="AC40" s="265">
        <v>2</v>
      </c>
    </row>
    <row r="41" spans="1:29" s="60" customFormat="1" ht="12.75">
      <c r="A41" s="57" t="s">
        <v>57</v>
      </c>
      <c r="B41" s="85">
        <v>25</v>
      </c>
      <c r="C41" s="266">
        <f>+D41+E41+F41</f>
        <v>1</v>
      </c>
      <c r="D41" s="264">
        <v>1</v>
      </c>
      <c r="E41" s="264"/>
      <c r="F41" s="264"/>
      <c r="G41" s="428">
        <v>1</v>
      </c>
      <c r="H41" s="428"/>
      <c r="I41" s="428"/>
      <c r="J41" s="264"/>
      <c r="K41" s="264">
        <v>14</v>
      </c>
      <c r="L41" s="264">
        <v>14</v>
      </c>
      <c r="M41" s="264">
        <v>14</v>
      </c>
      <c r="N41" s="265">
        <v>14</v>
      </c>
      <c r="O41" s="167" t="s">
        <v>57</v>
      </c>
      <c r="P41" s="85">
        <v>25</v>
      </c>
      <c r="Q41" s="264"/>
      <c r="R41" s="264"/>
      <c r="S41" s="428"/>
      <c r="T41" s="264"/>
      <c r="U41" s="428">
        <v>3</v>
      </c>
      <c r="V41" s="428">
        <v>3</v>
      </c>
      <c r="W41" s="428">
        <v>2</v>
      </c>
      <c r="X41" s="428">
        <v>2</v>
      </c>
      <c r="Y41" s="428">
        <v>1</v>
      </c>
      <c r="Z41" s="423">
        <v>3</v>
      </c>
      <c r="AA41" s="265">
        <v>1</v>
      </c>
      <c r="AB41" s="265">
        <v>1</v>
      </c>
      <c r="AC41" s="265">
        <v>1</v>
      </c>
    </row>
    <row r="42" spans="1:29" s="60" customFormat="1" ht="12.75">
      <c r="A42" s="57" t="s">
        <v>58</v>
      </c>
      <c r="B42" s="85">
        <v>26</v>
      </c>
      <c r="C42" s="266">
        <f>+D42+E42+F42</f>
        <v>2</v>
      </c>
      <c r="D42" s="264">
        <v>2</v>
      </c>
      <c r="E42" s="264"/>
      <c r="F42" s="264"/>
      <c r="G42" s="428">
        <v>2</v>
      </c>
      <c r="H42" s="428"/>
      <c r="I42" s="428"/>
      <c r="J42" s="264"/>
      <c r="K42" s="264">
        <v>25</v>
      </c>
      <c r="L42" s="264">
        <v>25</v>
      </c>
      <c r="M42" s="264">
        <v>15</v>
      </c>
      <c r="N42" s="265">
        <v>15</v>
      </c>
      <c r="O42" s="167" t="s">
        <v>58</v>
      </c>
      <c r="P42" s="85">
        <v>26</v>
      </c>
      <c r="Q42" s="264"/>
      <c r="R42" s="264"/>
      <c r="S42" s="428">
        <v>10</v>
      </c>
      <c r="T42" s="264">
        <v>10</v>
      </c>
      <c r="U42" s="428">
        <v>5</v>
      </c>
      <c r="V42" s="428">
        <v>5</v>
      </c>
      <c r="W42" s="428">
        <v>4</v>
      </c>
      <c r="X42" s="428">
        <v>4</v>
      </c>
      <c r="Y42" s="428">
        <v>2</v>
      </c>
      <c r="Z42" s="423">
        <v>3</v>
      </c>
      <c r="AA42" s="265">
        <v>1</v>
      </c>
      <c r="AB42" s="265">
        <v>2</v>
      </c>
      <c r="AC42" s="265">
        <v>2</v>
      </c>
    </row>
    <row r="43" spans="1:29" s="246" customFormat="1" ht="12.75">
      <c r="A43" s="94" t="s">
        <v>59</v>
      </c>
      <c r="B43" s="480">
        <v>27</v>
      </c>
      <c r="C43" s="429">
        <f>SUM(C44:C52)</f>
        <v>14</v>
      </c>
      <c r="D43" s="429">
        <f t="shared" ref="D43:N43" si="73">SUM(D44:D52)</f>
        <v>14</v>
      </c>
      <c r="E43" s="429">
        <f t="shared" si="73"/>
        <v>0</v>
      </c>
      <c r="F43" s="429">
        <f t="shared" si="73"/>
        <v>0</v>
      </c>
      <c r="G43" s="430">
        <f>SUM(G44:G52)</f>
        <v>14</v>
      </c>
      <c r="H43" s="430">
        <f t="shared" ref="H43:I43" si="74">SUM(H44:H52)</f>
        <v>0</v>
      </c>
      <c r="I43" s="430">
        <f t="shared" si="74"/>
        <v>4</v>
      </c>
      <c r="J43" s="429">
        <f t="shared" si="73"/>
        <v>0</v>
      </c>
      <c r="K43" s="429">
        <f t="shared" si="73"/>
        <v>113</v>
      </c>
      <c r="L43" s="429">
        <f t="shared" si="73"/>
        <v>113</v>
      </c>
      <c r="M43" s="429">
        <f t="shared" si="73"/>
        <v>106</v>
      </c>
      <c r="N43" s="431">
        <f t="shared" si="73"/>
        <v>106</v>
      </c>
      <c r="O43" s="201" t="s">
        <v>59</v>
      </c>
      <c r="P43" s="480">
        <v>27</v>
      </c>
      <c r="Q43" s="429">
        <f t="shared" ref="Q43" si="75">SUM(Q44:Q52)</f>
        <v>0</v>
      </c>
      <c r="R43" s="429">
        <f t="shared" ref="R43" si="76">SUM(R44:R52)</f>
        <v>0</v>
      </c>
      <c r="S43" s="430">
        <f t="shared" ref="S43" si="77">SUM(S44:S52)</f>
        <v>3</v>
      </c>
      <c r="T43" s="429">
        <f t="shared" ref="T43" si="78">SUM(T44:T52)</f>
        <v>3</v>
      </c>
      <c r="U43" s="430">
        <f t="shared" ref="U43" si="79">SUM(U44:U52)</f>
        <v>111</v>
      </c>
      <c r="V43" s="430">
        <f t="shared" ref="V43" si="80">SUM(V44:V52)</f>
        <v>111</v>
      </c>
      <c r="W43" s="430">
        <f t="shared" ref="W43" si="81">SUM(W44:W52)</f>
        <v>92</v>
      </c>
      <c r="X43" s="430">
        <f t="shared" ref="X43" si="82">SUM(X44:X52)</f>
        <v>92</v>
      </c>
      <c r="Y43" s="430">
        <f t="shared" ref="Y43" si="83">SUM(Y44:Y52)</f>
        <v>25</v>
      </c>
      <c r="Z43" s="430">
        <f t="shared" ref="Z43" si="84">SUM(Z44:Z52)</f>
        <v>23</v>
      </c>
      <c r="AA43" s="429">
        <f t="shared" ref="AA43" si="85">SUM(AA44:AA52)</f>
        <v>9</v>
      </c>
      <c r="AB43" s="429">
        <f t="shared" ref="AB43" si="86">SUM(AB44:AB52)</f>
        <v>13</v>
      </c>
      <c r="AC43" s="431">
        <f t="shared" ref="AC43" si="87">SUM(AC44:AC52)</f>
        <v>14</v>
      </c>
    </row>
    <row r="44" spans="1:29" s="60" customFormat="1" ht="12.75">
      <c r="A44" s="58" t="s">
        <v>60</v>
      </c>
      <c r="B44" s="85">
        <v>28</v>
      </c>
      <c r="C44" s="266">
        <f>+D44+E44+F44</f>
        <v>0</v>
      </c>
      <c r="D44" s="266"/>
      <c r="E44" s="266"/>
      <c r="F44" s="266"/>
      <c r="G44" s="428"/>
      <c r="H44" s="428"/>
      <c r="I44" s="428"/>
      <c r="J44" s="266"/>
      <c r="K44" s="266"/>
      <c r="L44" s="266"/>
      <c r="M44" s="266"/>
      <c r="N44" s="258"/>
      <c r="O44" s="200" t="s">
        <v>60</v>
      </c>
      <c r="P44" s="85">
        <v>28</v>
      </c>
      <c r="Q44" s="266"/>
      <c r="R44" s="266"/>
      <c r="S44" s="428"/>
      <c r="T44" s="266"/>
      <c r="U44" s="428"/>
      <c r="V44" s="428"/>
      <c r="W44" s="428"/>
      <c r="X44" s="428"/>
      <c r="Y44" s="428"/>
      <c r="Z44" s="423"/>
      <c r="AA44" s="258"/>
      <c r="AB44" s="258"/>
      <c r="AC44" s="258"/>
    </row>
    <row r="45" spans="1:29" s="60" customFormat="1" ht="12.75">
      <c r="A45" s="58" t="s">
        <v>61</v>
      </c>
      <c r="B45" s="85">
        <v>29</v>
      </c>
      <c r="C45" s="266">
        <f>+D45+E45+F45</f>
        <v>0</v>
      </c>
      <c r="D45" s="266"/>
      <c r="E45" s="266"/>
      <c r="F45" s="266"/>
      <c r="G45" s="428"/>
      <c r="H45" s="428"/>
      <c r="I45" s="428"/>
      <c r="J45" s="266"/>
      <c r="K45" s="266"/>
      <c r="L45" s="266"/>
      <c r="M45" s="266"/>
      <c r="N45" s="258"/>
      <c r="O45" s="200" t="s">
        <v>61</v>
      </c>
      <c r="P45" s="85">
        <v>29</v>
      </c>
      <c r="Q45" s="266"/>
      <c r="R45" s="266"/>
      <c r="S45" s="428"/>
      <c r="T45" s="266"/>
      <c r="U45" s="428"/>
      <c r="V45" s="428"/>
      <c r="W45" s="428"/>
      <c r="X45" s="428"/>
      <c r="Y45" s="428"/>
      <c r="Z45" s="423"/>
      <c r="AA45" s="258"/>
      <c r="AB45" s="258"/>
      <c r="AC45" s="258"/>
    </row>
    <row r="46" spans="1:29" s="60" customFormat="1" ht="12.75">
      <c r="A46" s="58" t="s">
        <v>62</v>
      </c>
      <c r="B46" s="85">
        <v>30</v>
      </c>
      <c r="C46" s="266">
        <f t="shared" ref="C46:C48" si="88">+D46+E46+F46</f>
        <v>3</v>
      </c>
      <c r="D46" s="264">
        <v>3</v>
      </c>
      <c r="E46" s="264"/>
      <c r="F46" s="264"/>
      <c r="G46" s="428">
        <v>3</v>
      </c>
      <c r="H46" s="428"/>
      <c r="I46" s="428"/>
      <c r="J46" s="264"/>
      <c r="K46" s="264">
        <v>49</v>
      </c>
      <c r="L46" s="264">
        <v>49</v>
      </c>
      <c r="M46" s="264">
        <v>49</v>
      </c>
      <c r="N46" s="265">
        <v>49</v>
      </c>
      <c r="O46" s="200" t="s">
        <v>62</v>
      </c>
      <c r="P46" s="85">
        <v>30</v>
      </c>
      <c r="Q46" s="264"/>
      <c r="R46" s="264"/>
      <c r="S46" s="428"/>
      <c r="T46" s="264"/>
      <c r="U46" s="428">
        <v>56</v>
      </c>
      <c r="V46" s="428">
        <v>56</v>
      </c>
      <c r="W46" s="428">
        <v>20</v>
      </c>
      <c r="X46" s="428">
        <v>20</v>
      </c>
      <c r="Y46" s="428">
        <v>9</v>
      </c>
      <c r="Z46" s="423">
        <v>15</v>
      </c>
      <c r="AA46" s="265">
        <v>1</v>
      </c>
      <c r="AB46" s="265">
        <v>3</v>
      </c>
      <c r="AC46" s="265">
        <v>2</v>
      </c>
    </row>
    <row r="47" spans="1:29" s="60" customFormat="1" ht="12.75">
      <c r="A47" s="58" t="s">
        <v>63</v>
      </c>
      <c r="B47" s="85">
        <v>31</v>
      </c>
      <c r="C47" s="266">
        <f t="shared" si="88"/>
        <v>1</v>
      </c>
      <c r="D47" s="264">
        <v>1</v>
      </c>
      <c r="E47" s="264"/>
      <c r="F47" s="264"/>
      <c r="G47" s="428">
        <v>1</v>
      </c>
      <c r="H47" s="428"/>
      <c r="I47" s="428"/>
      <c r="J47" s="264"/>
      <c r="K47" s="264">
        <v>7</v>
      </c>
      <c r="L47" s="264">
        <v>7</v>
      </c>
      <c r="M47" s="264">
        <v>7</v>
      </c>
      <c r="N47" s="265">
        <v>7</v>
      </c>
      <c r="O47" s="200" t="s">
        <v>63</v>
      </c>
      <c r="P47" s="85">
        <v>31</v>
      </c>
      <c r="Q47" s="264"/>
      <c r="R47" s="264"/>
      <c r="S47" s="428"/>
      <c r="T47" s="264"/>
      <c r="U47" s="428">
        <v>7</v>
      </c>
      <c r="V47" s="428">
        <v>7</v>
      </c>
      <c r="W47" s="428">
        <v>2</v>
      </c>
      <c r="X47" s="428">
        <v>2</v>
      </c>
      <c r="Y47" s="428">
        <v>1</v>
      </c>
      <c r="Z47" s="423">
        <v>3</v>
      </c>
      <c r="AA47" s="265">
        <v>2</v>
      </c>
      <c r="AB47" s="265">
        <v>2</v>
      </c>
      <c r="AC47" s="265">
        <v>2</v>
      </c>
    </row>
    <row r="48" spans="1:29" s="60" customFormat="1" ht="12.75">
      <c r="A48" s="58" t="s">
        <v>64</v>
      </c>
      <c r="B48" s="85">
        <v>32</v>
      </c>
      <c r="C48" s="266">
        <f t="shared" si="88"/>
        <v>1</v>
      </c>
      <c r="D48" s="264">
        <v>1</v>
      </c>
      <c r="E48" s="264"/>
      <c r="F48" s="264"/>
      <c r="G48" s="428">
        <v>1</v>
      </c>
      <c r="H48" s="428"/>
      <c r="I48" s="428"/>
      <c r="J48" s="264"/>
      <c r="K48" s="264">
        <v>2</v>
      </c>
      <c r="L48" s="264">
        <v>2</v>
      </c>
      <c r="M48" s="264">
        <v>2</v>
      </c>
      <c r="N48" s="265">
        <v>2</v>
      </c>
      <c r="O48" s="200" t="s">
        <v>64</v>
      </c>
      <c r="P48" s="85">
        <v>32</v>
      </c>
      <c r="Q48" s="264"/>
      <c r="R48" s="264"/>
      <c r="S48" s="428"/>
      <c r="T48" s="264"/>
      <c r="U48" s="428">
        <v>2</v>
      </c>
      <c r="V48" s="428">
        <v>2</v>
      </c>
      <c r="W48" s="428">
        <v>2</v>
      </c>
      <c r="X48" s="428">
        <v>2</v>
      </c>
      <c r="Y48" s="428">
        <v>1</v>
      </c>
      <c r="Z48" s="423">
        <v>1</v>
      </c>
      <c r="AA48" s="265"/>
      <c r="AB48" s="265">
        <v>1</v>
      </c>
      <c r="AC48" s="265">
        <v>1</v>
      </c>
    </row>
    <row r="49" spans="1:29" s="60" customFormat="1" ht="12.75">
      <c r="A49" s="58" t="s">
        <v>65</v>
      </c>
      <c r="B49" s="85">
        <v>33</v>
      </c>
      <c r="C49" s="266">
        <f t="shared" ref="C49:C54" si="89">+D49+E49+F49</f>
        <v>1</v>
      </c>
      <c r="D49" s="264">
        <v>1</v>
      </c>
      <c r="E49" s="264"/>
      <c r="F49" s="264"/>
      <c r="G49" s="428">
        <v>1</v>
      </c>
      <c r="H49" s="428"/>
      <c r="I49" s="428"/>
      <c r="J49" s="264"/>
      <c r="K49" s="264">
        <v>24</v>
      </c>
      <c r="L49" s="264">
        <v>24</v>
      </c>
      <c r="M49" s="264">
        <v>22</v>
      </c>
      <c r="N49" s="265">
        <v>22</v>
      </c>
      <c r="O49" s="200" t="s">
        <v>65</v>
      </c>
      <c r="P49" s="85">
        <v>33</v>
      </c>
      <c r="Q49" s="264"/>
      <c r="R49" s="264"/>
      <c r="S49" s="428">
        <v>2</v>
      </c>
      <c r="T49" s="264">
        <v>2</v>
      </c>
      <c r="U49" s="428">
        <v>22</v>
      </c>
      <c r="V49" s="428">
        <v>22</v>
      </c>
      <c r="W49" s="428"/>
      <c r="X49" s="428"/>
      <c r="Y49" s="428"/>
      <c r="Z49" s="423">
        <v>2</v>
      </c>
      <c r="AA49" s="265">
        <v>1</v>
      </c>
      <c r="AB49" s="265">
        <v>2</v>
      </c>
      <c r="AC49" s="265"/>
    </row>
    <row r="50" spans="1:29" s="60" customFormat="1" ht="12.75">
      <c r="A50" s="58" t="s">
        <v>66</v>
      </c>
      <c r="B50" s="85">
        <v>34</v>
      </c>
      <c r="C50" s="266">
        <f t="shared" si="89"/>
        <v>5</v>
      </c>
      <c r="D50" s="264">
        <v>5</v>
      </c>
      <c r="E50" s="264"/>
      <c r="F50" s="264"/>
      <c r="G50" s="428">
        <v>5</v>
      </c>
      <c r="H50" s="428"/>
      <c r="I50" s="428"/>
      <c r="J50" s="264"/>
      <c r="K50" s="264">
        <v>14</v>
      </c>
      <c r="L50" s="264">
        <v>14</v>
      </c>
      <c r="M50" s="264">
        <v>14</v>
      </c>
      <c r="N50" s="265">
        <v>14</v>
      </c>
      <c r="O50" s="200" t="s">
        <v>66</v>
      </c>
      <c r="P50" s="85">
        <v>34</v>
      </c>
      <c r="Q50" s="264"/>
      <c r="R50" s="264"/>
      <c r="S50" s="428"/>
      <c r="T50" s="264"/>
      <c r="U50" s="428">
        <v>14</v>
      </c>
      <c r="V50" s="428">
        <v>14</v>
      </c>
      <c r="W50" s="428">
        <v>61</v>
      </c>
      <c r="X50" s="428">
        <v>61</v>
      </c>
      <c r="Y50" s="428">
        <v>11</v>
      </c>
      <c r="Z50" s="423">
        <v>1</v>
      </c>
      <c r="AA50" s="265">
        <v>4</v>
      </c>
      <c r="AB50" s="265">
        <v>3</v>
      </c>
      <c r="AC50" s="265">
        <v>7</v>
      </c>
    </row>
    <row r="51" spans="1:29" s="60" customFormat="1" ht="12.75">
      <c r="A51" s="58" t="s">
        <v>67</v>
      </c>
      <c r="B51" s="85">
        <v>35</v>
      </c>
      <c r="C51" s="266">
        <f t="shared" si="89"/>
        <v>0</v>
      </c>
      <c r="D51" s="266"/>
      <c r="E51" s="266"/>
      <c r="F51" s="266"/>
      <c r="G51" s="428"/>
      <c r="H51" s="428"/>
      <c r="I51" s="428"/>
      <c r="J51" s="266"/>
      <c r="K51" s="266"/>
      <c r="L51" s="266"/>
      <c r="M51" s="266"/>
      <c r="N51" s="258"/>
      <c r="O51" s="200" t="s">
        <v>67</v>
      </c>
      <c r="P51" s="85">
        <v>35</v>
      </c>
      <c r="Q51" s="266"/>
      <c r="R51" s="266"/>
      <c r="S51" s="428"/>
      <c r="T51" s="266"/>
      <c r="U51" s="428"/>
      <c r="V51" s="428"/>
      <c r="W51" s="428"/>
      <c r="X51" s="428"/>
      <c r="Y51" s="428"/>
      <c r="Z51" s="423"/>
      <c r="AA51" s="258"/>
      <c r="AB51" s="258"/>
      <c r="AC51" s="258"/>
    </row>
    <row r="52" spans="1:29" s="60" customFormat="1" ht="12.75">
      <c r="A52" s="58" t="s">
        <v>68</v>
      </c>
      <c r="B52" s="85">
        <v>36</v>
      </c>
      <c r="C52" s="266">
        <f t="shared" si="89"/>
        <v>3</v>
      </c>
      <c r="D52" s="264">
        <v>3</v>
      </c>
      <c r="E52" s="264"/>
      <c r="F52" s="264"/>
      <c r="G52" s="428">
        <v>3</v>
      </c>
      <c r="H52" s="428"/>
      <c r="I52" s="428">
        <v>4</v>
      </c>
      <c r="J52" s="264"/>
      <c r="K52" s="264">
        <v>17</v>
      </c>
      <c r="L52" s="264">
        <v>17</v>
      </c>
      <c r="M52" s="264">
        <v>12</v>
      </c>
      <c r="N52" s="265">
        <v>12</v>
      </c>
      <c r="O52" s="200" t="s">
        <v>68</v>
      </c>
      <c r="P52" s="85">
        <v>36</v>
      </c>
      <c r="Q52" s="264"/>
      <c r="R52" s="264"/>
      <c r="S52" s="428">
        <v>1</v>
      </c>
      <c r="T52" s="264">
        <v>1</v>
      </c>
      <c r="U52" s="428">
        <v>10</v>
      </c>
      <c r="V52" s="428">
        <v>10</v>
      </c>
      <c r="W52" s="428">
        <v>7</v>
      </c>
      <c r="X52" s="428">
        <v>7</v>
      </c>
      <c r="Y52" s="428">
        <v>3</v>
      </c>
      <c r="Z52" s="423">
        <v>1</v>
      </c>
      <c r="AA52" s="265">
        <v>1</v>
      </c>
      <c r="AB52" s="265">
        <v>2</v>
      </c>
      <c r="AC52" s="265">
        <v>2</v>
      </c>
    </row>
    <row r="53" spans="1:29" s="60" customFormat="1" ht="12.75">
      <c r="A53" s="458" t="s">
        <v>96</v>
      </c>
      <c r="B53" s="442">
        <v>37</v>
      </c>
      <c r="C53" s="459">
        <f t="shared" si="89"/>
        <v>48</v>
      </c>
      <c r="D53" s="459">
        <v>48</v>
      </c>
      <c r="E53" s="459"/>
      <c r="F53" s="459"/>
      <c r="G53" s="459">
        <v>42</v>
      </c>
      <c r="H53" s="459">
        <v>6</v>
      </c>
      <c r="I53" s="459"/>
      <c r="J53" s="459"/>
      <c r="K53" s="459">
        <v>383</v>
      </c>
      <c r="L53" s="459">
        <v>383</v>
      </c>
      <c r="M53" s="459">
        <v>342</v>
      </c>
      <c r="N53" s="446">
        <v>342</v>
      </c>
      <c r="O53" s="460" t="s">
        <v>96</v>
      </c>
      <c r="P53" s="442">
        <v>37</v>
      </c>
      <c r="Q53" s="459">
        <v>20</v>
      </c>
      <c r="R53" s="459">
        <v>20</v>
      </c>
      <c r="S53" s="459">
        <v>24</v>
      </c>
      <c r="T53" s="459">
        <v>24</v>
      </c>
      <c r="U53" s="459">
        <v>340</v>
      </c>
      <c r="V53" s="459">
        <v>340</v>
      </c>
      <c r="W53" s="459">
        <v>187</v>
      </c>
      <c r="X53" s="459">
        <v>187</v>
      </c>
      <c r="Y53" s="459">
        <v>41</v>
      </c>
      <c r="Z53" s="446">
        <v>52</v>
      </c>
      <c r="AA53" s="446">
        <v>29</v>
      </c>
      <c r="AB53" s="446">
        <v>34</v>
      </c>
      <c r="AC53" s="446">
        <v>35</v>
      </c>
    </row>
    <row r="54" spans="1:29" s="60" customFormat="1" ht="12.75">
      <c r="A54" s="458" t="s">
        <v>19</v>
      </c>
      <c r="B54" s="442">
        <v>38</v>
      </c>
      <c r="C54" s="459">
        <f t="shared" si="89"/>
        <v>7</v>
      </c>
      <c r="D54" s="459">
        <v>7</v>
      </c>
      <c r="E54" s="459"/>
      <c r="F54" s="459"/>
      <c r="G54" s="459">
        <v>7</v>
      </c>
      <c r="H54" s="459"/>
      <c r="I54" s="459">
        <v>4</v>
      </c>
      <c r="J54" s="459"/>
      <c r="K54" s="459">
        <v>79</v>
      </c>
      <c r="L54" s="459">
        <v>79</v>
      </c>
      <c r="M54" s="459">
        <v>72</v>
      </c>
      <c r="N54" s="446">
        <v>72</v>
      </c>
      <c r="O54" s="460" t="s">
        <v>19</v>
      </c>
      <c r="P54" s="442">
        <v>38</v>
      </c>
      <c r="Q54" s="459"/>
      <c r="R54" s="459"/>
      <c r="S54" s="459">
        <v>4</v>
      </c>
      <c r="T54" s="459">
        <v>4</v>
      </c>
      <c r="U54" s="459">
        <v>78</v>
      </c>
      <c r="V54" s="459">
        <v>78</v>
      </c>
      <c r="W54" s="459">
        <v>62</v>
      </c>
      <c r="X54" s="459">
        <v>62</v>
      </c>
      <c r="Y54" s="459">
        <v>18</v>
      </c>
      <c r="Z54" s="446">
        <v>17</v>
      </c>
      <c r="AA54" s="446">
        <v>3</v>
      </c>
      <c r="AB54" s="446">
        <v>7</v>
      </c>
      <c r="AC54" s="446">
        <v>10</v>
      </c>
    </row>
    <row r="55" spans="1:29">
      <c r="J55" s="60"/>
      <c r="K55" s="60"/>
      <c r="L55" s="60"/>
      <c r="M55" s="60"/>
      <c r="N55" s="60"/>
      <c r="O55" s="60"/>
      <c r="P55" s="60"/>
      <c r="Q55" s="60"/>
      <c r="R55" s="60"/>
      <c r="S55" s="439"/>
      <c r="T55" s="60"/>
      <c r="U55" s="60"/>
      <c r="V55" s="60"/>
      <c r="W55" s="60"/>
      <c r="X55" s="60"/>
    </row>
    <row r="56" spans="1:29">
      <c r="J56" s="60"/>
      <c r="K56" s="60"/>
      <c r="L56" s="60"/>
      <c r="M56" s="60"/>
      <c r="N56" s="60"/>
      <c r="O56" s="60"/>
      <c r="P56" s="60"/>
      <c r="Q56" s="60"/>
      <c r="R56" s="60"/>
      <c r="S56" s="439"/>
      <c r="T56" s="60"/>
      <c r="U56" s="60"/>
      <c r="V56" s="60"/>
      <c r="W56" s="60"/>
      <c r="X56" s="60"/>
    </row>
    <row r="63" spans="1:29"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439"/>
      <c r="T63" s="60"/>
      <c r="U63" s="60"/>
      <c r="V63" s="60"/>
      <c r="W63" s="60"/>
      <c r="X63" s="60"/>
    </row>
    <row r="64" spans="1:29"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439"/>
      <c r="T64" s="60"/>
      <c r="U64" s="60"/>
      <c r="V64" s="60"/>
      <c r="W64" s="60"/>
      <c r="X64" s="60"/>
    </row>
  </sheetData>
  <mergeCells count="36">
    <mergeCell ref="N14:N15"/>
    <mergeCell ref="R14:R15"/>
    <mergeCell ref="AB1:AC1"/>
    <mergeCell ref="C4:L4"/>
    <mergeCell ref="O12:O15"/>
    <mergeCell ref="P12:P15"/>
    <mergeCell ref="L13:L15"/>
    <mergeCell ref="M13:M15"/>
    <mergeCell ref="D12:F12"/>
    <mergeCell ref="G12:J12"/>
    <mergeCell ref="M1:N1"/>
    <mergeCell ref="C12:C15"/>
    <mergeCell ref="B10:Z10"/>
    <mergeCell ref="A11:B11"/>
    <mergeCell ref="A12:A15"/>
    <mergeCell ref="B12:B15"/>
    <mergeCell ref="Z12:Z15"/>
    <mergeCell ref="Q13:Q15"/>
    <mergeCell ref="AA12:AA15"/>
    <mergeCell ref="AB12:AB15"/>
    <mergeCell ref="AC12:AC15"/>
    <mergeCell ref="S13:S15"/>
    <mergeCell ref="W12:W15"/>
    <mergeCell ref="V13:V15"/>
    <mergeCell ref="X13:X15"/>
    <mergeCell ref="Y12:Y15"/>
    <mergeCell ref="T14:T15"/>
    <mergeCell ref="U12:U15"/>
    <mergeCell ref="K12:K15"/>
    <mergeCell ref="D13:D15"/>
    <mergeCell ref="E13:E15"/>
    <mergeCell ref="F13:F15"/>
    <mergeCell ref="G13:G15"/>
    <mergeCell ref="H13:H15"/>
    <mergeCell ref="I13:I15"/>
    <mergeCell ref="J13:J15"/>
  </mergeCells>
  <printOptions horizontalCentered="1"/>
  <pageMargins left="0.45" right="0.45" top="0" bottom="0" header="0" footer="0"/>
  <pageSetup paperSize="9" scale="70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R63"/>
  <sheetViews>
    <sheetView view="pageBreakPreview" topLeftCell="A10" zoomScale="85" zoomScaleNormal="86" zoomScaleSheetLayoutView="85" workbookViewId="0">
      <pane xSplit="3" ySplit="9" topLeftCell="D19" activePane="bottomRight" state="frozen"/>
      <selection activeCell="A10" sqref="A10"/>
      <selection pane="topRight" activeCell="D10" sqref="D10"/>
      <selection pane="bottomLeft" activeCell="A19" sqref="A19"/>
      <selection pane="bottomRight" activeCell="X62" sqref="X62"/>
    </sheetView>
  </sheetViews>
  <sheetFormatPr defaultColWidth="3.42578125" defaultRowHeight="14.25"/>
  <cols>
    <col min="1" max="1" width="17" style="20" customWidth="1"/>
    <col min="2" max="2" width="3.5703125" style="20" customWidth="1"/>
    <col min="3" max="3" width="11.5703125" style="20" customWidth="1"/>
    <col min="4" max="5" width="8.42578125" style="20" customWidth="1"/>
    <col min="6" max="6" width="10.140625" style="20" customWidth="1"/>
    <col min="7" max="8" width="8.5703125" style="20" customWidth="1"/>
    <col min="9" max="9" width="7" style="20" customWidth="1"/>
    <col min="10" max="11" width="9.140625" style="20" customWidth="1"/>
    <col min="12" max="12" width="8" style="20" customWidth="1"/>
    <col min="13" max="14" width="8.28515625" style="20" customWidth="1"/>
    <col min="15" max="15" width="8.140625" style="20" customWidth="1"/>
    <col min="16" max="17" width="9" style="20" customWidth="1"/>
    <col min="18" max="18" width="11.42578125" style="20" customWidth="1"/>
    <col min="19" max="19" width="8.42578125" style="20" customWidth="1"/>
    <col min="20" max="20" width="9.140625" style="20" customWidth="1"/>
    <col min="21" max="21" width="7.85546875" style="20" customWidth="1"/>
    <col min="22" max="22" width="8.28515625" style="20" customWidth="1"/>
    <col min="23" max="23" width="8" style="20" customWidth="1"/>
    <col min="24" max="24" width="17.28515625" style="20" customWidth="1"/>
    <col min="25" max="25" width="3.5703125" style="20" customWidth="1"/>
    <col min="26" max="26" width="7.28515625" style="20" customWidth="1"/>
    <col min="27" max="27" width="7.85546875" style="20" customWidth="1"/>
    <col min="28" max="28" width="8.5703125" style="20" customWidth="1"/>
    <col min="29" max="29" width="8" style="20" customWidth="1"/>
    <col min="30" max="31" width="8.5703125" style="20" customWidth="1"/>
    <col min="32" max="32" width="12.7109375" style="20" customWidth="1"/>
    <col min="33" max="34" width="8.7109375" style="20" customWidth="1"/>
    <col min="35" max="35" width="14.85546875" style="20" customWidth="1"/>
    <col min="36" max="36" width="11.140625" style="20" customWidth="1"/>
    <col min="37" max="37" width="8.85546875" style="20" customWidth="1"/>
    <col min="38" max="38" width="9.28515625" style="20" customWidth="1"/>
    <col min="39" max="39" width="12.140625" style="20" customWidth="1"/>
    <col min="40" max="43" width="7.140625" style="20" customWidth="1"/>
    <col min="44" max="44" width="12.5703125" style="20" customWidth="1"/>
    <col min="45" max="16384" width="3.42578125" style="20"/>
  </cols>
  <sheetData>
    <row r="1" spans="1:44" ht="15.75" customHeight="1">
      <c r="P1" s="59"/>
      <c r="Q1" s="59"/>
      <c r="V1" s="532" t="s">
        <v>110</v>
      </c>
      <c r="W1" s="532"/>
      <c r="AN1" s="530" t="s">
        <v>111</v>
      </c>
      <c r="AO1" s="530"/>
      <c r="AP1" s="530"/>
      <c r="AQ1" s="530"/>
      <c r="AR1" s="530"/>
    </row>
    <row r="2" spans="1:44">
      <c r="AQ2" s="22"/>
      <c r="AR2" s="22"/>
    </row>
    <row r="3" spans="1:44">
      <c r="AQ3" s="22"/>
      <c r="AR3" s="22"/>
    </row>
    <row r="4" spans="1:44" s="23" customFormat="1" ht="34.5" customHeight="1">
      <c r="B4" s="53"/>
      <c r="C4" s="53"/>
      <c r="E4" s="546" t="s">
        <v>112</v>
      </c>
      <c r="F4" s="546"/>
      <c r="G4" s="546"/>
      <c r="H4" s="546"/>
      <c r="I4" s="546"/>
      <c r="J4" s="546"/>
      <c r="K4" s="546"/>
      <c r="L4" s="546"/>
      <c r="M4" s="546"/>
      <c r="N4" s="546"/>
      <c r="O4" s="546"/>
      <c r="P4" s="546"/>
      <c r="Q4" s="546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</row>
    <row r="5" spans="1:44" s="23" customFormat="1" ht="14.25" customHeight="1">
      <c r="B5" s="53"/>
      <c r="C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</row>
    <row r="6" spans="1:44" s="23" customFormat="1" ht="14.25" customHeight="1">
      <c r="B6" s="53"/>
      <c r="C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</row>
    <row r="7" spans="1:44" s="23" customFormat="1" ht="14.25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</row>
    <row r="8" spans="1:44" s="9" customFormat="1" ht="14.25" customHeight="1">
      <c r="A8" s="183"/>
      <c r="B8" s="26"/>
      <c r="C8" s="26"/>
      <c r="D8" s="26"/>
    </row>
    <row r="9" spans="1:44" s="9" customFormat="1" ht="14.25" customHeight="1">
      <c r="A9" s="10"/>
    </row>
    <row r="10" spans="1:44" s="9" customFormat="1" ht="14.25" customHeight="1">
      <c r="A10" s="196"/>
      <c r="B10" s="547"/>
      <c r="C10" s="547"/>
      <c r="D10" s="547"/>
      <c r="E10" s="547"/>
    </row>
    <row r="12" spans="1:44" s="9" customFormat="1" ht="12.75">
      <c r="A12" s="106"/>
      <c r="B12" s="25"/>
      <c r="C12" s="26"/>
      <c r="W12" s="208" t="s">
        <v>3</v>
      </c>
      <c r="X12" s="102"/>
      <c r="Y12" s="102"/>
      <c r="AB12" s="73"/>
      <c r="AN12" s="14"/>
      <c r="AP12" s="18"/>
      <c r="AR12" s="208" t="s">
        <v>3</v>
      </c>
    </row>
    <row r="13" spans="1:44" s="9" customFormat="1" ht="15" customHeight="1">
      <c r="A13" s="531" t="s">
        <v>4</v>
      </c>
      <c r="B13" s="544" t="s">
        <v>5</v>
      </c>
      <c r="C13" s="533" t="s">
        <v>113</v>
      </c>
      <c r="D13" s="110"/>
      <c r="E13" s="110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10"/>
      <c r="R13" s="110"/>
      <c r="S13" s="109"/>
      <c r="T13" s="109"/>
      <c r="U13" s="109"/>
      <c r="V13" s="109"/>
      <c r="W13" s="158"/>
      <c r="X13" s="531" t="s">
        <v>4</v>
      </c>
      <c r="Y13" s="531" t="s">
        <v>5</v>
      </c>
      <c r="Z13" s="536" t="s">
        <v>114</v>
      </c>
      <c r="AA13" s="537"/>
      <c r="AB13" s="537"/>
      <c r="AC13" s="537"/>
      <c r="AD13" s="537"/>
      <c r="AE13" s="537"/>
      <c r="AF13" s="537"/>
      <c r="AG13" s="537"/>
      <c r="AH13" s="538"/>
      <c r="AI13" s="531" t="s">
        <v>115</v>
      </c>
      <c r="AJ13" s="531"/>
      <c r="AK13" s="531"/>
      <c r="AL13" s="531"/>
      <c r="AM13" s="531" t="s">
        <v>116</v>
      </c>
      <c r="AN13" s="531" t="s">
        <v>16</v>
      </c>
      <c r="AO13" s="531"/>
      <c r="AP13" s="531" t="s">
        <v>15</v>
      </c>
      <c r="AQ13" s="531"/>
      <c r="AR13" s="531" t="s">
        <v>17</v>
      </c>
    </row>
    <row r="14" spans="1:44" s="178" customFormat="1" ht="12.75" customHeight="1">
      <c r="A14" s="531"/>
      <c r="B14" s="545"/>
      <c r="C14" s="531"/>
      <c r="D14" s="531" t="s">
        <v>117</v>
      </c>
      <c r="E14" s="531" t="s">
        <v>118</v>
      </c>
      <c r="F14" s="539" t="s">
        <v>16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539" t="s">
        <v>15</v>
      </c>
      <c r="S14" s="140"/>
      <c r="T14" s="140"/>
      <c r="U14" s="140"/>
      <c r="V14" s="140"/>
      <c r="W14" s="143"/>
      <c r="X14" s="531"/>
      <c r="Y14" s="531"/>
      <c r="Z14" s="533" t="s">
        <v>15</v>
      </c>
      <c r="AA14" s="534"/>
      <c r="AB14" s="534"/>
      <c r="AC14" s="534"/>
      <c r="AD14" s="534"/>
      <c r="AE14" s="535"/>
      <c r="AF14" s="539" t="s">
        <v>17</v>
      </c>
      <c r="AG14" s="140"/>
      <c r="AH14" s="140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</row>
    <row r="15" spans="1:44" s="178" customFormat="1" ht="15" customHeight="1">
      <c r="A15" s="531"/>
      <c r="B15" s="545"/>
      <c r="C15" s="531"/>
      <c r="D15" s="531"/>
      <c r="E15" s="531"/>
      <c r="F15" s="541"/>
      <c r="G15" s="531" t="s">
        <v>117</v>
      </c>
      <c r="H15" s="531" t="s">
        <v>119</v>
      </c>
      <c r="I15" s="539" t="s">
        <v>120</v>
      </c>
      <c r="J15" s="176"/>
      <c r="K15" s="176"/>
      <c r="L15" s="539" t="s">
        <v>121</v>
      </c>
      <c r="M15" s="176"/>
      <c r="N15" s="176"/>
      <c r="O15" s="539" t="s">
        <v>122</v>
      </c>
      <c r="P15" s="176"/>
      <c r="Q15" s="193"/>
      <c r="R15" s="541"/>
      <c r="S15" s="531" t="s">
        <v>117</v>
      </c>
      <c r="T15" s="531" t="s">
        <v>119</v>
      </c>
      <c r="U15" s="539" t="s">
        <v>120</v>
      </c>
      <c r="V15" s="176"/>
      <c r="W15" s="105"/>
      <c r="X15" s="531"/>
      <c r="Y15" s="531"/>
      <c r="Z15" s="544" t="s">
        <v>121</v>
      </c>
      <c r="AA15" s="176"/>
      <c r="AB15" s="105"/>
      <c r="AC15" s="539" t="s">
        <v>122</v>
      </c>
      <c r="AD15" s="176"/>
      <c r="AE15" s="176"/>
      <c r="AF15" s="541"/>
      <c r="AG15" s="543"/>
      <c r="AH15" s="543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</row>
    <row r="16" spans="1:44" s="178" customFormat="1" ht="27.75" customHeight="1">
      <c r="A16" s="531"/>
      <c r="B16" s="543"/>
      <c r="C16" s="531"/>
      <c r="D16" s="531"/>
      <c r="E16" s="531"/>
      <c r="F16" s="542"/>
      <c r="G16" s="531"/>
      <c r="H16" s="531"/>
      <c r="I16" s="540"/>
      <c r="J16" s="130" t="s">
        <v>117</v>
      </c>
      <c r="K16" s="184" t="s">
        <v>119</v>
      </c>
      <c r="L16" s="542"/>
      <c r="M16" s="184" t="s">
        <v>117</v>
      </c>
      <c r="N16" s="184" t="s">
        <v>119</v>
      </c>
      <c r="O16" s="542"/>
      <c r="P16" s="130" t="s">
        <v>117</v>
      </c>
      <c r="Q16" s="184" t="s">
        <v>119</v>
      </c>
      <c r="R16" s="542"/>
      <c r="S16" s="531"/>
      <c r="T16" s="531"/>
      <c r="U16" s="542"/>
      <c r="V16" s="130" t="s">
        <v>117</v>
      </c>
      <c r="W16" s="130" t="s">
        <v>119</v>
      </c>
      <c r="X16" s="531"/>
      <c r="Y16" s="531"/>
      <c r="Z16" s="543"/>
      <c r="AA16" s="130" t="s">
        <v>117</v>
      </c>
      <c r="AB16" s="130" t="s">
        <v>119</v>
      </c>
      <c r="AC16" s="540"/>
      <c r="AD16" s="130" t="s">
        <v>117</v>
      </c>
      <c r="AE16" s="184" t="s">
        <v>119</v>
      </c>
      <c r="AF16" s="542"/>
      <c r="AG16" s="130" t="s">
        <v>117</v>
      </c>
      <c r="AH16" s="108" t="s">
        <v>119</v>
      </c>
      <c r="AI16" s="130" t="s">
        <v>123</v>
      </c>
      <c r="AJ16" s="130" t="s">
        <v>124</v>
      </c>
      <c r="AK16" s="130" t="s">
        <v>125</v>
      </c>
      <c r="AL16" s="130" t="s">
        <v>14</v>
      </c>
      <c r="AM16" s="531"/>
      <c r="AN16" s="108" t="s">
        <v>126</v>
      </c>
      <c r="AO16" s="108" t="s">
        <v>127</v>
      </c>
      <c r="AP16" s="219" t="s">
        <v>128</v>
      </c>
      <c r="AQ16" s="108" t="s">
        <v>129</v>
      </c>
      <c r="AR16" s="531"/>
    </row>
    <row r="17" spans="1:44" s="31" customFormat="1" ht="12.75">
      <c r="A17" s="179" t="s">
        <v>130</v>
      </c>
      <c r="B17" s="199" t="s">
        <v>32</v>
      </c>
      <c r="C17" s="131">
        <v>1</v>
      </c>
      <c r="D17" s="131">
        <v>2</v>
      </c>
      <c r="E17" s="131">
        <v>3</v>
      </c>
      <c r="F17" s="131">
        <v>4</v>
      </c>
      <c r="G17" s="131">
        <v>5</v>
      </c>
      <c r="H17" s="131">
        <v>6</v>
      </c>
      <c r="I17" s="131">
        <v>7</v>
      </c>
      <c r="J17" s="131">
        <v>8</v>
      </c>
      <c r="K17" s="131">
        <v>9</v>
      </c>
      <c r="L17" s="131">
        <v>10</v>
      </c>
      <c r="M17" s="131">
        <v>11</v>
      </c>
      <c r="N17" s="131">
        <v>12</v>
      </c>
      <c r="O17" s="131">
        <v>13</v>
      </c>
      <c r="P17" s="131">
        <v>14</v>
      </c>
      <c r="Q17" s="131">
        <v>15</v>
      </c>
      <c r="R17" s="131">
        <v>16</v>
      </c>
      <c r="S17" s="131">
        <v>17</v>
      </c>
      <c r="T17" s="131">
        <v>18</v>
      </c>
      <c r="U17" s="131">
        <v>19</v>
      </c>
      <c r="V17" s="131">
        <v>20</v>
      </c>
      <c r="W17" s="87">
        <v>21</v>
      </c>
      <c r="X17" s="179" t="s">
        <v>130</v>
      </c>
      <c r="Y17" s="199" t="s">
        <v>32</v>
      </c>
      <c r="Z17" s="131">
        <v>22</v>
      </c>
      <c r="AA17" s="131">
        <v>23</v>
      </c>
      <c r="AB17" s="131">
        <v>24</v>
      </c>
      <c r="AC17" s="131">
        <v>25</v>
      </c>
      <c r="AD17" s="131">
        <v>26</v>
      </c>
      <c r="AE17" s="131">
        <v>27</v>
      </c>
      <c r="AF17" s="131">
        <v>28</v>
      </c>
      <c r="AG17" s="131">
        <v>29</v>
      </c>
      <c r="AH17" s="131">
        <v>30</v>
      </c>
      <c r="AI17" s="131">
        <v>31</v>
      </c>
      <c r="AJ17" s="131">
        <v>32</v>
      </c>
      <c r="AK17" s="131">
        <v>33</v>
      </c>
      <c r="AL17" s="131">
        <v>34</v>
      </c>
      <c r="AM17" s="131">
        <v>35</v>
      </c>
      <c r="AN17" s="131">
        <v>36</v>
      </c>
      <c r="AO17" s="131">
        <v>37</v>
      </c>
      <c r="AP17" s="131">
        <v>38</v>
      </c>
      <c r="AQ17" s="131">
        <v>39</v>
      </c>
      <c r="AR17" s="87">
        <v>40</v>
      </c>
    </row>
    <row r="18" spans="1:44" s="31" customFormat="1" ht="12.75">
      <c r="A18" s="104" t="s">
        <v>33</v>
      </c>
      <c r="B18" s="87">
        <v>1</v>
      </c>
      <c r="C18" s="253">
        <f>+C19+C25+C32+C40+C44</f>
        <v>38034</v>
      </c>
      <c r="D18" s="253">
        <f t="shared" ref="D18:W18" si="0">+D19+D25+D32+D40+D44</f>
        <v>23760</v>
      </c>
      <c r="E18" s="253">
        <f t="shared" si="0"/>
        <v>14274</v>
      </c>
      <c r="F18" s="253">
        <f t="shared" si="0"/>
        <v>4753</v>
      </c>
      <c r="G18" s="253">
        <f t="shared" si="0"/>
        <v>2876</v>
      </c>
      <c r="H18" s="253">
        <f t="shared" si="0"/>
        <v>1877</v>
      </c>
      <c r="I18" s="253">
        <f t="shared" si="0"/>
        <v>1420</v>
      </c>
      <c r="J18" s="253">
        <f t="shared" si="0"/>
        <v>907</v>
      </c>
      <c r="K18" s="253">
        <f t="shared" si="0"/>
        <v>513</v>
      </c>
      <c r="L18" s="253">
        <f t="shared" si="0"/>
        <v>2649</v>
      </c>
      <c r="M18" s="253">
        <f t="shared" si="0"/>
        <v>1587</v>
      </c>
      <c r="N18" s="253">
        <f t="shared" si="0"/>
        <v>1062</v>
      </c>
      <c r="O18" s="253">
        <f t="shared" si="0"/>
        <v>684</v>
      </c>
      <c r="P18" s="253">
        <f t="shared" si="0"/>
        <v>382</v>
      </c>
      <c r="Q18" s="253">
        <f t="shared" si="0"/>
        <v>302</v>
      </c>
      <c r="R18" s="253">
        <f t="shared" si="0"/>
        <v>33027</v>
      </c>
      <c r="S18" s="253">
        <f t="shared" si="0"/>
        <v>20713</v>
      </c>
      <c r="T18" s="253">
        <f t="shared" si="0"/>
        <v>12314</v>
      </c>
      <c r="U18" s="253">
        <f t="shared" si="0"/>
        <v>17699</v>
      </c>
      <c r="V18" s="253">
        <f t="shared" si="0"/>
        <v>10441</v>
      </c>
      <c r="W18" s="278">
        <f t="shared" si="0"/>
        <v>7258</v>
      </c>
      <c r="X18" s="104" t="s">
        <v>33</v>
      </c>
      <c r="Y18" s="87">
        <v>1</v>
      </c>
      <c r="Z18" s="253">
        <f>+Z19+Z25+Z32+Z40+Z44</f>
        <v>7357</v>
      </c>
      <c r="AA18" s="253">
        <f t="shared" ref="AA18" si="1">+AA19+AA25+AA32+AA40+AA44</f>
        <v>4983</v>
      </c>
      <c r="AB18" s="253">
        <f t="shared" ref="AB18" si="2">+AB19+AB25+AB32+AB40+AB44</f>
        <v>2374</v>
      </c>
      <c r="AC18" s="253">
        <f t="shared" ref="AC18" si="3">+AC19+AC25+AC32+AC40+AC44</f>
        <v>7971</v>
      </c>
      <c r="AD18" s="253">
        <f t="shared" ref="AD18" si="4">+AD19+AD25+AD32+AD40+AD44</f>
        <v>5289</v>
      </c>
      <c r="AE18" s="253">
        <f t="shared" ref="AE18" si="5">+AE19+AE25+AE32+AE40+AE44</f>
        <v>2682</v>
      </c>
      <c r="AF18" s="253">
        <f t="shared" ref="AF18" si="6">+AF19+AF25+AF32+AF40+AF44</f>
        <v>254</v>
      </c>
      <c r="AG18" s="253">
        <f t="shared" ref="AG18" si="7">+AG19+AG25+AG32+AG40+AG44</f>
        <v>171</v>
      </c>
      <c r="AH18" s="253">
        <f t="shared" ref="AH18" si="8">+AH19+AH25+AH32+AH40+AH44</f>
        <v>83</v>
      </c>
      <c r="AI18" s="253">
        <f t="shared" ref="AI18" si="9">+AI19+AI25+AI32+AI40+AI44</f>
        <v>28597</v>
      </c>
      <c r="AJ18" s="253">
        <f t="shared" ref="AJ18" si="10">+AJ19+AJ25+AJ32+AJ40+AJ44</f>
        <v>145</v>
      </c>
      <c r="AK18" s="253">
        <f t="shared" ref="AK18" si="11">+AK19+AK25+AK32+AK40+AK44</f>
        <v>9265</v>
      </c>
      <c r="AL18" s="253">
        <f t="shared" ref="AL18" si="12">+AL19+AL25+AL32+AL40+AL44</f>
        <v>27</v>
      </c>
      <c r="AM18" s="253">
        <f t="shared" ref="AM18" si="13">+AM19+AM25+AM32+AM40+AM44</f>
        <v>20721</v>
      </c>
      <c r="AN18" s="253">
        <f t="shared" ref="AN18" si="14">+AN19+AN25+AN32+AN40+AN44</f>
        <v>1901</v>
      </c>
      <c r="AO18" s="253">
        <f t="shared" ref="AO18" si="15">+AO19+AO25+AO32+AO40+AO44</f>
        <v>684</v>
      </c>
      <c r="AP18" s="253">
        <f t="shared" ref="AP18" si="16">+AP19+AP25+AP32+AP40+AP44</f>
        <v>7971</v>
      </c>
      <c r="AQ18" s="253">
        <f t="shared" ref="AQ18" si="17">+AQ19+AQ25+AQ32+AQ40+AQ44</f>
        <v>9911</v>
      </c>
      <c r="AR18" s="278">
        <f t="shared" ref="AR18" si="18">+AR19+AR25+AR32+AR40+AR44</f>
        <v>254</v>
      </c>
    </row>
    <row r="19" spans="1:44" s="31" customFormat="1" ht="12.75">
      <c r="A19" s="201" t="s">
        <v>34</v>
      </c>
      <c r="B19" s="87">
        <v>2</v>
      </c>
      <c r="C19" s="254">
        <f>SUM(C20:C24)</f>
        <v>4102</v>
      </c>
      <c r="D19" s="254">
        <f t="shared" ref="D19:W19" si="19">SUM(D20:D24)</f>
        <v>2355</v>
      </c>
      <c r="E19" s="254">
        <f t="shared" si="19"/>
        <v>1747</v>
      </c>
      <c r="F19" s="254">
        <f t="shared" si="19"/>
        <v>428</v>
      </c>
      <c r="G19" s="254">
        <f t="shared" si="19"/>
        <v>215</v>
      </c>
      <c r="H19" s="254">
        <f t="shared" si="19"/>
        <v>213</v>
      </c>
      <c r="I19" s="254">
        <f t="shared" si="19"/>
        <v>150</v>
      </c>
      <c r="J19" s="254">
        <f t="shared" si="19"/>
        <v>74</v>
      </c>
      <c r="K19" s="254">
        <f t="shared" si="19"/>
        <v>76</v>
      </c>
      <c r="L19" s="254">
        <f t="shared" si="19"/>
        <v>222</v>
      </c>
      <c r="M19" s="254">
        <f t="shared" si="19"/>
        <v>98</v>
      </c>
      <c r="N19" s="254">
        <f t="shared" si="19"/>
        <v>124</v>
      </c>
      <c r="O19" s="254">
        <f t="shared" si="19"/>
        <v>56</v>
      </c>
      <c r="P19" s="254">
        <f t="shared" si="19"/>
        <v>43</v>
      </c>
      <c r="Q19" s="254">
        <f t="shared" si="19"/>
        <v>13</v>
      </c>
      <c r="R19" s="254">
        <f t="shared" si="19"/>
        <v>3591</v>
      </c>
      <c r="S19" s="254">
        <f t="shared" si="19"/>
        <v>2103</v>
      </c>
      <c r="T19" s="254">
        <f t="shared" si="19"/>
        <v>1488</v>
      </c>
      <c r="U19" s="254">
        <f t="shared" si="19"/>
        <v>1951</v>
      </c>
      <c r="V19" s="254">
        <f t="shared" si="19"/>
        <v>1076</v>
      </c>
      <c r="W19" s="279">
        <f t="shared" si="19"/>
        <v>875</v>
      </c>
      <c r="X19" s="201" t="s">
        <v>34</v>
      </c>
      <c r="Y19" s="87">
        <v>2</v>
      </c>
      <c r="Z19" s="254">
        <f>SUM(Z20:Z24)</f>
        <v>770</v>
      </c>
      <c r="AA19" s="254">
        <f t="shared" ref="AA19" si="20">SUM(AA20:AA24)</f>
        <v>494</v>
      </c>
      <c r="AB19" s="254">
        <f t="shared" ref="AB19" si="21">SUM(AB20:AB24)</f>
        <v>276</v>
      </c>
      <c r="AC19" s="254">
        <f t="shared" ref="AC19" si="22">SUM(AC20:AC24)</f>
        <v>870</v>
      </c>
      <c r="AD19" s="254">
        <f t="shared" ref="AD19" si="23">SUM(AD20:AD24)</f>
        <v>533</v>
      </c>
      <c r="AE19" s="254">
        <f t="shared" ref="AE19" si="24">SUM(AE20:AE24)</f>
        <v>337</v>
      </c>
      <c r="AF19" s="254">
        <f t="shared" ref="AF19" si="25">SUM(AF20:AF24)</f>
        <v>83</v>
      </c>
      <c r="AG19" s="254">
        <f t="shared" ref="AG19" si="26">SUM(AG20:AG24)</f>
        <v>37</v>
      </c>
      <c r="AH19" s="254">
        <f t="shared" ref="AH19" si="27">SUM(AH20:AH24)</f>
        <v>46</v>
      </c>
      <c r="AI19" s="254">
        <f t="shared" ref="AI19" si="28">SUM(AI20:AI24)</f>
        <v>4102</v>
      </c>
      <c r="AJ19" s="254">
        <f t="shared" ref="AJ19" si="29">SUM(AJ20:AJ24)</f>
        <v>0</v>
      </c>
      <c r="AK19" s="254">
        <f t="shared" ref="AK19" si="30">SUM(AK20:AK24)</f>
        <v>0</v>
      </c>
      <c r="AL19" s="254">
        <f t="shared" ref="AL19" si="31">SUM(AL20:AL24)</f>
        <v>0</v>
      </c>
      <c r="AM19" s="254">
        <f t="shared" ref="AM19" si="32">SUM(AM20:AM24)</f>
        <v>2431</v>
      </c>
      <c r="AN19" s="254">
        <f t="shared" ref="AN19" si="33">SUM(AN20:AN24)</f>
        <v>161</v>
      </c>
      <c r="AO19" s="254">
        <f t="shared" ref="AO19" si="34">SUM(AO20:AO24)</f>
        <v>56</v>
      </c>
      <c r="AP19" s="254">
        <f t="shared" ref="AP19" si="35">SUM(AP20:AP24)</f>
        <v>870</v>
      </c>
      <c r="AQ19" s="254">
        <f t="shared" ref="AQ19" si="36">SUM(AQ20:AQ24)</f>
        <v>1261</v>
      </c>
      <c r="AR19" s="279">
        <f t="shared" ref="AR19" si="37">SUM(AR20:AR24)</f>
        <v>83</v>
      </c>
    </row>
    <row r="20" spans="1:44" s="31" customFormat="1" ht="12.75">
      <c r="A20" s="167" t="s">
        <v>35</v>
      </c>
      <c r="B20" s="87">
        <v>3</v>
      </c>
      <c r="C20" s="254">
        <f>+D20+E20</f>
        <v>696</v>
      </c>
      <c r="D20" s="260">
        <f>+G20+S20+AG20</f>
        <v>440</v>
      </c>
      <c r="E20" s="260">
        <f>+H20+T20+AH20</f>
        <v>256</v>
      </c>
      <c r="F20" s="261">
        <f>+I20+L20+O20</f>
        <v>0</v>
      </c>
      <c r="G20" s="261">
        <v>0</v>
      </c>
      <c r="H20" s="261">
        <v>0</v>
      </c>
      <c r="I20" s="261">
        <f>+J20+K20</f>
        <v>0</v>
      </c>
      <c r="J20" s="261">
        <v>0</v>
      </c>
      <c r="K20" s="261">
        <v>0</v>
      </c>
      <c r="L20" s="261">
        <f>+M20+N20</f>
        <v>0</v>
      </c>
      <c r="M20" s="261">
        <v>0</v>
      </c>
      <c r="N20" s="261">
        <v>0</v>
      </c>
      <c r="O20" s="261">
        <f>+P20+Q20</f>
        <v>0</v>
      </c>
      <c r="P20" s="261">
        <v>0</v>
      </c>
      <c r="Q20" s="261">
        <v>0</v>
      </c>
      <c r="R20" s="261">
        <f>+U20+Z20+AC20</f>
        <v>696</v>
      </c>
      <c r="S20" s="261">
        <f>+V20+AA20+AD20</f>
        <v>440</v>
      </c>
      <c r="T20" s="261">
        <f>+W20+AB20+AE20</f>
        <v>256</v>
      </c>
      <c r="U20" s="261">
        <f>+V20+W20</f>
        <v>373</v>
      </c>
      <c r="V20" s="261">
        <v>216</v>
      </c>
      <c r="W20" s="255">
        <v>157</v>
      </c>
      <c r="X20" s="167" t="s">
        <v>35</v>
      </c>
      <c r="Y20" s="87">
        <v>3</v>
      </c>
      <c r="Z20" s="255">
        <f>+AA20+AB20</f>
        <v>167</v>
      </c>
      <c r="AA20" s="255">
        <v>116</v>
      </c>
      <c r="AB20" s="255">
        <v>51</v>
      </c>
      <c r="AC20" s="256">
        <f>+AD20+AE20</f>
        <v>156</v>
      </c>
      <c r="AD20" s="256">
        <v>108</v>
      </c>
      <c r="AE20" s="256">
        <v>48</v>
      </c>
      <c r="AF20" s="257">
        <f>+AG20+AH20</f>
        <v>0</v>
      </c>
      <c r="AG20" s="257">
        <v>0</v>
      </c>
      <c r="AH20" s="257">
        <v>0</v>
      </c>
      <c r="AI20" s="258">
        <v>696</v>
      </c>
      <c r="AJ20" s="258">
        <v>0</v>
      </c>
      <c r="AK20" s="258">
        <v>0</v>
      </c>
      <c r="AL20" s="258">
        <v>0</v>
      </c>
      <c r="AM20" s="258">
        <f>+AN20+AO20+AP20+AQ20+AR20</f>
        <v>409</v>
      </c>
      <c r="AN20" s="259">
        <v>0</v>
      </c>
      <c r="AO20" s="259">
        <v>0</v>
      </c>
      <c r="AP20" s="258">
        <v>156</v>
      </c>
      <c r="AQ20" s="258">
        <v>253</v>
      </c>
      <c r="AR20" s="258">
        <v>0</v>
      </c>
    </row>
    <row r="21" spans="1:44" s="31" customFormat="1" ht="12.75">
      <c r="A21" s="167" t="s">
        <v>36</v>
      </c>
      <c r="B21" s="87">
        <v>4</v>
      </c>
      <c r="C21" s="254">
        <f t="shared" ref="C21:C24" si="38">+D21+E21</f>
        <v>446</v>
      </c>
      <c r="D21" s="260">
        <f t="shared" ref="D21:D24" si="39">+G21+S21+AG21</f>
        <v>245</v>
      </c>
      <c r="E21" s="260">
        <f t="shared" ref="E21:E24" si="40">+H21+T21+AH21</f>
        <v>201</v>
      </c>
      <c r="F21" s="261">
        <f t="shared" ref="F21:F24" si="41">+I21+L21+O21</f>
        <v>0</v>
      </c>
      <c r="G21" s="261">
        <v>0</v>
      </c>
      <c r="H21" s="261">
        <v>0</v>
      </c>
      <c r="I21" s="261">
        <f t="shared" ref="I21:I24" si="42">+J21+K21</f>
        <v>0</v>
      </c>
      <c r="J21" s="261">
        <v>0</v>
      </c>
      <c r="K21" s="261">
        <v>0</v>
      </c>
      <c r="L21" s="261">
        <f t="shared" ref="L21:L24" si="43">+M21+N21</f>
        <v>0</v>
      </c>
      <c r="M21" s="261">
        <v>0</v>
      </c>
      <c r="N21" s="261">
        <v>0</v>
      </c>
      <c r="O21" s="261">
        <f t="shared" ref="O21:O24" si="44">+P21+Q21</f>
        <v>0</v>
      </c>
      <c r="P21" s="261">
        <v>0</v>
      </c>
      <c r="Q21" s="261">
        <v>0</v>
      </c>
      <c r="R21" s="261">
        <f t="shared" ref="R21:R23" si="45">+U21+Z21+AC21</f>
        <v>423</v>
      </c>
      <c r="S21" s="261">
        <f t="shared" ref="S21:S23" si="46">+V21+AA21+AD21</f>
        <v>223</v>
      </c>
      <c r="T21" s="261">
        <f t="shared" ref="T21:T23" si="47">+W21+AB21+AE21</f>
        <v>200</v>
      </c>
      <c r="U21" s="261">
        <f t="shared" ref="U21:U24" si="48">+V21+W21</f>
        <v>192</v>
      </c>
      <c r="V21" s="261">
        <v>89</v>
      </c>
      <c r="W21" s="262">
        <v>103</v>
      </c>
      <c r="X21" s="167" t="s">
        <v>36</v>
      </c>
      <c r="Y21" s="87">
        <v>4</v>
      </c>
      <c r="Z21" s="255">
        <f t="shared" ref="Z21:Z24" si="49">+AA21+AB21</f>
        <v>103</v>
      </c>
      <c r="AA21" s="255">
        <v>64</v>
      </c>
      <c r="AB21" s="255">
        <v>39</v>
      </c>
      <c r="AC21" s="256">
        <f t="shared" ref="AC21:AC24" si="50">+AD21+AE21</f>
        <v>128</v>
      </c>
      <c r="AD21" s="256">
        <v>70</v>
      </c>
      <c r="AE21" s="256">
        <v>58</v>
      </c>
      <c r="AF21" s="257">
        <f t="shared" ref="AF21:AF24" si="51">+AG21+AH21</f>
        <v>23</v>
      </c>
      <c r="AG21" s="257">
        <v>22</v>
      </c>
      <c r="AH21" s="257">
        <v>1</v>
      </c>
      <c r="AI21" s="258">
        <v>446</v>
      </c>
      <c r="AJ21" s="258">
        <v>0</v>
      </c>
      <c r="AK21" s="258">
        <v>0</v>
      </c>
      <c r="AL21" s="258">
        <v>0</v>
      </c>
      <c r="AM21" s="258">
        <f t="shared" ref="AM21:AM24" si="52">+AN21+AO21+AP21+AQ21+AR21</f>
        <v>256</v>
      </c>
      <c r="AN21" s="259">
        <v>0</v>
      </c>
      <c r="AO21" s="259">
        <v>0</v>
      </c>
      <c r="AP21" s="258">
        <v>128</v>
      </c>
      <c r="AQ21" s="258">
        <v>105</v>
      </c>
      <c r="AR21" s="258">
        <v>23</v>
      </c>
    </row>
    <row r="22" spans="1:44" s="31" customFormat="1" ht="12.75">
      <c r="A22" s="167" t="s">
        <v>37</v>
      </c>
      <c r="B22" s="87">
        <v>5</v>
      </c>
      <c r="C22" s="254">
        <f t="shared" si="38"/>
        <v>869</v>
      </c>
      <c r="D22" s="260">
        <f t="shared" si="39"/>
        <v>465</v>
      </c>
      <c r="E22" s="260">
        <f t="shared" si="40"/>
        <v>404</v>
      </c>
      <c r="F22" s="261">
        <f t="shared" si="41"/>
        <v>81</v>
      </c>
      <c r="G22" s="261">
        <v>33</v>
      </c>
      <c r="H22" s="261">
        <v>48</v>
      </c>
      <c r="I22" s="261">
        <f t="shared" si="42"/>
        <v>20</v>
      </c>
      <c r="J22" s="261">
        <v>8</v>
      </c>
      <c r="K22" s="261">
        <v>12</v>
      </c>
      <c r="L22" s="261">
        <f t="shared" si="43"/>
        <v>56</v>
      </c>
      <c r="M22" s="261">
        <v>20</v>
      </c>
      <c r="N22" s="261">
        <v>36</v>
      </c>
      <c r="O22" s="261">
        <f t="shared" si="44"/>
        <v>5</v>
      </c>
      <c r="P22" s="261">
        <v>5</v>
      </c>
      <c r="Q22" s="261">
        <v>0</v>
      </c>
      <c r="R22" s="261">
        <f t="shared" si="45"/>
        <v>738</v>
      </c>
      <c r="S22" s="261">
        <f t="shared" si="46"/>
        <v>427</v>
      </c>
      <c r="T22" s="261">
        <f t="shared" si="47"/>
        <v>311</v>
      </c>
      <c r="U22" s="261">
        <f t="shared" si="48"/>
        <v>429</v>
      </c>
      <c r="V22" s="261">
        <v>233</v>
      </c>
      <c r="W22" s="255">
        <v>196</v>
      </c>
      <c r="X22" s="167" t="s">
        <v>37</v>
      </c>
      <c r="Y22" s="87">
        <v>5</v>
      </c>
      <c r="Z22" s="255">
        <f t="shared" si="49"/>
        <v>132</v>
      </c>
      <c r="AA22" s="255">
        <v>85</v>
      </c>
      <c r="AB22" s="255">
        <v>47</v>
      </c>
      <c r="AC22" s="256">
        <f t="shared" si="50"/>
        <v>177</v>
      </c>
      <c r="AD22" s="256">
        <v>109</v>
      </c>
      <c r="AE22" s="256">
        <v>68</v>
      </c>
      <c r="AF22" s="257">
        <f t="shared" si="51"/>
        <v>50</v>
      </c>
      <c r="AG22" s="257">
        <v>5</v>
      </c>
      <c r="AH22" s="257">
        <v>45</v>
      </c>
      <c r="AI22" s="258">
        <v>869</v>
      </c>
      <c r="AJ22" s="258">
        <v>0</v>
      </c>
      <c r="AK22" s="258">
        <v>0</v>
      </c>
      <c r="AL22" s="258">
        <v>0</v>
      </c>
      <c r="AM22" s="258">
        <f t="shared" si="52"/>
        <v>582</v>
      </c>
      <c r="AN22" s="259">
        <v>56</v>
      </c>
      <c r="AO22" s="259">
        <v>5</v>
      </c>
      <c r="AP22" s="258">
        <v>177</v>
      </c>
      <c r="AQ22" s="258">
        <v>294</v>
      </c>
      <c r="AR22" s="258">
        <v>50</v>
      </c>
    </row>
    <row r="23" spans="1:44" s="31" customFormat="1" ht="12.75">
      <c r="A23" s="167" t="s">
        <v>38</v>
      </c>
      <c r="B23" s="87">
        <v>6</v>
      </c>
      <c r="C23" s="254">
        <f t="shared" si="38"/>
        <v>863</v>
      </c>
      <c r="D23" s="260">
        <f t="shared" si="39"/>
        <v>470</v>
      </c>
      <c r="E23" s="260">
        <f t="shared" si="40"/>
        <v>393</v>
      </c>
      <c r="F23" s="261">
        <f t="shared" si="41"/>
        <v>82</v>
      </c>
      <c r="G23" s="261">
        <v>29</v>
      </c>
      <c r="H23" s="261">
        <v>53</v>
      </c>
      <c r="I23" s="261">
        <f t="shared" si="42"/>
        <v>14</v>
      </c>
      <c r="J23" s="261">
        <v>0</v>
      </c>
      <c r="K23" s="261">
        <v>14</v>
      </c>
      <c r="L23" s="261">
        <f t="shared" si="43"/>
        <v>68</v>
      </c>
      <c r="M23" s="261">
        <v>29</v>
      </c>
      <c r="N23" s="261">
        <v>39</v>
      </c>
      <c r="O23" s="261">
        <f t="shared" si="44"/>
        <v>0</v>
      </c>
      <c r="P23" s="261">
        <v>0</v>
      </c>
      <c r="Q23" s="261">
        <v>0</v>
      </c>
      <c r="R23" s="261">
        <f t="shared" si="45"/>
        <v>771</v>
      </c>
      <c r="S23" s="261">
        <f t="shared" si="46"/>
        <v>431</v>
      </c>
      <c r="T23" s="261">
        <f t="shared" si="47"/>
        <v>340</v>
      </c>
      <c r="U23" s="261">
        <f t="shared" si="48"/>
        <v>354</v>
      </c>
      <c r="V23" s="261">
        <v>189</v>
      </c>
      <c r="W23" s="255">
        <v>165</v>
      </c>
      <c r="X23" s="167" t="s">
        <v>38</v>
      </c>
      <c r="Y23" s="87">
        <v>6</v>
      </c>
      <c r="Z23" s="255">
        <f t="shared" si="49"/>
        <v>197</v>
      </c>
      <c r="AA23" s="255">
        <v>119</v>
      </c>
      <c r="AB23" s="255">
        <v>78</v>
      </c>
      <c r="AC23" s="256">
        <f t="shared" si="50"/>
        <v>220</v>
      </c>
      <c r="AD23" s="256">
        <v>123</v>
      </c>
      <c r="AE23" s="256">
        <v>97</v>
      </c>
      <c r="AF23" s="257">
        <f t="shared" si="51"/>
        <v>10</v>
      </c>
      <c r="AG23" s="257">
        <v>10</v>
      </c>
      <c r="AH23" s="257">
        <v>0</v>
      </c>
      <c r="AI23" s="258">
        <v>863</v>
      </c>
      <c r="AJ23" s="258">
        <v>0</v>
      </c>
      <c r="AK23" s="258">
        <v>0</v>
      </c>
      <c r="AL23" s="258">
        <v>0</v>
      </c>
      <c r="AM23" s="258">
        <f t="shared" si="52"/>
        <v>487</v>
      </c>
      <c r="AN23" s="259">
        <v>68</v>
      </c>
      <c r="AO23" s="259">
        <v>0</v>
      </c>
      <c r="AP23" s="258">
        <v>220</v>
      </c>
      <c r="AQ23" s="258">
        <v>189</v>
      </c>
      <c r="AR23" s="258">
        <v>10</v>
      </c>
    </row>
    <row r="24" spans="1:44" s="31" customFormat="1" ht="12.75">
      <c r="A24" s="167" t="s">
        <v>39</v>
      </c>
      <c r="B24" s="87">
        <v>7</v>
      </c>
      <c r="C24" s="254">
        <f t="shared" si="38"/>
        <v>1228</v>
      </c>
      <c r="D24" s="260">
        <f t="shared" si="39"/>
        <v>735</v>
      </c>
      <c r="E24" s="260">
        <f t="shared" si="40"/>
        <v>493</v>
      </c>
      <c r="F24" s="261">
        <f t="shared" si="41"/>
        <v>265</v>
      </c>
      <c r="G24" s="261">
        <v>153</v>
      </c>
      <c r="H24" s="261">
        <v>112</v>
      </c>
      <c r="I24" s="261">
        <f t="shared" si="42"/>
        <v>116</v>
      </c>
      <c r="J24" s="261">
        <v>66</v>
      </c>
      <c r="K24" s="261">
        <v>50</v>
      </c>
      <c r="L24" s="261">
        <f t="shared" si="43"/>
        <v>98</v>
      </c>
      <c r="M24" s="261">
        <v>49</v>
      </c>
      <c r="N24" s="261">
        <v>49</v>
      </c>
      <c r="O24" s="261">
        <f t="shared" si="44"/>
        <v>51</v>
      </c>
      <c r="P24" s="261">
        <v>38</v>
      </c>
      <c r="Q24" s="261">
        <v>13</v>
      </c>
      <c r="R24" s="261">
        <f>+U24+Z24+AC24</f>
        <v>963</v>
      </c>
      <c r="S24" s="261">
        <f>+V24+AA24+AD24</f>
        <v>582</v>
      </c>
      <c r="T24" s="261">
        <f>+W24+AB24+AE24</f>
        <v>381</v>
      </c>
      <c r="U24" s="261">
        <f t="shared" si="48"/>
        <v>603</v>
      </c>
      <c r="V24" s="261">
        <v>349</v>
      </c>
      <c r="W24" s="255">
        <v>254</v>
      </c>
      <c r="X24" s="167" t="s">
        <v>39</v>
      </c>
      <c r="Y24" s="87">
        <v>7</v>
      </c>
      <c r="Z24" s="255">
        <f t="shared" si="49"/>
        <v>171</v>
      </c>
      <c r="AA24" s="255">
        <v>110</v>
      </c>
      <c r="AB24" s="255">
        <v>61</v>
      </c>
      <c r="AC24" s="256">
        <f t="shared" si="50"/>
        <v>189</v>
      </c>
      <c r="AD24" s="256">
        <v>123</v>
      </c>
      <c r="AE24" s="256">
        <v>66</v>
      </c>
      <c r="AF24" s="257">
        <f t="shared" si="51"/>
        <v>0</v>
      </c>
      <c r="AG24" s="257">
        <v>0</v>
      </c>
      <c r="AH24" s="257">
        <v>0</v>
      </c>
      <c r="AI24" s="258">
        <v>1228</v>
      </c>
      <c r="AJ24" s="258">
        <v>0</v>
      </c>
      <c r="AK24" s="258">
        <v>0</v>
      </c>
      <c r="AL24" s="258">
        <v>0</v>
      </c>
      <c r="AM24" s="258">
        <f t="shared" si="52"/>
        <v>697</v>
      </c>
      <c r="AN24" s="259">
        <v>37</v>
      </c>
      <c r="AO24" s="259">
        <v>51</v>
      </c>
      <c r="AP24" s="258">
        <v>189</v>
      </c>
      <c r="AQ24" s="258">
        <v>420</v>
      </c>
      <c r="AR24" s="258">
        <v>0</v>
      </c>
    </row>
    <row r="25" spans="1:44" s="31" customFormat="1" ht="12.75">
      <c r="A25" s="201" t="s">
        <v>40</v>
      </c>
      <c r="B25" s="87">
        <v>8</v>
      </c>
      <c r="C25" s="254">
        <f>SUM(C26:C31)</f>
        <v>5665</v>
      </c>
      <c r="D25" s="254">
        <f t="shared" ref="D25:W25" si="53">SUM(D26:D31)</f>
        <v>3198</v>
      </c>
      <c r="E25" s="254">
        <f t="shared" si="53"/>
        <v>2467</v>
      </c>
      <c r="F25" s="254">
        <f t="shared" si="53"/>
        <v>236</v>
      </c>
      <c r="G25" s="254">
        <f t="shared" si="53"/>
        <v>101</v>
      </c>
      <c r="H25" s="254">
        <f t="shared" si="53"/>
        <v>135</v>
      </c>
      <c r="I25" s="254">
        <f t="shared" si="53"/>
        <v>52</v>
      </c>
      <c r="J25" s="254">
        <f t="shared" si="53"/>
        <v>35</v>
      </c>
      <c r="K25" s="254">
        <f t="shared" si="53"/>
        <v>17</v>
      </c>
      <c r="L25" s="254">
        <f t="shared" si="53"/>
        <v>161</v>
      </c>
      <c r="M25" s="254">
        <f t="shared" si="53"/>
        <v>61</v>
      </c>
      <c r="N25" s="254">
        <f t="shared" si="53"/>
        <v>100</v>
      </c>
      <c r="O25" s="254">
        <f t="shared" si="53"/>
        <v>23</v>
      </c>
      <c r="P25" s="254">
        <f t="shared" si="53"/>
        <v>5</v>
      </c>
      <c r="Q25" s="254">
        <f t="shared" si="53"/>
        <v>18</v>
      </c>
      <c r="R25" s="254">
        <f t="shared" si="53"/>
        <v>5429</v>
      </c>
      <c r="S25" s="254">
        <f t="shared" si="53"/>
        <v>3097</v>
      </c>
      <c r="T25" s="254">
        <f t="shared" si="53"/>
        <v>2332</v>
      </c>
      <c r="U25" s="254">
        <f t="shared" si="53"/>
        <v>3383</v>
      </c>
      <c r="V25" s="254">
        <f t="shared" si="53"/>
        <v>1765</v>
      </c>
      <c r="W25" s="279">
        <f t="shared" si="53"/>
        <v>1618</v>
      </c>
      <c r="X25" s="201" t="s">
        <v>40</v>
      </c>
      <c r="Y25" s="87">
        <v>8</v>
      </c>
      <c r="Z25" s="254">
        <f>SUM(Z26:Z31)</f>
        <v>967</v>
      </c>
      <c r="AA25" s="254">
        <f t="shared" ref="AA25" si="54">SUM(AA26:AA31)</f>
        <v>651</v>
      </c>
      <c r="AB25" s="254">
        <f t="shared" ref="AB25" si="55">SUM(AB26:AB31)</f>
        <v>316</v>
      </c>
      <c r="AC25" s="254">
        <f t="shared" ref="AC25" si="56">SUM(AC26:AC31)</f>
        <v>1079</v>
      </c>
      <c r="AD25" s="254">
        <f t="shared" ref="AD25" si="57">SUM(AD26:AD31)</f>
        <v>681</v>
      </c>
      <c r="AE25" s="254">
        <f t="shared" ref="AE25" si="58">SUM(AE26:AE31)</f>
        <v>398</v>
      </c>
      <c r="AF25" s="254">
        <f t="shared" ref="AF25" si="59">SUM(AF26:AF31)</f>
        <v>0</v>
      </c>
      <c r="AG25" s="254">
        <f t="shared" ref="AG25" si="60">SUM(AG26:AG31)</f>
        <v>0</v>
      </c>
      <c r="AH25" s="254">
        <f t="shared" ref="AH25" si="61">SUM(AH26:AH31)</f>
        <v>0</v>
      </c>
      <c r="AI25" s="254">
        <f t="shared" ref="AI25" si="62">SUM(AI26:AI31)</f>
        <v>5585</v>
      </c>
      <c r="AJ25" s="254">
        <f t="shared" ref="AJ25" si="63">SUM(AJ26:AJ31)</f>
        <v>10</v>
      </c>
      <c r="AK25" s="254">
        <f t="shared" ref="AK25" si="64">SUM(AK26:AK31)</f>
        <v>70</v>
      </c>
      <c r="AL25" s="254">
        <f t="shared" ref="AL25" si="65">SUM(AL26:AL31)</f>
        <v>0</v>
      </c>
      <c r="AM25" s="254">
        <f t="shared" ref="AM25" si="66">SUM(AM26:AM31)</f>
        <v>3722</v>
      </c>
      <c r="AN25" s="254">
        <f t="shared" ref="AN25" si="67">SUM(AN26:AN31)</f>
        <v>161</v>
      </c>
      <c r="AO25" s="254">
        <f t="shared" ref="AO25" si="68">SUM(AO26:AO31)</f>
        <v>23</v>
      </c>
      <c r="AP25" s="254">
        <f t="shared" ref="AP25" si="69">SUM(AP26:AP31)</f>
        <v>1079</v>
      </c>
      <c r="AQ25" s="254">
        <f t="shared" ref="AQ25" si="70">SUM(AQ26:AQ31)</f>
        <v>2459</v>
      </c>
      <c r="AR25" s="279">
        <f t="shared" ref="AR25" si="71">SUM(AR26:AR31)</f>
        <v>0</v>
      </c>
    </row>
    <row r="26" spans="1:44" s="31" customFormat="1" ht="12.75">
      <c r="A26" s="167" t="s">
        <v>41</v>
      </c>
      <c r="B26" s="87">
        <v>9</v>
      </c>
      <c r="C26" s="254">
        <f>+D26+E26</f>
        <v>1036</v>
      </c>
      <c r="D26" s="260">
        <f>+G26+S26+AG26</f>
        <v>559</v>
      </c>
      <c r="E26" s="260">
        <f>+H26+T26+AH26</f>
        <v>477</v>
      </c>
      <c r="F26" s="261">
        <f>+I26+L26+O26</f>
        <v>30</v>
      </c>
      <c r="G26" s="261">
        <v>21</v>
      </c>
      <c r="H26" s="261">
        <v>9</v>
      </c>
      <c r="I26" s="261">
        <f>+J26+K26</f>
        <v>30</v>
      </c>
      <c r="J26" s="261">
        <v>21</v>
      </c>
      <c r="K26" s="261">
        <v>9</v>
      </c>
      <c r="L26" s="261">
        <f>+M26+N26</f>
        <v>0</v>
      </c>
      <c r="M26" s="261">
        <v>0</v>
      </c>
      <c r="N26" s="261">
        <v>0</v>
      </c>
      <c r="O26" s="261">
        <f>+P26+Q26</f>
        <v>0</v>
      </c>
      <c r="P26" s="261">
        <v>0</v>
      </c>
      <c r="Q26" s="261">
        <v>0</v>
      </c>
      <c r="R26" s="261">
        <f>+U26+Z26+AC26</f>
        <v>1006</v>
      </c>
      <c r="S26" s="261">
        <f>+V26+AA26+AD26</f>
        <v>538</v>
      </c>
      <c r="T26" s="261">
        <f>+W26+AB26+AE26</f>
        <v>468</v>
      </c>
      <c r="U26" s="261">
        <f>+V26+W26</f>
        <v>789</v>
      </c>
      <c r="V26" s="261">
        <v>381</v>
      </c>
      <c r="W26" s="255">
        <v>408</v>
      </c>
      <c r="X26" s="167" t="s">
        <v>41</v>
      </c>
      <c r="Y26" s="87">
        <v>9</v>
      </c>
      <c r="Z26" s="255">
        <f>+AA26+AB26</f>
        <v>98</v>
      </c>
      <c r="AA26" s="255">
        <v>67</v>
      </c>
      <c r="AB26" s="255">
        <v>31</v>
      </c>
      <c r="AC26" s="256">
        <f>+AD26+AE26</f>
        <v>119</v>
      </c>
      <c r="AD26" s="256">
        <v>90</v>
      </c>
      <c r="AE26" s="256">
        <v>29</v>
      </c>
      <c r="AF26" s="257">
        <f>+AG26+AH26</f>
        <v>0</v>
      </c>
      <c r="AG26" s="257">
        <v>0</v>
      </c>
      <c r="AH26" s="257">
        <v>0</v>
      </c>
      <c r="AI26" s="258">
        <v>1036</v>
      </c>
      <c r="AJ26" s="258">
        <v>0</v>
      </c>
      <c r="AK26" s="258">
        <v>0</v>
      </c>
      <c r="AL26" s="258">
        <v>0</v>
      </c>
      <c r="AM26" s="258">
        <f>+AN26+AO26+AP26+AQ26+AR26</f>
        <v>844</v>
      </c>
      <c r="AN26" s="259">
        <v>0</v>
      </c>
      <c r="AO26" s="259">
        <v>0</v>
      </c>
      <c r="AP26" s="258">
        <v>119</v>
      </c>
      <c r="AQ26" s="258">
        <v>725</v>
      </c>
      <c r="AR26" s="258">
        <v>0</v>
      </c>
    </row>
    <row r="27" spans="1:44" s="31" customFormat="1" ht="12.75">
      <c r="A27" s="167" t="s">
        <v>42</v>
      </c>
      <c r="B27" s="87">
        <v>10</v>
      </c>
      <c r="C27" s="254">
        <f t="shared" ref="C27:C30" si="72">+D27+E27</f>
        <v>1216</v>
      </c>
      <c r="D27" s="260">
        <f t="shared" ref="D27:D30" si="73">+G27+S27+AG27</f>
        <v>624</v>
      </c>
      <c r="E27" s="260">
        <f t="shared" ref="E27:E30" si="74">+H27+T27+AH27</f>
        <v>592</v>
      </c>
      <c r="F27" s="261">
        <f t="shared" ref="F27:F30" si="75">+I27+L27+O27</f>
        <v>106</v>
      </c>
      <c r="G27" s="261">
        <v>46</v>
      </c>
      <c r="H27" s="261">
        <v>60</v>
      </c>
      <c r="I27" s="261">
        <f t="shared" ref="I27:I30" si="76">+J27+K27</f>
        <v>0</v>
      </c>
      <c r="J27" s="261">
        <v>0</v>
      </c>
      <c r="K27" s="261">
        <v>0</v>
      </c>
      <c r="L27" s="261">
        <f t="shared" ref="L27:L30" si="77">+M27+N27</f>
        <v>83</v>
      </c>
      <c r="M27" s="261">
        <v>41</v>
      </c>
      <c r="N27" s="261">
        <v>42</v>
      </c>
      <c r="O27" s="261">
        <f t="shared" ref="O27:O30" si="78">+P27+Q27</f>
        <v>23</v>
      </c>
      <c r="P27" s="261">
        <v>5</v>
      </c>
      <c r="Q27" s="261">
        <v>18</v>
      </c>
      <c r="R27" s="261">
        <f t="shared" ref="R27:R29" si="79">+U27+Z27+AC27</f>
        <v>1110</v>
      </c>
      <c r="S27" s="261">
        <f t="shared" ref="S27:S29" si="80">+V27+AA27+AD27</f>
        <v>578</v>
      </c>
      <c r="T27" s="261">
        <f t="shared" ref="T27:T29" si="81">+W27+AB27+AE27</f>
        <v>532</v>
      </c>
      <c r="U27" s="261">
        <f t="shared" ref="U27:U30" si="82">+V27+W27</f>
        <v>612</v>
      </c>
      <c r="V27" s="261">
        <v>288</v>
      </c>
      <c r="W27" s="255">
        <v>324</v>
      </c>
      <c r="X27" s="167" t="s">
        <v>42</v>
      </c>
      <c r="Y27" s="87">
        <v>10</v>
      </c>
      <c r="Z27" s="255">
        <f t="shared" ref="Z27:Z30" si="83">+AA27+AB27</f>
        <v>236</v>
      </c>
      <c r="AA27" s="255">
        <v>140</v>
      </c>
      <c r="AB27" s="255">
        <v>96</v>
      </c>
      <c r="AC27" s="256">
        <f t="shared" ref="AC27:AC30" si="84">+AD27+AE27</f>
        <v>262</v>
      </c>
      <c r="AD27" s="256">
        <v>150</v>
      </c>
      <c r="AE27" s="256">
        <v>112</v>
      </c>
      <c r="AF27" s="257">
        <f t="shared" ref="AF27:AF30" si="85">+AG27+AH27</f>
        <v>0</v>
      </c>
      <c r="AG27" s="257">
        <v>0</v>
      </c>
      <c r="AH27" s="257">
        <v>0</v>
      </c>
      <c r="AI27" s="258">
        <v>1216</v>
      </c>
      <c r="AJ27" s="258">
        <v>0</v>
      </c>
      <c r="AK27" s="258">
        <v>0</v>
      </c>
      <c r="AL27" s="258">
        <v>0</v>
      </c>
      <c r="AM27" s="258">
        <f t="shared" ref="AM27:AM30" si="86">+AN27+AO27+AP27+AQ27+AR27</f>
        <v>766</v>
      </c>
      <c r="AN27" s="259">
        <v>83</v>
      </c>
      <c r="AO27" s="259">
        <v>23</v>
      </c>
      <c r="AP27" s="258">
        <v>262</v>
      </c>
      <c r="AQ27" s="258">
        <v>398</v>
      </c>
      <c r="AR27" s="258">
        <v>0</v>
      </c>
    </row>
    <row r="28" spans="1:44" s="31" customFormat="1" ht="12.75">
      <c r="A28" s="167" t="s">
        <v>43</v>
      </c>
      <c r="B28" s="87">
        <v>11</v>
      </c>
      <c r="C28" s="254">
        <f t="shared" si="72"/>
        <v>649</v>
      </c>
      <c r="D28" s="260">
        <f t="shared" si="73"/>
        <v>351</v>
      </c>
      <c r="E28" s="260">
        <f t="shared" si="74"/>
        <v>298</v>
      </c>
      <c r="F28" s="261">
        <f t="shared" si="75"/>
        <v>0</v>
      </c>
      <c r="G28" s="261">
        <v>0</v>
      </c>
      <c r="H28" s="261">
        <v>0</v>
      </c>
      <c r="I28" s="261">
        <f t="shared" si="76"/>
        <v>0</v>
      </c>
      <c r="J28" s="261">
        <v>0</v>
      </c>
      <c r="K28" s="261">
        <v>0</v>
      </c>
      <c r="L28" s="261">
        <f t="shared" si="77"/>
        <v>0</v>
      </c>
      <c r="M28" s="261">
        <v>0</v>
      </c>
      <c r="N28" s="261">
        <v>0</v>
      </c>
      <c r="O28" s="261">
        <f t="shared" si="78"/>
        <v>0</v>
      </c>
      <c r="P28" s="261">
        <v>0</v>
      </c>
      <c r="Q28" s="261">
        <v>0</v>
      </c>
      <c r="R28" s="261">
        <f t="shared" si="79"/>
        <v>649</v>
      </c>
      <c r="S28" s="261">
        <f t="shared" si="80"/>
        <v>351</v>
      </c>
      <c r="T28" s="261">
        <f t="shared" si="81"/>
        <v>298</v>
      </c>
      <c r="U28" s="261">
        <f t="shared" si="82"/>
        <v>565</v>
      </c>
      <c r="V28" s="261">
        <v>280</v>
      </c>
      <c r="W28" s="255">
        <v>285</v>
      </c>
      <c r="X28" s="167" t="s">
        <v>43</v>
      </c>
      <c r="Y28" s="87">
        <v>11</v>
      </c>
      <c r="Z28" s="255">
        <f t="shared" si="83"/>
        <v>33</v>
      </c>
      <c r="AA28" s="255">
        <v>31</v>
      </c>
      <c r="AB28" s="255">
        <v>2</v>
      </c>
      <c r="AC28" s="256">
        <f t="shared" si="84"/>
        <v>51</v>
      </c>
      <c r="AD28" s="256">
        <v>40</v>
      </c>
      <c r="AE28" s="256">
        <v>11</v>
      </c>
      <c r="AF28" s="257">
        <f t="shared" si="85"/>
        <v>0</v>
      </c>
      <c r="AG28" s="257">
        <v>0</v>
      </c>
      <c r="AH28" s="257">
        <v>0</v>
      </c>
      <c r="AI28" s="258">
        <v>649</v>
      </c>
      <c r="AJ28" s="258">
        <v>0</v>
      </c>
      <c r="AK28" s="258">
        <v>0</v>
      </c>
      <c r="AL28" s="258">
        <v>0</v>
      </c>
      <c r="AM28" s="258">
        <f t="shared" si="86"/>
        <v>566</v>
      </c>
      <c r="AN28" s="259">
        <v>0</v>
      </c>
      <c r="AO28" s="259">
        <v>0</v>
      </c>
      <c r="AP28" s="258">
        <v>51</v>
      </c>
      <c r="AQ28" s="258">
        <v>515</v>
      </c>
      <c r="AR28" s="258">
        <v>0</v>
      </c>
    </row>
    <row r="29" spans="1:44" s="31" customFormat="1" ht="12.75">
      <c r="A29" s="167" t="s">
        <v>44</v>
      </c>
      <c r="B29" s="87">
        <v>12</v>
      </c>
      <c r="C29" s="254">
        <f t="shared" si="72"/>
        <v>1123</v>
      </c>
      <c r="D29" s="260">
        <f t="shared" si="73"/>
        <v>731</v>
      </c>
      <c r="E29" s="260">
        <f t="shared" si="74"/>
        <v>392</v>
      </c>
      <c r="F29" s="261">
        <f t="shared" si="75"/>
        <v>22</v>
      </c>
      <c r="G29" s="261">
        <v>14</v>
      </c>
      <c r="H29" s="261">
        <v>8</v>
      </c>
      <c r="I29" s="261">
        <f t="shared" si="76"/>
        <v>22</v>
      </c>
      <c r="J29" s="261">
        <v>14</v>
      </c>
      <c r="K29" s="261">
        <v>8</v>
      </c>
      <c r="L29" s="261">
        <f t="shared" si="77"/>
        <v>0</v>
      </c>
      <c r="M29" s="261">
        <v>0</v>
      </c>
      <c r="N29" s="261">
        <v>0</v>
      </c>
      <c r="O29" s="261">
        <f t="shared" si="78"/>
        <v>0</v>
      </c>
      <c r="P29" s="261">
        <v>0</v>
      </c>
      <c r="Q29" s="261">
        <v>0</v>
      </c>
      <c r="R29" s="261">
        <f t="shared" si="79"/>
        <v>1101</v>
      </c>
      <c r="S29" s="261">
        <f t="shared" si="80"/>
        <v>717</v>
      </c>
      <c r="T29" s="261">
        <f t="shared" si="81"/>
        <v>384</v>
      </c>
      <c r="U29" s="261">
        <f t="shared" si="82"/>
        <v>571</v>
      </c>
      <c r="V29" s="261">
        <v>355</v>
      </c>
      <c r="W29" s="255">
        <v>216</v>
      </c>
      <c r="X29" s="167" t="s">
        <v>44</v>
      </c>
      <c r="Y29" s="87">
        <v>12</v>
      </c>
      <c r="Z29" s="255">
        <f t="shared" si="83"/>
        <v>246</v>
      </c>
      <c r="AA29" s="255">
        <v>178</v>
      </c>
      <c r="AB29" s="255">
        <v>68</v>
      </c>
      <c r="AC29" s="256">
        <f t="shared" si="84"/>
        <v>284</v>
      </c>
      <c r="AD29" s="256">
        <v>184</v>
      </c>
      <c r="AE29" s="256">
        <v>100</v>
      </c>
      <c r="AF29" s="257">
        <f t="shared" si="85"/>
        <v>0</v>
      </c>
      <c r="AG29" s="257">
        <v>0</v>
      </c>
      <c r="AH29" s="257">
        <v>0</v>
      </c>
      <c r="AI29" s="258">
        <v>1101</v>
      </c>
      <c r="AJ29" s="258">
        <v>10</v>
      </c>
      <c r="AK29" s="258">
        <v>12</v>
      </c>
      <c r="AL29" s="258">
        <v>0</v>
      </c>
      <c r="AM29" s="258">
        <f t="shared" si="86"/>
        <v>578</v>
      </c>
      <c r="AN29" s="259">
        <v>0</v>
      </c>
      <c r="AO29" s="259">
        <v>0</v>
      </c>
      <c r="AP29" s="258">
        <v>284</v>
      </c>
      <c r="AQ29" s="258">
        <v>294</v>
      </c>
      <c r="AR29" s="258">
        <v>0</v>
      </c>
    </row>
    <row r="30" spans="1:44" s="31" customFormat="1" ht="12.75">
      <c r="A30" s="167" t="s">
        <v>45</v>
      </c>
      <c r="B30" s="87">
        <v>13</v>
      </c>
      <c r="C30" s="254">
        <f t="shared" si="72"/>
        <v>1088</v>
      </c>
      <c r="D30" s="260">
        <f t="shared" si="73"/>
        <v>607</v>
      </c>
      <c r="E30" s="260">
        <f t="shared" si="74"/>
        <v>481</v>
      </c>
      <c r="F30" s="261">
        <f t="shared" si="75"/>
        <v>58</v>
      </c>
      <c r="G30" s="261">
        <v>12</v>
      </c>
      <c r="H30" s="261">
        <v>46</v>
      </c>
      <c r="I30" s="261">
        <f t="shared" si="76"/>
        <v>0</v>
      </c>
      <c r="J30" s="261">
        <v>0</v>
      </c>
      <c r="K30" s="261">
        <v>0</v>
      </c>
      <c r="L30" s="261">
        <f t="shared" si="77"/>
        <v>58</v>
      </c>
      <c r="M30" s="261">
        <v>12</v>
      </c>
      <c r="N30" s="261">
        <v>46</v>
      </c>
      <c r="O30" s="261">
        <f t="shared" si="78"/>
        <v>0</v>
      </c>
      <c r="P30" s="261">
        <v>0</v>
      </c>
      <c r="Q30" s="261">
        <v>0</v>
      </c>
      <c r="R30" s="261">
        <f t="shared" ref="R30:T31" si="87">+U30+Z30+AC30</f>
        <v>1030</v>
      </c>
      <c r="S30" s="261">
        <f t="shared" si="87"/>
        <v>595</v>
      </c>
      <c r="T30" s="261">
        <f t="shared" si="87"/>
        <v>435</v>
      </c>
      <c r="U30" s="261">
        <f t="shared" si="82"/>
        <v>621</v>
      </c>
      <c r="V30" s="261">
        <v>336</v>
      </c>
      <c r="W30" s="255">
        <v>285</v>
      </c>
      <c r="X30" s="167" t="s">
        <v>45</v>
      </c>
      <c r="Y30" s="87">
        <v>13</v>
      </c>
      <c r="Z30" s="255">
        <f t="shared" si="83"/>
        <v>225</v>
      </c>
      <c r="AA30" s="255">
        <v>154</v>
      </c>
      <c r="AB30" s="255">
        <v>71</v>
      </c>
      <c r="AC30" s="256">
        <f t="shared" si="84"/>
        <v>184</v>
      </c>
      <c r="AD30" s="256">
        <v>105</v>
      </c>
      <c r="AE30" s="256">
        <v>79</v>
      </c>
      <c r="AF30" s="257">
        <f t="shared" si="85"/>
        <v>0</v>
      </c>
      <c r="AG30" s="257">
        <v>0</v>
      </c>
      <c r="AH30" s="257">
        <v>0</v>
      </c>
      <c r="AI30" s="258">
        <v>1030</v>
      </c>
      <c r="AJ30" s="258">
        <v>0</v>
      </c>
      <c r="AK30" s="258">
        <v>58</v>
      </c>
      <c r="AL30" s="258">
        <v>0</v>
      </c>
      <c r="AM30" s="258">
        <f t="shared" si="86"/>
        <v>685</v>
      </c>
      <c r="AN30" s="259">
        <v>58</v>
      </c>
      <c r="AO30" s="259">
        <v>0</v>
      </c>
      <c r="AP30" s="258">
        <v>184</v>
      </c>
      <c r="AQ30" s="258">
        <v>443</v>
      </c>
      <c r="AR30" s="258">
        <v>0</v>
      </c>
    </row>
    <row r="31" spans="1:44" s="31" customFormat="1" ht="12.75">
      <c r="A31" s="167" t="s">
        <v>46</v>
      </c>
      <c r="B31" s="87">
        <v>14</v>
      </c>
      <c r="C31" s="254">
        <f>+D31+E31</f>
        <v>553</v>
      </c>
      <c r="D31" s="260">
        <f>+G31+S31+AG31</f>
        <v>326</v>
      </c>
      <c r="E31" s="260">
        <f>+H31+T31+AH31</f>
        <v>227</v>
      </c>
      <c r="F31" s="261">
        <f>+I31+L31+O31</f>
        <v>20</v>
      </c>
      <c r="G31" s="261">
        <v>8</v>
      </c>
      <c r="H31" s="261">
        <v>12</v>
      </c>
      <c r="I31" s="261">
        <f>+J31+K31</f>
        <v>0</v>
      </c>
      <c r="J31" s="261">
        <v>0</v>
      </c>
      <c r="K31" s="261">
        <v>0</v>
      </c>
      <c r="L31" s="261">
        <f>+M31+N31</f>
        <v>20</v>
      </c>
      <c r="M31" s="261">
        <v>8</v>
      </c>
      <c r="N31" s="261">
        <v>12</v>
      </c>
      <c r="O31" s="261">
        <f>+P31+Q31</f>
        <v>0</v>
      </c>
      <c r="P31" s="261">
        <v>0</v>
      </c>
      <c r="Q31" s="261">
        <v>0</v>
      </c>
      <c r="R31" s="261">
        <f t="shared" si="87"/>
        <v>533</v>
      </c>
      <c r="S31" s="261">
        <f t="shared" si="87"/>
        <v>318</v>
      </c>
      <c r="T31" s="261">
        <f t="shared" si="87"/>
        <v>215</v>
      </c>
      <c r="U31" s="261">
        <f>+V31+W31</f>
        <v>225</v>
      </c>
      <c r="V31" s="255">
        <v>125</v>
      </c>
      <c r="W31" s="261">
        <v>100</v>
      </c>
      <c r="X31" s="167" t="s">
        <v>46</v>
      </c>
      <c r="Y31" s="87">
        <v>14</v>
      </c>
      <c r="Z31" s="255">
        <f>+AA31+AB31</f>
        <v>129</v>
      </c>
      <c r="AA31" s="255">
        <v>81</v>
      </c>
      <c r="AB31" s="255">
        <v>48</v>
      </c>
      <c r="AC31" s="256">
        <f>+AD31+AE31</f>
        <v>179</v>
      </c>
      <c r="AD31" s="256">
        <v>112</v>
      </c>
      <c r="AE31" s="256">
        <v>67</v>
      </c>
      <c r="AF31" s="257">
        <f>+AG31+AH31</f>
        <v>0</v>
      </c>
      <c r="AG31" s="258">
        <v>0</v>
      </c>
      <c r="AH31" s="258">
        <v>0</v>
      </c>
      <c r="AI31" s="258">
        <v>553</v>
      </c>
      <c r="AJ31" s="258">
        <v>0</v>
      </c>
      <c r="AK31" s="258">
        <v>0</v>
      </c>
      <c r="AL31" s="258">
        <v>0</v>
      </c>
      <c r="AM31" s="258">
        <f>+AN31+AO31+AP31+AQ31+AR31</f>
        <v>283</v>
      </c>
      <c r="AN31" s="259">
        <v>20</v>
      </c>
      <c r="AO31" s="259">
        <v>0</v>
      </c>
      <c r="AP31" s="258">
        <v>179</v>
      </c>
      <c r="AQ31" s="258">
        <v>84</v>
      </c>
      <c r="AR31" s="258">
        <v>0</v>
      </c>
    </row>
    <row r="32" spans="1:44" s="31" customFormat="1" ht="12.75">
      <c r="A32" s="201" t="s">
        <v>47</v>
      </c>
      <c r="B32" s="87">
        <v>15</v>
      </c>
      <c r="C32" s="254">
        <f>SUM(C33:C39)</f>
        <v>6842</v>
      </c>
      <c r="D32" s="254">
        <f t="shared" ref="D32:W32" si="88">SUM(D33:D39)</f>
        <v>4729</v>
      </c>
      <c r="E32" s="254">
        <f t="shared" si="88"/>
        <v>2113</v>
      </c>
      <c r="F32" s="254">
        <f t="shared" si="88"/>
        <v>747</v>
      </c>
      <c r="G32" s="254">
        <f t="shared" si="88"/>
        <v>483</v>
      </c>
      <c r="H32" s="254">
        <f t="shared" si="88"/>
        <v>264</v>
      </c>
      <c r="I32" s="254">
        <f t="shared" si="88"/>
        <v>129</v>
      </c>
      <c r="J32" s="254">
        <f t="shared" si="88"/>
        <v>82</v>
      </c>
      <c r="K32" s="254">
        <f t="shared" si="88"/>
        <v>47</v>
      </c>
      <c r="L32" s="254">
        <f t="shared" si="88"/>
        <v>500</v>
      </c>
      <c r="M32" s="254">
        <f t="shared" si="88"/>
        <v>334</v>
      </c>
      <c r="N32" s="254">
        <f t="shared" si="88"/>
        <v>166</v>
      </c>
      <c r="O32" s="254">
        <f t="shared" si="88"/>
        <v>118</v>
      </c>
      <c r="P32" s="254">
        <f t="shared" si="88"/>
        <v>67</v>
      </c>
      <c r="Q32" s="254">
        <f t="shared" si="88"/>
        <v>51</v>
      </c>
      <c r="R32" s="254">
        <f t="shared" si="88"/>
        <v>6047</v>
      </c>
      <c r="S32" s="254">
        <f t="shared" si="88"/>
        <v>4209</v>
      </c>
      <c r="T32" s="254">
        <f t="shared" si="88"/>
        <v>1838</v>
      </c>
      <c r="U32" s="254">
        <f t="shared" si="88"/>
        <v>3332</v>
      </c>
      <c r="V32" s="254">
        <f t="shared" si="88"/>
        <v>2201</v>
      </c>
      <c r="W32" s="279">
        <f t="shared" si="88"/>
        <v>1131</v>
      </c>
      <c r="X32" s="201" t="s">
        <v>47</v>
      </c>
      <c r="Y32" s="87">
        <v>15</v>
      </c>
      <c r="Z32" s="254">
        <f>SUM(Z33:Z39)</f>
        <v>1256</v>
      </c>
      <c r="AA32" s="254">
        <f t="shared" ref="AA32" si="89">SUM(AA33:AA39)</f>
        <v>956</v>
      </c>
      <c r="AB32" s="254">
        <f t="shared" ref="AB32" si="90">SUM(AB33:AB39)</f>
        <v>300</v>
      </c>
      <c r="AC32" s="254">
        <f t="shared" ref="AC32" si="91">SUM(AC33:AC39)</f>
        <v>1459</v>
      </c>
      <c r="AD32" s="254">
        <f t="shared" ref="AD32" si="92">SUM(AD33:AD39)</f>
        <v>1052</v>
      </c>
      <c r="AE32" s="254">
        <f t="shared" ref="AE32" si="93">SUM(AE33:AE39)</f>
        <v>407</v>
      </c>
      <c r="AF32" s="254">
        <f t="shared" ref="AF32" si="94">SUM(AF33:AF39)</f>
        <v>48</v>
      </c>
      <c r="AG32" s="254">
        <f t="shared" ref="AG32" si="95">SUM(AG33:AG39)</f>
        <v>37</v>
      </c>
      <c r="AH32" s="254">
        <f t="shared" ref="AH32" si="96">SUM(AH33:AH39)</f>
        <v>11</v>
      </c>
      <c r="AI32" s="254">
        <f t="shared" ref="AI32" si="97">SUM(AI33:AI39)</f>
        <v>6545</v>
      </c>
      <c r="AJ32" s="254">
        <f t="shared" ref="AJ32" si="98">SUM(AJ33:AJ39)</f>
        <v>72</v>
      </c>
      <c r="AK32" s="254">
        <f t="shared" ref="AK32" si="99">SUM(AK33:AK39)</f>
        <v>225</v>
      </c>
      <c r="AL32" s="254">
        <f t="shared" ref="AL32" si="100">SUM(AL33:AL39)</f>
        <v>0</v>
      </c>
      <c r="AM32" s="254">
        <f t="shared" ref="AM32" si="101">SUM(AM33:AM39)</f>
        <v>3881</v>
      </c>
      <c r="AN32" s="254">
        <f t="shared" ref="AN32" si="102">SUM(AN33:AN39)</f>
        <v>347</v>
      </c>
      <c r="AO32" s="254">
        <f t="shared" ref="AO32" si="103">SUM(AO33:AO39)</f>
        <v>118</v>
      </c>
      <c r="AP32" s="254">
        <f t="shared" ref="AP32" si="104">SUM(AP33:AP39)</f>
        <v>1459</v>
      </c>
      <c r="AQ32" s="254">
        <f t="shared" ref="AQ32" si="105">SUM(AQ33:AQ39)</f>
        <v>1909</v>
      </c>
      <c r="AR32" s="279">
        <f t="shared" ref="AR32" si="106">SUM(AR33:AR39)</f>
        <v>48</v>
      </c>
    </row>
    <row r="33" spans="1:44" s="31" customFormat="1" ht="12.75">
      <c r="A33" s="167" t="s">
        <v>48</v>
      </c>
      <c r="B33" s="87">
        <v>16</v>
      </c>
      <c r="C33" s="254">
        <f>+D33+E33</f>
        <v>541</v>
      </c>
      <c r="D33" s="260">
        <f>+G33+S33+AG33</f>
        <v>449</v>
      </c>
      <c r="E33" s="260">
        <f>+H33+T33+AH33</f>
        <v>92</v>
      </c>
      <c r="F33" s="261">
        <f>+I33+L33+O33</f>
        <v>111</v>
      </c>
      <c r="G33" s="261">
        <v>75</v>
      </c>
      <c r="H33" s="261">
        <v>36</v>
      </c>
      <c r="I33" s="261">
        <f>+J33+K33</f>
        <v>47</v>
      </c>
      <c r="J33" s="261">
        <v>30</v>
      </c>
      <c r="K33" s="261">
        <v>17</v>
      </c>
      <c r="L33" s="261">
        <f>+M33+N33</f>
        <v>42</v>
      </c>
      <c r="M33" s="261">
        <v>31</v>
      </c>
      <c r="N33" s="261">
        <v>11</v>
      </c>
      <c r="O33" s="261">
        <f>+P33+Q33</f>
        <v>22</v>
      </c>
      <c r="P33" s="261">
        <v>14</v>
      </c>
      <c r="Q33" s="261">
        <v>8</v>
      </c>
      <c r="R33" s="261">
        <f>+U33+Z33+AC33</f>
        <v>430</v>
      </c>
      <c r="S33" s="261">
        <f>+V33+AA33+AD33</f>
        <v>374</v>
      </c>
      <c r="T33" s="261">
        <f>+W33+AB33+AE33</f>
        <v>56</v>
      </c>
      <c r="U33" s="261">
        <f>+V33+W33</f>
        <v>246</v>
      </c>
      <c r="V33" s="255">
        <v>214</v>
      </c>
      <c r="W33" s="261">
        <v>32</v>
      </c>
      <c r="X33" s="167" t="s">
        <v>48</v>
      </c>
      <c r="Y33" s="87">
        <v>16</v>
      </c>
      <c r="Z33" s="255">
        <f>+AA33+AB33</f>
        <v>89</v>
      </c>
      <c r="AA33" s="255">
        <v>78</v>
      </c>
      <c r="AB33" s="255">
        <v>11</v>
      </c>
      <c r="AC33" s="256">
        <f>+AD33+AE33</f>
        <v>95</v>
      </c>
      <c r="AD33" s="256">
        <v>82</v>
      </c>
      <c r="AE33" s="256">
        <v>13</v>
      </c>
      <c r="AF33" s="257">
        <f>+AG33+AH33</f>
        <v>0</v>
      </c>
      <c r="AG33" s="258">
        <v>0</v>
      </c>
      <c r="AH33" s="258">
        <v>0</v>
      </c>
      <c r="AI33" s="258">
        <v>541</v>
      </c>
      <c r="AJ33" s="258">
        <v>0</v>
      </c>
      <c r="AK33" s="258">
        <v>0</v>
      </c>
      <c r="AL33" s="258">
        <v>0</v>
      </c>
      <c r="AM33" s="258">
        <f>+AN33+AO33+AP33+AQ33+AR33</f>
        <v>279</v>
      </c>
      <c r="AN33" s="259">
        <v>15</v>
      </c>
      <c r="AO33" s="259">
        <v>22</v>
      </c>
      <c r="AP33" s="258">
        <v>95</v>
      </c>
      <c r="AQ33" s="258">
        <v>147</v>
      </c>
      <c r="AR33" s="258">
        <v>0</v>
      </c>
    </row>
    <row r="34" spans="1:44" s="31" customFormat="1" ht="12.75">
      <c r="A34" s="167" t="s">
        <v>49</v>
      </c>
      <c r="B34" s="87">
        <v>17</v>
      </c>
      <c r="C34" s="254">
        <f t="shared" ref="C34:C37" si="107">+D34+E34</f>
        <v>2260</v>
      </c>
      <c r="D34" s="260">
        <f t="shared" ref="D34:D37" si="108">+G34+S34+AG34</f>
        <v>1669</v>
      </c>
      <c r="E34" s="260">
        <f t="shared" ref="E34:E37" si="109">+H34+T34+AH34</f>
        <v>591</v>
      </c>
      <c r="F34" s="261">
        <f t="shared" ref="F34:F37" si="110">+I34+L34+O34</f>
        <v>492</v>
      </c>
      <c r="G34" s="261">
        <v>326</v>
      </c>
      <c r="H34" s="261">
        <v>166</v>
      </c>
      <c r="I34" s="261">
        <f t="shared" ref="I34:I37" si="111">+J34+K34</f>
        <v>55</v>
      </c>
      <c r="J34" s="261">
        <v>40</v>
      </c>
      <c r="K34" s="261">
        <v>15</v>
      </c>
      <c r="L34" s="261">
        <f t="shared" ref="L34:L37" si="112">+M34+N34</f>
        <v>364</v>
      </c>
      <c r="M34" s="261">
        <v>241</v>
      </c>
      <c r="N34" s="261">
        <v>123</v>
      </c>
      <c r="O34" s="261">
        <f t="shared" ref="O34:O37" si="113">+P34+Q34</f>
        <v>73</v>
      </c>
      <c r="P34" s="261">
        <v>45</v>
      </c>
      <c r="Q34" s="261">
        <v>28</v>
      </c>
      <c r="R34" s="261">
        <f t="shared" ref="R34:R36" si="114">+U34+Z34+AC34</f>
        <v>1768</v>
      </c>
      <c r="S34" s="261">
        <f t="shared" ref="S34:S36" si="115">+V34+AA34+AD34</f>
        <v>1343</v>
      </c>
      <c r="T34" s="261">
        <f t="shared" ref="T34:T36" si="116">+W34+AB34+AE34</f>
        <v>425</v>
      </c>
      <c r="U34" s="261">
        <f t="shared" ref="U34:U37" si="117">+V34+W34</f>
        <v>804</v>
      </c>
      <c r="V34" s="255">
        <v>616</v>
      </c>
      <c r="W34" s="261">
        <v>188</v>
      </c>
      <c r="X34" s="167" t="s">
        <v>49</v>
      </c>
      <c r="Y34" s="87">
        <v>17</v>
      </c>
      <c r="Z34" s="255">
        <f t="shared" ref="Z34:Z37" si="118">+AA34+AB34</f>
        <v>455</v>
      </c>
      <c r="AA34" s="255">
        <v>359</v>
      </c>
      <c r="AB34" s="255">
        <v>96</v>
      </c>
      <c r="AC34" s="256">
        <f t="shared" ref="AC34:AC37" si="119">+AD34+AE34</f>
        <v>509</v>
      </c>
      <c r="AD34" s="256">
        <v>368</v>
      </c>
      <c r="AE34" s="256">
        <v>141</v>
      </c>
      <c r="AF34" s="257">
        <f t="shared" ref="AF34:AF37" si="120">+AG34+AH34</f>
        <v>0</v>
      </c>
      <c r="AG34" s="258">
        <v>0</v>
      </c>
      <c r="AH34" s="258">
        <v>0</v>
      </c>
      <c r="AI34" s="258">
        <v>2260</v>
      </c>
      <c r="AJ34" s="258">
        <v>0</v>
      </c>
      <c r="AK34" s="258">
        <v>0</v>
      </c>
      <c r="AL34" s="258">
        <v>0</v>
      </c>
      <c r="AM34" s="258">
        <f t="shared" ref="AM34:AM37" si="121">+AN34+AO34+AP34+AQ34+AR34</f>
        <v>1134</v>
      </c>
      <c r="AN34" s="259">
        <v>247</v>
      </c>
      <c r="AO34" s="259">
        <v>73</v>
      </c>
      <c r="AP34" s="258">
        <v>509</v>
      </c>
      <c r="AQ34" s="258">
        <v>305</v>
      </c>
      <c r="AR34" s="258">
        <v>0</v>
      </c>
    </row>
    <row r="35" spans="1:44" s="31" customFormat="1" ht="12.75">
      <c r="A35" s="167" t="s">
        <v>50</v>
      </c>
      <c r="B35" s="87">
        <v>18</v>
      </c>
      <c r="C35" s="254">
        <f t="shared" si="107"/>
        <v>652</v>
      </c>
      <c r="D35" s="260">
        <f t="shared" si="108"/>
        <v>416</v>
      </c>
      <c r="E35" s="260">
        <f t="shared" si="109"/>
        <v>236</v>
      </c>
      <c r="F35" s="261">
        <f t="shared" si="110"/>
        <v>0</v>
      </c>
      <c r="G35" s="261">
        <v>0</v>
      </c>
      <c r="H35" s="261">
        <v>0</v>
      </c>
      <c r="I35" s="261">
        <f t="shared" si="111"/>
        <v>0</v>
      </c>
      <c r="J35" s="261">
        <v>0</v>
      </c>
      <c r="K35" s="261">
        <v>0</v>
      </c>
      <c r="L35" s="261">
        <f t="shared" si="112"/>
        <v>0</v>
      </c>
      <c r="M35" s="261">
        <v>0</v>
      </c>
      <c r="N35" s="261">
        <v>0</v>
      </c>
      <c r="O35" s="261">
        <f t="shared" si="113"/>
        <v>0</v>
      </c>
      <c r="P35" s="261">
        <v>0</v>
      </c>
      <c r="Q35" s="261">
        <v>0</v>
      </c>
      <c r="R35" s="261">
        <f t="shared" si="114"/>
        <v>652</v>
      </c>
      <c r="S35" s="261">
        <f t="shared" si="115"/>
        <v>416</v>
      </c>
      <c r="T35" s="261">
        <f t="shared" si="116"/>
        <v>236</v>
      </c>
      <c r="U35" s="261">
        <f t="shared" si="117"/>
        <v>337</v>
      </c>
      <c r="V35" s="255">
        <v>198</v>
      </c>
      <c r="W35" s="261">
        <v>139</v>
      </c>
      <c r="X35" s="167" t="s">
        <v>50</v>
      </c>
      <c r="Y35" s="87">
        <v>18</v>
      </c>
      <c r="Z35" s="255">
        <f t="shared" si="118"/>
        <v>151</v>
      </c>
      <c r="AA35" s="255">
        <v>107</v>
      </c>
      <c r="AB35" s="255">
        <v>44</v>
      </c>
      <c r="AC35" s="256">
        <f t="shared" si="119"/>
        <v>164</v>
      </c>
      <c r="AD35" s="256">
        <v>111</v>
      </c>
      <c r="AE35" s="256">
        <v>53</v>
      </c>
      <c r="AF35" s="257">
        <f t="shared" si="120"/>
        <v>0</v>
      </c>
      <c r="AG35" s="258">
        <v>0</v>
      </c>
      <c r="AH35" s="258">
        <v>0</v>
      </c>
      <c r="AI35" s="258">
        <v>652</v>
      </c>
      <c r="AJ35" s="258">
        <v>0</v>
      </c>
      <c r="AK35" s="258">
        <v>0</v>
      </c>
      <c r="AL35" s="258">
        <v>0</v>
      </c>
      <c r="AM35" s="258">
        <f t="shared" si="121"/>
        <v>310</v>
      </c>
      <c r="AN35" s="259">
        <v>0</v>
      </c>
      <c r="AO35" s="259">
        <v>0</v>
      </c>
      <c r="AP35" s="258">
        <v>164</v>
      </c>
      <c r="AQ35" s="258">
        <v>146</v>
      </c>
      <c r="AR35" s="258">
        <v>0</v>
      </c>
    </row>
    <row r="36" spans="1:44" s="31" customFormat="1" ht="12.75">
      <c r="A36" s="167" t="s">
        <v>51</v>
      </c>
      <c r="B36" s="87">
        <v>19</v>
      </c>
      <c r="C36" s="254">
        <f t="shared" si="107"/>
        <v>458</v>
      </c>
      <c r="D36" s="260">
        <f t="shared" si="108"/>
        <v>284</v>
      </c>
      <c r="E36" s="260">
        <f t="shared" si="109"/>
        <v>174</v>
      </c>
      <c r="F36" s="261">
        <f t="shared" si="110"/>
        <v>19</v>
      </c>
      <c r="G36" s="261">
        <v>10</v>
      </c>
      <c r="H36" s="261">
        <v>9</v>
      </c>
      <c r="I36" s="261">
        <f t="shared" si="111"/>
        <v>19</v>
      </c>
      <c r="J36" s="261">
        <v>10</v>
      </c>
      <c r="K36" s="261">
        <v>9</v>
      </c>
      <c r="L36" s="261">
        <f t="shared" si="112"/>
        <v>0</v>
      </c>
      <c r="M36" s="261">
        <v>0</v>
      </c>
      <c r="N36" s="261">
        <v>0</v>
      </c>
      <c r="O36" s="261">
        <f t="shared" si="113"/>
        <v>0</v>
      </c>
      <c r="P36" s="261">
        <v>0</v>
      </c>
      <c r="Q36" s="261">
        <v>0</v>
      </c>
      <c r="R36" s="261">
        <f t="shared" si="114"/>
        <v>412</v>
      </c>
      <c r="S36" s="261">
        <f t="shared" si="115"/>
        <v>247</v>
      </c>
      <c r="T36" s="261">
        <f t="shared" si="116"/>
        <v>165</v>
      </c>
      <c r="U36" s="261">
        <f t="shared" si="117"/>
        <v>234</v>
      </c>
      <c r="V36" s="255">
        <v>131</v>
      </c>
      <c r="W36" s="261">
        <v>103</v>
      </c>
      <c r="X36" s="167" t="s">
        <v>51</v>
      </c>
      <c r="Y36" s="87">
        <v>19</v>
      </c>
      <c r="Z36" s="255">
        <f t="shared" si="118"/>
        <v>80</v>
      </c>
      <c r="AA36" s="255">
        <v>53</v>
      </c>
      <c r="AB36" s="255">
        <v>27</v>
      </c>
      <c r="AC36" s="256">
        <f t="shared" si="119"/>
        <v>98</v>
      </c>
      <c r="AD36" s="256">
        <v>63</v>
      </c>
      <c r="AE36" s="256">
        <v>35</v>
      </c>
      <c r="AF36" s="257">
        <f t="shared" si="120"/>
        <v>27</v>
      </c>
      <c r="AG36" s="258">
        <v>27</v>
      </c>
      <c r="AH36" s="258">
        <v>0</v>
      </c>
      <c r="AI36" s="258">
        <v>431</v>
      </c>
      <c r="AJ36" s="258">
        <v>0</v>
      </c>
      <c r="AK36" s="258">
        <v>27</v>
      </c>
      <c r="AL36" s="258">
        <v>0</v>
      </c>
      <c r="AM36" s="258">
        <f t="shared" si="121"/>
        <v>260</v>
      </c>
      <c r="AN36" s="259">
        <v>0</v>
      </c>
      <c r="AO36" s="259">
        <v>0</v>
      </c>
      <c r="AP36" s="258">
        <v>98</v>
      </c>
      <c r="AQ36" s="258">
        <v>135</v>
      </c>
      <c r="AR36" s="258">
        <v>27</v>
      </c>
    </row>
    <row r="37" spans="1:44" s="31" customFormat="1" ht="12.75">
      <c r="A37" s="167" t="s">
        <v>52</v>
      </c>
      <c r="B37" s="87">
        <v>20</v>
      </c>
      <c r="C37" s="254">
        <f t="shared" si="107"/>
        <v>944</v>
      </c>
      <c r="D37" s="260">
        <f t="shared" si="108"/>
        <v>623</v>
      </c>
      <c r="E37" s="260">
        <f t="shared" si="109"/>
        <v>321</v>
      </c>
      <c r="F37" s="261">
        <f t="shared" si="110"/>
        <v>95</v>
      </c>
      <c r="G37" s="261">
        <v>52</v>
      </c>
      <c r="H37" s="261">
        <v>43</v>
      </c>
      <c r="I37" s="261">
        <f t="shared" si="111"/>
        <v>8</v>
      </c>
      <c r="J37" s="261">
        <v>2</v>
      </c>
      <c r="K37" s="261">
        <v>6</v>
      </c>
      <c r="L37" s="261">
        <f t="shared" si="112"/>
        <v>64</v>
      </c>
      <c r="M37" s="261">
        <v>42</v>
      </c>
      <c r="N37" s="261">
        <v>22</v>
      </c>
      <c r="O37" s="261">
        <f t="shared" si="113"/>
        <v>23</v>
      </c>
      <c r="P37" s="261">
        <v>8</v>
      </c>
      <c r="Q37" s="261">
        <v>15</v>
      </c>
      <c r="R37" s="261">
        <f t="shared" ref="R37:T38" si="122">+U37+Z37+AC37</f>
        <v>849</v>
      </c>
      <c r="S37" s="261">
        <f t="shared" si="122"/>
        <v>571</v>
      </c>
      <c r="T37" s="261">
        <f t="shared" si="122"/>
        <v>278</v>
      </c>
      <c r="U37" s="261">
        <f t="shared" si="117"/>
        <v>471</v>
      </c>
      <c r="V37" s="255">
        <v>300</v>
      </c>
      <c r="W37" s="261">
        <v>171</v>
      </c>
      <c r="X37" s="167" t="s">
        <v>52</v>
      </c>
      <c r="Y37" s="87">
        <v>20</v>
      </c>
      <c r="Z37" s="255">
        <f t="shared" si="118"/>
        <v>173</v>
      </c>
      <c r="AA37" s="255">
        <v>128</v>
      </c>
      <c r="AB37" s="255">
        <v>45</v>
      </c>
      <c r="AC37" s="256">
        <f t="shared" si="119"/>
        <v>205</v>
      </c>
      <c r="AD37" s="256">
        <v>143</v>
      </c>
      <c r="AE37" s="256">
        <v>62</v>
      </c>
      <c r="AF37" s="257">
        <f t="shared" si="120"/>
        <v>0</v>
      </c>
      <c r="AG37" s="258">
        <v>0</v>
      </c>
      <c r="AH37" s="258">
        <v>0</v>
      </c>
      <c r="AI37" s="258">
        <v>689</v>
      </c>
      <c r="AJ37" s="258">
        <v>72</v>
      </c>
      <c r="AK37" s="258">
        <v>183</v>
      </c>
      <c r="AL37" s="258">
        <v>0</v>
      </c>
      <c r="AM37" s="258">
        <f t="shared" si="121"/>
        <v>579</v>
      </c>
      <c r="AN37" s="259">
        <v>55</v>
      </c>
      <c r="AO37" s="259">
        <v>23</v>
      </c>
      <c r="AP37" s="258">
        <v>205</v>
      </c>
      <c r="AQ37" s="258">
        <v>296</v>
      </c>
      <c r="AR37" s="258">
        <v>0</v>
      </c>
    </row>
    <row r="38" spans="1:44" s="31" customFormat="1" ht="12.75">
      <c r="A38" s="167" t="s">
        <v>53</v>
      </c>
      <c r="B38" s="87">
        <v>21</v>
      </c>
      <c r="C38" s="254">
        <f>+D38+E38</f>
        <v>646</v>
      </c>
      <c r="D38" s="260">
        <f>+G38+S38+AG38</f>
        <v>425</v>
      </c>
      <c r="E38" s="260">
        <f>+H38+T38+AH38</f>
        <v>221</v>
      </c>
      <c r="F38" s="261">
        <f>+I38+L38+O38</f>
        <v>19</v>
      </c>
      <c r="G38" s="261">
        <v>9</v>
      </c>
      <c r="H38" s="261">
        <v>10</v>
      </c>
      <c r="I38" s="261">
        <f>+J38+K38</f>
        <v>0</v>
      </c>
      <c r="J38" s="261">
        <v>0</v>
      </c>
      <c r="K38" s="261">
        <v>0</v>
      </c>
      <c r="L38" s="261">
        <f>+M38+N38</f>
        <v>19</v>
      </c>
      <c r="M38" s="261">
        <v>9</v>
      </c>
      <c r="N38" s="261">
        <v>10</v>
      </c>
      <c r="O38" s="261">
        <f>+P38+Q38</f>
        <v>0</v>
      </c>
      <c r="P38" s="261">
        <v>0</v>
      </c>
      <c r="Q38" s="261">
        <v>0</v>
      </c>
      <c r="R38" s="261">
        <f t="shared" si="122"/>
        <v>627</v>
      </c>
      <c r="S38" s="261">
        <f t="shared" si="122"/>
        <v>416</v>
      </c>
      <c r="T38" s="261">
        <f t="shared" si="122"/>
        <v>211</v>
      </c>
      <c r="U38" s="261">
        <f>+V38+W38</f>
        <v>406</v>
      </c>
      <c r="V38" s="255">
        <v>242</v>
      </c>
      <c r="W38" s="261">
        <v>164</v>
      </c>
      <c r="X38" s="167" t="s">
        <v>53</v>
      </c>
      <c r="Y38" s="87">
        <v>21</v>
      </c>
      <c r="Z38" s="255">
        <f>+AA38+AB38</f>
        <v>94</v>
      </c>
      <c r="AA38" s="255">
        <v>73</v>
      </c>
      <c r="AB38" s="255">
        <v>21</v>
      </c>
      <c r="AC38" s="256">
        <f>+AD38+AE38</f>
        <v>127</v>
      </c>
      <c r="AD38" s="256">
        <v>101</v>
      </c>
      <c r="AE38" s="256">
        <v>26</v>
      </c>
      <c r="AF38" s="257">
        <f>+AG38+AH38</f>
        <v>0</v>
      </c>
      <c r="AG38" s="258">
        <v>0</v>
      </c>
      <c r="AH38" s="258">
        <v>0</v>
      </c>
      <c r="AI38" s="258">
        <v>646</v>
      </c>
      <c r="AJ38" s="258">
        <v>0</v>
      </c>
      <c r="AK38" s="258">
        <v>0</v>
      </c>
      <c r="AL38" s="258">
        <v>0</v>
      </c>
      <c r="AM38" s="258">
        <f>+AN38+AO38+AP38+AQ38+AR38</f>
        <v>450</v>
      </c>
      <c r="AN38" s="259">
        <v>19</v>
      </c>
      <c r="AO38" s="259">
        <v>0</v>
      </c>
      <c r="AP38" s="258">
        <v>127</v>
      </c>
      <c r="AQ38" s="258">
        <v>304</v>
      </c>
      <c r="AR38" s="258">
        <v>0</v>
      </c>
    </row>
    <row r="39" spans="1:44" s="31" customFormat="1" ht="12.75">
      <c r="A39" s="167" t="s">
        <v>54</v>
      </c>
      <c r="B39" s="87">
        <v>22</v>
      </c>
      <c r="C39" s="254">
        <f>+D39+E39</f>
        <v>1341</v>
      </c>
      <c r="D39" s="260">
        <f>+G39+S39+AG39</f>
        <v>863</v>
      </c>
      <c r="E39" s="260">
        <f>+H39+T39+AH39</f>
        <v>478</v>
      </c>
      <c r="F39" s="261">
        <f>+I39+L39+O39</f>
        <v>11</v>
      </c>
      <c r="G39" s="261">
        <v>11</v>
      </c>
      <c r="H39" s="261">
        <v>0</v>
      </c>
      <c r="I39" s="261">
        <f>+J39+K39</f>
        <v>0</v>
      </c>
      <c r="J39" s="261">
        <v>0</v>
      </c>
      <c r="K39" s="261">
        <v>0</v>
      </c>
      <c r="L39" s="261">
        <f>+M39+N39</f>
        <v>11</v>
      </c>
      <c r="M39" s="261">
        <v>11</v>
      </c>
      <c r="N39" s="261">
        <v>0</v>
      </c>
      <c r="O39" s="261">
        <f>+P39+Q39</f>
        <v>0</v>
      </c>
      <c r="P39" s="261">
        <v>0</v>
      </c>
      <c r="Q39" s="261">
        <v>0</v>
      </c>
      <c r="R39" s="261">
        <f t="shared" ref="R39" si="123">+U39+Z39+AC39</f>
        <v>1309</v>
      </c>
      <c r="S39" s="261">
        <f t="shared" ref="S39" si="124">+V39+AA39+AD39</f>
        <v>842</v>
      </c>
      <c r="T39" s="261">
        <f t="shared" ref="T39" si="125">+W39+AB39+AE39</f>
        <v>467</v>
      </c>
      <c r="U39" s="261">
        <f>+V39+W39</f>
        <v>834</v>
      </c>
      <c r="V39" s="255">
        <v>500</v>
      </c>
      <c r="W39" s="261">
        <v>334</v>
      </c>
      <c r="X39" s="167" t="s">
        <v>54</v>
      </c>
      <c r="Y39" s="87">
        <v>22</v>
      </c>
      <c r="Z39" s="255">
        <f>+AA39+AB39</f>
        <v>214</v>
      </c>
      <c r="AA39" s="255">
        <v>158</v>
      </c>
      <c r="AB39" s="255">
        <v>56</v>
      </c>
      <c r="AC39" s="256">
        <f>+AD39+AE39</f>
        <v>261</v>
      </c>
      <c r="AD39" s="256">
        <v>184</v>
      </c>
      <c r="AE39" s="256">
        <v>77</v>
      </c>
      <c r="AF39" s="257">
        <f>+AG39+AH39</f>
        <v>21</v>
      </c>
      <c r="AG39" s="258">
        <v>10</v>
      </c>
      <c r="AH39" s="258">
        <v>11</v>
      </c>
      <c r="AI39" s="258">
        <v>1326</v>
      </c>
      <c r="AJ39" s="258">
        <v>0</v>
      </c>
      <c r="AK39" s="258">
        <v>15</v>
      </c>
      <c r="AL39" s="258">
        <v>0</v>
      </c>
      <c r="AM39" s="258">
        <f>+AN39+AO39+AP39+AQ39+AR39</f>
        <v>869</v>
      </c>
      <c r="AN39" s="259">
        <v>11</v>
      </c>
      <c r="AO39" s="259">
        <v>0</v>
      </c>
      <c r="AP39" s="258">
        <v>261</v>
      </c>
      <c r="AQ39" s="258">
        <v>576</v>
      </c>
      <c r="AR39" s="258">
        <v>21</v>
      </c>
    </row>
    <row r="40" spans="1:44" s="31" customFormat="1" ht="12.75">
      <c r="A40" s="201" t="s">
        <v>55</v>
      </c>
      <c r="B40" s="87">
        <v>23</v>
      </c>
      <c r="C40" s="254">
        <f>SUM(C41:C43)</f>
        <v>2310</v>
      </c>
      <c r="D40" s="254">
        <f t="shared" ref="D40:W40" si="126">SUM(D41:D43)</f>
        <v>1520</v>
      </c>
      <c r="E40" s="254">
        <f t="shared" si="126"/>
        <v>790</v>
      </c>
      <c r="F40" s="254">
        <f t="shared" si="126"/>
        <v>173</v>
      </c>
      <c r="G40" s="254">
        <f t="shared" si="126"/>
        <v>90</v>
      </c>
      <c r="H40" s="254">
        <f t="shared" si="126"/>
        <v>83</v>
      </c>
      <c r="I40" s="254">
        <f t="shared" si="126"/>
        <v>27</v>
      </c>
      <c r="J40" s="254">
        <f t="shared" si="126"/>
        <v>14</v>
      </c>
      <c r="K40" s="254">
        <f t="shared" si="126"/>
        <v>13</v>
      </c>
      <c r="L40" s="254">
        <f t="shared" si="126"/>
        <v>83</v>
      </c>
      <c r="M40" s="254">
        <f t="shared" si="126"/>
        <v>47</v>
      </c>
      <c r="N40" s="254">
        <f t="shared" si="126"/>
        <v>36</v>
      </c>
      <c r="O40" s="254">
        <f t="shared" si="126"/>
        <v>63</v>
      </c>
      <c r="P40" s="254">
        <f t="shared" si="126"/>
        <v>29</v>
      </c>
      <c r="Q40" s="254">
        <f t="shared" si="126"/>
        <v>34</v>
      </c>
      <c r="R40" s="254">
        <f t="shared" si="126"/>
        <v>2137</v>
      </c>
      <c r="S40" s="254">
        <f t="shared" si="126"/>
        <v>1430</v>
      </c>
      <c r="T40" s="254">
        <f t="shared" si="126"/>
        <v>707</v>
      </c>
      <c r="U40" s="254">
        <f t="shared" si="126"/>
        <v>1131</v>
      </c>
      <c r="V40" s="254">
        <f t="shared" si="126"/>
        <v>695</v>
      </c>
      <c r="W40" s="279">
        <f t="shared" si="126"/>
        <v>436</v>
      </c>
      <c r="X40" s="201" t="s">
        <v>55</v>
      </c>
      <c r="Y40" s="87">
        <v>23</v>
      </c>
      <c r="Z40" s="254">
        <f>SUM(Z41:Z43)</f>
        <v>448</v>
      </c>
      <c r="AA40" s="254">
        <f t="shared" ref="AA40" si="127">SUM(AA41:AA43)</f>
        <v>332</v>
      </c>
      <c r="AB40" s="254">
        <f t="shared" ref="AB40" si="128">SUM(AB41:AB43)</f>
        <v>116</v>
      </c>
      <c r="AC40" s="254">
        <f t="shared" ref="AC40" si="129">SUM(AC41:AC43)</f>
        <v>558</v>
      </c>
      <c r="AD40" s="254">
        <f t="shared" ref="AD40" si="130">SUM(AD41:AD43)</f>
        <v>403</v>
      </c>
      <c r="AE40" s="254">
        <f t="shared" ref="AE40" si="131">SUM(AE41:AE43)</f>
        <v>155</v>
      </c>
      <c r="AF40" s="254">
        <f t="shared" ref="AF40" si="132">SUM(AF41:AF43)</f>
        <v>0</v>
      </c>
      <c r="AG40" s="254">
        <f t="shared" ref="AG40" si="133">SUM(AG41:AG43)</f>
        <v>0</v>
      </c>
      <c r="AH40" s="254">
        <f t="shared" ref="AH40" si="134">SUM(AH41:AH43)</f>
        <v>0</v>
      </c>
      <c r="AI40" s="254">
        <f t="shared" ref="AI40" si="135">SUM(AI41:AI43)</f>
        <v>2211</v>
      </c>
      <c r="AJ40" s="254">
        <f t="shared" ref="AJ40" si="136">SUM(AJ41:AJ43)</f>
        <v>0</v>
      </c>
      <c r="AK40" s="254">
        <f t="shared" ref="AK40" si="137">SUM(AK41:AK43)</f>
        <v>99</v>
      </c>
      <c r="AL40" s="254">
        <f t="shared" ref="AL40" si="138">SUM(AL41:AL43)</f>
        <v>0</v>
      </c>
      <c r="AM40" s="254">
        <f t="shared" ref="AM40" si="139">SUM(AM41:AM43)</f>
        <v>1268</v>
      </c>
      <c r="AN40" s="254">
        <f t="shared" ref="AN40" si="140">SUM(AN41:AN43)</f>
        <v>44</v>
      </c>
      <c r="AO40" s="254">
        <f t="shared" ref="AO40" si="141">SUM(AO41:AO43)</f>
        <v>63</v>
      </c>
      <c r="AP40" s="254">
        <f t="shared" ref="AP40" si="142">SUM(AP41:AP43)</f>
        <v>558</v>
      </c>
      <c r="AQ40" s="254">
        <f t="shared" ref="AQ40" si="143">SUM(AQ41:AQ43)</f>
        <v>603</v>
      </c>
      <c r="AR40" s="279">
        <f t="shared" ref="AR40" si="144">SUM(AR41:AR43)</f>
        <v>0</v>
      </c>
    </row>
    <row r="41" spans="1:44" s="31" customFormat="1" ht="12.75">
      <c r="A41" s="167" t="s">
        <v>56</v>
      </c>
      <c r="B41" s="87">
        <v>24</v>
      </c>
      <c r="C41" s="254">
        <f>+D41+E41</f>
        <v>1127</v>
      </c>
      <c r="D41" s="260">
        <f t="shared" ref="D41:E43" si="145">+G41+S41+AG41</f>
        <v>733</v>
      </c>
      <c r="E41" s="260">
        <f t="shared" si="145"/>
        <v>394</v>
      </c>
      <c r="F41" s="261">
        <f>+I41+L41+O41</f>
        <v>156</v>
      </c>
      <c r="G41" s="261">
        <v>77</v>
      </c>
      <c r="H41" s="261">
        <v>79</v>
      </c>
      <c r="I41" s="261">
        <f>+J41+K41</f>
        <v>27</v>
      </c>
      <c r="J41" s="261">
        <v>14</v>
      </c>
      <c r="K41" s="261">
        <v>13</v>
      </c>
      <c r="L41" s="261">
        <f>+M41+N41</f>
        <v>66</v>
      </c>
      <c r="M41" s="261">
        <v>34</v>
      </c>
      <c r="N41" s="261">
        <v>32</v>
      </c>
      <c r="O41" s="261">
        <f>+P41+Q41</f>
        <v>63</v>
      </c>
      <c r="P41" s="261">
        <v>29</v>
      </c>
      <c r="Q41" s="261">
        <v>34</v>
      </c>
      <c r="R41" s="261">
        <f>+U41+Z41+AC41</f>
        <v>971</v>
      </c>
      <c r="S41" s="261">
        <f>+V41+AA41+AD41</f>
        <v>656</v>
      </c>
      <c r="T41" s="261">
        <f>+W41+AB41+AE41</f>
        <v>315</v>
      </c>
      <c r="U41" s="261">
        <f>+V41+W41</f>
        <v>461</v>
      </c>
      <c r="V41" s="255">
        <v>287</v>
      </c>
      <c r="W41" s="261">
        <v>174</v>
      </c>
      <c r="X41" s="167" t="s">
        <v>56</v>
      </c>
      <c r="Y41" s="87">
        <v>24</v>
      </c>
      <c r="Z41" s="255">
        <f t="shared" ref="Z41" si="146">+AA41+AB41</f>
        <v>236</v>
      </c>
      <c r="AA41" s="255">
        <v>176</v>
      </c>
      <c r="AB41" s="255">
        <v>60</v>
      </c>
      <c r="AC41" s="256">
        <f t="shared" ref="AC41" si="147">+AD41+AE41</f>
        <v>274</v>
      </c>
      <c r="AD41" s="256">
        <v>193</v>
      </c>
      <c r="AE41" s="256">
        <v>81</v>
      </c>
      <c r="AF41" s="257">
        <f t="shared" ref="AF41" si="148">+AG41+AH41</f>
        <v>0</v>
      </c>
      <c r="AG41" s="258">
        <v>0</v>
      </c>
      <c r="AH41" s="258">
        <v>0</v>
      </c>
      <c r="AI41" s="258">
        <v>1028</v>
      </c>
      <c r="AJ41" s="258">
        <v>0</v>
      </c>
      <c r="AK41" s="258">
        <v>99</v>
      </c>
      <c r="AL41" s="258">
        <v>0</v>
      </c>
      <c r="AM41" s="258">
        <f t="shared" ref="AM41" si="149">+AN41+AO41+AP41+AQ41+AR41</f>
        <v>588</v>
      </c>
      <c r="AN41" s="259">
        <v>37</v>
      </c>
      <c r="AO41" s="259">
        <v>63</v>
      </c>
      <c r="AP41" s="258">
        <v>274</v>
      </c>
      <c r="AQ41" s="258">
        <v>214</v>
      </c>
      <c r="AR41" s="258">
        <v>0</v>
      </c>
    </row>
    <row r="42" spans="1:44" s="31" customFormat="1" ht="12.75">
      <c r="A42" s="167" t="s">
        <v>57</v>
      </c>
      <c r="B42" s="87">
        <v>25</v>
      </c>
      <c r="C42" s="254">
        <f t="shared" ref="C42:C43" si="150">+D42+E42</f>
        <v>387</v>
      </c>
      <c r="D42" s="260">
        <f t="shared" si="145"/>
        <v>238</v>
      </c>
      <c r="E42" s="260">
        <f t="shared" si="145"/>
        <v>149</v>
      </c>
      <c r="F42" s="261">
        <f t="shared" ref="F42:F43" si="151">+I42+L42+O42</f>
        <v>0</v>
      </c>
      <c r="G42" s="261">
        <v>0</v>
      </c>
      <c r="H42" s="261">
        <v>0</v>
      </c>
      <c r="I42" s="261">
        <f>+J42+K42</f>
        <v>0</v>
      </c>
      <c r="J42" s="261">
        <v>0</v>
      </c>
      <c r="K42" s="261">
        <v>0</v>
      </c>
      <c r="L42" s="261">
        <f t="shared" ref="L42:L43" si="152">+M42+N42</f>
        <v>0</v>
      </c>
      <c r="M42" s="261">
        <v>0</v>
      </c>
      <c r="N42" s="261">
        <v>0</v>
      </c>
      <c r="O42" s="261">
        <f t="shared" ref="O42:O43" si="153">+P42+Q42</f>
        <v>0</v>
      </c>
      <c r="P42" s="261">
        <v>0</v>
      </c>
      <c r="Q42" s="261">
        <v>0</v>
      </c>
      <c r="R42" s="261">
        <f t="shared" ref="R42:R43" si="154">+U42+Z42+AC42</f>
        <v>387</v>
      </c>
      <c r="S42" s="261">
        <f t="shared" ref="S42:S43" si="155">+V42+AA42+AD42</f>
        <v>238</v>
      </c>
      <c r="T42" s="261">
        <f t="shared" ref="T42:T43" si="156">+W42+AB42+AE42</f>
        <v>149</v>
      </c>
      <c r="U42" s="261">
        <f>+V42+W42</f>
        <v>195</v>
      </c>
      <c r="V42" s="255">
        <v>98</v>
      </c>
      <c r="W42" s="261">
        <v>97</v>
      </c>
      <c r="X42" s="167" t="s">
        <v>57</v>
      </c>
      <c r="Y42" s="87">
        <v>25</v>
      </c>
      <c r="Z42" s="255">
        <f>+AA42+AB42</f>
        <v>85</v>
      </c>
      <c r="AA42" s="255">
        <v>58</v>
      </c>
      <c r="AB42" s="255">
        <v>27</v>
      </c>
      <c r="AC42" s="256">
        <f>+AD42+AE42</f>
        <v>107</v>
      </c>
      <c r="AD42" s="256">
        <v>82</v>
      </c>
      <c r="AE42" s="256">
        <v>25</v>
      </c>
      <c r="AF42" s="257">
        <f>+AG42+AH42</f>
        <v>0</v>
      </c>
      <c r="AG42" s="258">
        <v>0</v>
      </c>
      <c r="AH42" s="258">
        <v>0</v>
      </c>
      <c r="AI42" s="258">
        <v>387</v>
      </c>
      <c r="AJ42" s="258">
        <v>0</v>
      </c>
      <c r="AK42" s="258">
        <v>0</v>
      </c>
      <c r="AL42" s="258">
        <v>0</v>
      </c>
      <c r="AM42" s="258">
        <f>+AN42+AO42+AP42+AQ42+AR42</f>
        <v>212</v>
      </c>
      <c r="AN42" s="259">
        <v>0</v>
      </c>
      <c r="AO42" s="259">
        <v>0</v>
      </c>
      <c r="AP42" s="258">
        <v>107</v>
      </c>
      <c r="AQ42" s="258">
        <v>105</v>
      </c>
      <c r="AR42" s="258">
        <v>0</v>
      </c>
    </row>
    <row r="43" spans="1:44" s="31" customFormat="1" ht="12.75">
      <c r="A43" s="167" t="s">
        <v>58</v>
      </c>
      <c r="B43" s="87">
        <v>26</v>
      </c>
      <c r="C43" s="254">
        <f t="shared" si="150"/>
        <v>796</v>
      </c>
      <c r="D43" s="260">
        <f t="shared" si="145"/>
        <v>549</v>
      </c>
      <c r="E43" s="260">
        <f t="shared" si="145"/>
        <v>247</v>
      </c>
      <c r="F43" s="261">
        <f t="shared" si="151"/>
        <v>17</v>
      </c>
      <c r="G43" s="261">
        <v>13</v>
      </c>
      <c r="H43" s="261">
        <v>4</v>
      </c>
      <c r="I43" s="261">
        <f t="shared" ref="I43" si="157">+J43+K43</f>
        <v>0</v>
      </c>
      <c r="J43" s="261">
        <v>0</v>
      </c>
      <c r="K43" s="261">
        <v>0</v>
      </c>
      <c r="L43" s="261">
        <f t="shared" si="152"/>
        <v>17</v>
      </c>
      <c r="M43" s="261">
        <v>13</v>
      </c>
      <c r="N43" s="261">
        <v>4</v>
      </c>
      <c r="O43" s="261">
        <f t="shared" si="153"/>
        <v>0</v>
      </c>
      <c r="P43" s="261">
        <v>0</v>
      </c>
      <c r="Q43" s="261">
        <v>0</v>
      </c>
      <c r="R43" s="261">
        <f t="shared" si="154"/>
        <v>779</v>
      </c>
      <c r="S43" s="261">
        <f t="shared" si="155"/>
        <v>536</v>
      </c>
      <c r="T43" s="261">
        <f t="shared" si="156"/>
        <v>243</v>
      </c>
      <c r="U43" s="261">
        <f t="shared" ref="U43" si="158">+V43+W43</f>
        <v>475</v>
      </c>
      <c r="V43" s="255">
        <v>310</v>
      </c>
      <c r="W43" s="261">
        <v>165</v>
      </c>
      <c r="X43" s="167" t="s">
        <v>58</v>
      </c>
      <c r="Y43" s="87">
        <v>26</v>
      </c>
      <c r="Z43" s="255">
        <f>+AA43+AB43</f>
        <v>127</v>
      </c>
      <c r="AA43" s="255">
        <v>98</v>
      </c>
      <c r="AB43" s="255">
        <v>29</v>
      </c>
      <c r="AC43" s="256">
        <f>+AD43+AE43</f>
        <v>177</v>
      </c>
      <c r="AD43" s="256">
        <v>128</v>
      </c>
      <c r="AE43" s="256">
        <v>49</v>
      </c>
      <c r="AF43" s="257">
        <f>+AG43+AH43</f>
        <v>0</v>
      </c>
      <c r="AG43" s="258">
        <v>0</v>
      </c>
      <c r="AH43" s="258">
        <v>0</v>
      </c>
      <c r="AI43" s="258">
        <v>796</v>
      </c>
      <c r="AJ43" s="258">
        <v>0</v>
      </c>
      <c r="AK43" s="258">
        <v>0</v>
      </c>
      <c r="AL43" s="258">
        <v>0</v>
      </c>
      <c r="AM43" s="258">
        <f>+AN43+AO43+AP43+AQ43+AR43</f>
        <v>468</v>
      </c>
      <c r="AN43" s="259">
        <v>7</v>
      </c>
      <c r="AO43" s="259">
        <v>0</v>
      </c>
      <c r="AP43" s="258">
        <v>177</v>
      </c>
      <c r="AQ43" s="258">
        <v>284</v>
      </c>
      <c r="AR43" s="258">
        <v>0</v>
      </c>
    </row>
    <row r="44" spans="1:44" s="31" customFormat="1" ht="12.75">
      <c r="A44" s="104" t="s">
        <v>59</v>
      </c>
      <c r="B44" s="87">
        <v>27</v>
      </c>
      <c r="C44" s="254">
        <f>SUM(C45:C53)</f>
        <v>19115</v>
      </c>
      <c r="D44" s="254">
        <f t="shared" ref="D44:W44" si="159">SUM(D45:D53)</f>
        <v>11958</v>
      </c>
      <c r="E44" s="254">
        <f t="shared" si="159"/>
        <v>7157</v>
      </c>
      <c r="F44" s="254">
        <f t="shared" si="159"/>
        <v>3169</v>
      </c>
      <c r="G44" s="254">
        <f t="shared" si="159"/>
        <v>1987</v>
      </c>
      <c r="H44" s="254">
        <f t="shared" si="159"/>
        <v>1182</v>
      </c>
      <c r="I44" s="254">
        <f t="shared" si="159"/>
        <v>1062</v>
      </c>
      <c r="J44" s="254">
        <f t="shared" si="159"/>
        <v>702</v>
      </c>
      <c r="K44" s="254">
        <f t="shared" si="159"/>
        <v>360</v>
      </c>
      <c r="L44" s="254">
        <f t="shared" si="159"/>
        <v>1683</v>
      </c>
      <c r="M44" s="254">
        <f t="shared" si="159"/>
        <v>1047</v>
      </c>
      <c r="N44" s="254">
        <f t="shared" si="159"/>
        <v>636</v>
      </c>
      <c r="O44" s="254">
        <f t="shared" si="159"/>
        <v>424</v>
      </c>
      <c r="P44" s="254">
        <f t="shared" si="159"/>
        <v>238</v>
      </c>
      <c r="Q44" s="254">
        <f t="shared" si="159"/>
        <v>186</v>
      </c>
      <c r="R44" s="254">
        <f t="shared" si="159"/>
        <v>15823</v>
      </c>
      <c r="S44" s="254">
        <f t="shared" si="159"/>
        <v>9874</v>
      </c>
      <c r="T44" s="254">
        <f t="shared" si="159"/>
        <v>5949</v>
      </c>
      <c r="U44" s="254">
        <f t="shared" si="159"/>
        <v>7902</v>
      </c>
      <c r="V44" s="254">
        <f t="shared" si="159"/>
        <v>4704</v>
      </c>
      <c r="W44" s="279">
        <f t="shared" si="159"/>
        <v>3198</v>
      </c>
      <c r="X44" s="104" t="s">
        <v>59</v>
      </c>
      <c r="Y44" s="87">
        <v>27</v>
      </c>
      <c r="Z44" s="254">
        <f>SUM(Z45:Z53)</f>
        <v>3916</v>
      </c>
      <c r="AA44" s="254">
        <f t="shared" ref="AA44" si="160">SUM(AA45:AA53)</f>
        <v>2550</v>
      </c>
      <c r="AB44" s="254">
        <f t="shared" ref="AB44" si="161">SUM(AB45:AB53)</f>
        <v>1366</v>
      </c>
      <c r="AC44" s="254">
        <f t="shared" ref="AC44" si="162">SUM(AC45:AC53)</f>
        <v>4005</v>
      </c>
      <c r="AD44" s="254">
        <f t="shared" ref="AD44" si="163">SUM(AD45:AD53)</f>
        <v>2620</v>
      </c>
      <c r="AE44" s="254">
        <f t="shared" ref="AE44" si="164">SUM(AE45:AE53)</f>
        <v>1385</v>
      </c>
      <c r="AF44" s="254">
        <f t="shared" ref="AF44" si="165">SUM(AF45:AF53)</f>
        <v>123</v>
      </c>
      <c r="AG44" s="254">
        <f t="shared" ref="AG44" si="166">SUM(AG45:AG53)</f>
        <v>97</v>
      </c>
      <c r="AH44" s="254">
        <f t="shared" ref="AH44" si="167">SUM(AH45:AH53)</f>
        <v>26</v>
      </c>
      <c r="AI44" s="254">
        <f t="shared" ref="AI44" si="168">SUM(AI45:AI53)</f>
        <v>10154</v>
      </c>
      <c r="AJ44" s="254">
        <f t="shared" ref="AJ44" si="169">SUM(AJ45:AJ53)</f>
        <v>63</v>
      </c>
      <c r="AK44" s="254">
        <f t="shared" ref="AK44" si="170">SUM(AK45:AK53)</f>
        <v>8871</v>
      </c>
      <c r="AL44" s="254">
        <f t="shared" ref="AL44" si="171">SUM(AL45:AL53)</f>
        <v>27</v>
      </c>
      <c r="AM44" s="254">
        <f t="shared" ref="AM44" si="172">SUM(AM45:AM53)</f>
        <v>9419</v>
      </c>
      <c r="AN44" s="254">
        <f t="shared" ref="AN44" si="173">SUM(AN45:AN53)</f>
        <v>1188</v>
      </c>
      <c r="AO44" s="254">
        <f t="shared" ref="AO44" si="174">SUM(AO45:AO53)</f>
        <v>424</v>
      </c>
      <c r="AP44" s="254">
        <f t="shared" ref="AP44" si="175">SUM(AP45:AP53)</f>
        <v>4005</v>
      </c>
      <c r="AQ44" s="254">
        <f t="shared" ref="AQ44" si="176">SUM(AQ45:AQ53)</f>
        <v>3679</v>
      </c>
      <c r="AR44" s="279">
        <f t="shared" ref="AR44" si="177">SUM(AR45:AR53)</f>
        <v>123</v>
      </c>
    </row>
    <row r="45" spans="1:44" s="31" customFormat="1" ht="12.75">
      <c r="A45" s="116" t="s">
        <v>60</v>
      </c>
      <c r="B45" s="87">
        <v>28</v>
      </c>
      <c r="C45" s="254">
        <f>+D45+E45</f>
        <v>229</v>
      </c>
      <c r="D45" s="260">
        <f t="shared" ref="D45:E47" si="178">+G45+S45+AG45</f>
        <v>145</v>
      </c>
      <c r="E45" s="260">
        <f t="shared" si="178"/>
        <v>84</v>
      </c>
      <c r="F45" s="261">
        <f>+I45+L45+O45</f>
        <v>0</v>
      </c>
      <c r="G45" s="261">
        <v>0</v>
      </c>
      <c r="H45" s="261">
        <v>0</v>
      </c>
      <c r="I45" s="261">
        <f>+J45+K45</f>
        <v>0</v>
      </c>
      <c r="J45" s="261">
        <v>0</v>
      </c>
      <c r="K45" s="261">
        <v>0</v>
      </c>
      <c r="L45" s="261">
        <f>+M45+N45</f>
        <v>0</v>
      </c>
      <c r="M45" s="261">
        <v>0</v>
      </c>
      <c r="N45" s="261">
        <v>0</v>
      </c>
      <c r="O45" s="261">
        <f>+P45+Q45</f>
        <v>0</v>
      </c>
      <c r="P45" s="261">
        <v>0</v>
      </c>
      <c r="Q45" s="261">
        <v>0</v>
      </c>
      <c r="R45" s="261">
        <f>+U45+Z45+AC45</f>
        <v>229</v>
      </c>
      <c r="S45" s="261">
        <f>+V45+AA45+AD45</f>
        <v>145</v>
      </c>
      <c r="T45" s="261">
        <f>+W45+AB45+AE45</f>
        <v>84</v>
      </c>
      <c r="U45" s="261">
        <f>+V45+W45</f>
        <v>162</v>
      </c>
      <c r="V45" s="255">
        <v>86</v>
      </c>
      <c r="W45" s="261">
        <v>76</v>
      </c>
      <c r="X45" s="116" t="s">
        <v>60</v>
      </c>
      <c r="Y45" s="87">
        <v>28</v>
      </c>
      <c r="Z45" s="255">
        <f t="shared" ref="Z45" si="179">+AA45+AB45</f>
        <v>36</v>
      </c>
      <c r="AA45" s="255">
        <v>30</v>
      </c>
      <c r="AB45" s="255">
        <v>6</v>
      </c>
      <c r="AC45" s="256">
        <f t="shared" ref="AC45" si="180">+AD45+AE45</f>
        <v>31</v>
      </c>
      <c r="AD45" s="256">
        <v>29</v>
      </c>
      <c r="AE45" s="256">
        <v>2</v>
      </c>
      <c r="AF45" s="257">
        <f t="shared" ref="AF45" si="181">+AG45+AH45</f>
        <v>0</v>
      </c>
      <c r="AG45" s="258">
        <v>0</v>
      </c>
      <c r="AH45" s="258">
        <v>0</v>
      </c>
      <c r="AI45" s="258">
        <v>0</v>
      </c>
      <c r="AJ45" s="258">
        <v>0</v>
      </c>
      <c r="AK45" s="258">
        <v>229</v>
      </c>
      <c r="AL45" s="258">
        <v>0</v>
      </c>
      <c r="AM45" s="258">
        <f t="shared" ref="AM45" si="182">+AN45+AO45+AP45+AQ45+AR45</f>
        <v>151</v>
      </c>
      <c r="AN45" s="259">
        <v>0</v>
      </c>
      <c r="AO45" s="259">
        <v>0</v>
      </c>
      <c r="AP45" s="258">
        <v>31</v>
      </c>
      <c r="AQ45" s="258">
        <v>120</v>
      </c>
      <c r="AR45" s="258">
        <v>0</v>
      </c>
    </row>
    <row r="46" spans="1:44" s="31" customFormat="1" ht="12.75">
      <c r="A46" s="116" t="s">
        <v>61</v>
      </c>
      <c r="B46" s="87">
        <v>29</v>
      </c>
      <c r="C46" s="254">
        <f t="shared" ref="C46:C55" si="183">+D46+E46</f>
        <v>0</v>
      </c>
      <c r="D46" s="260">
        <f t="shared" si="178"/>
        <v>0</v>
      </c>
      <c r="E46" s="260">
        <f t="shared" si="178"/>
        <v>0</v>
      </c>
      <c r="F46" s="261">
        <f t="shared" ref="F46:F49" si="184">+I46+L46+O46</f>
        <v>0</v>
      </c>
      <c r="G46" s="261">
        <v>0</v>
      </c>
      <c r="H46" s="261">
        <v>0</v>
      </c>
      <c r="I46" s="261">
        <f t="shared" ref="I46:I49" si="185">+J46+K46</f>
        <v>0</v>
      </c>
      <c r="J46" s="261">
        <v>0</v>
      </c>
      <c r="K46" s="261">
        <v>0</v>
      </c>
      <c r="L46" s="261">
        <f t="shared" ref="L46:L49" si="186">+M46+N46</f>
        <v>0</v>
      </c>
      <c r="M46" s="261">
        <v>0</v>
      </c>
      <c r="N46" s="261">
        <v>0</v>
      </c>
      <c r="O46" s="261">
        <f t="shared" ref="O46:O49" si="187">+P46+Q46</f>
        <v>0</v>
      </c>
      <c r="P46" s="261">
        <v>0</v>
      </c>
      <c r="Q46" s="261">
        <v>0</v>
      </c>
      <c r="R46" s="261">
        <f t="shared" ref="R46:R48" si="188">+U46+Z46+AC46</f>
        <v>0</v>
      </c>
      <c r="S46" s="261">
        <f t="shared" ref="S46:S48" si="189">+V46+AA46+AD46</f>
        <v>0</v>
      </c>
      <c r="T46" s="261">
        <f t="shared" ref="T46:T48" si="190">+W46+AB46+AE46</f>
        <v>0</v>
      </c>
      <c r="U46" s="261">
        <f t="shared" ref="U46:U49" si="191">+V46+W46</f>
        <v>0</v>
      </c>
      <c r="V46" s="255">
        <v>0</v>
      </c>
      <c r="W46" s="261">
        <v>0</v>
      </c>
      <c r="X46" s="116" t="s">
        <v>61</v>
      </c>
      <c r="Y46" s="87">
        <v>29</v>
      </c>
      <c r="Z46" s="255">
        <f>+AA46+AB46</f>
        <v>0</v>
      </c>
      <c r="AA46" s="255">
        <v>0</v>
      </c>
      <c r="AB46" s="255">
        <v>0</v>
      </c>
      <c r="AC46" s="256">
        <f>+AD46+AE46</f>
        <v>0</v>
      </c>
      <c r="AD46" s="256">
        <v>0</v>
      </c>
      <c r="AE46" s="256">
        <v>0</v>
      </c>
      <c r="AF46" s="257">
        <f>+AG46+AH46</f>
        <v>0</v>
      </c>
      <c r="AG46" s="258">
        <v>0</v>
      </c>
      <c r="AH46" s="258">
        <v>0</v>
      </c>
      <c r="AI46" s="258">
        <v>0</v>
      </c>
      <c r="AJ46" s="258">
        <v>0</v>
      </c>
      <c r="AK46" s="258">
        <v>0</v>
      </c>
      <c r="AL46" s="258">
        <v>0</v>
      </c>
      <c r="AM46" s="258">
        <f>+AN46+AO46+AP46+AQ46+AR46</f>
        <v>0</v>
      </c>
      <c r="AN46" s="259">
        <v>0</v>
      </c>
      <c r="AO46" s="259">
        <v>0</v>
      </c>
      <c r="AP46" s="258">
        <v>0</v>
      </c>
      <c r="AQ46" s="258">
        <v>0</v>
      </c>
      <c r="AR46" s="258">
        <v>0</v>
      </c>
    </row>
    <row r="47" spans="1:44" s="31" customFormat="1" ht="12.75">
      <c r="A47" s="116" t="s">
        <v>62</v>
      </c>
      <c r="B47" s="87">
        <v>30</v>
      </c>
      <c r="C47" s="254">
        <f t="shared" si="183"/>
        <v>6005</v>
      </c>
      <c r="D47" s="260">
        <f t="shared" si="178"/>
        <v>4614</v>
      </c>
      <c r="E47" s="260">
        <f t="shared" si="178"/>
        <v>1391</v>
      </c>
      <c r="F47" s="261">
        <f t="shared" si="184"/>
        <v>1582</v>
      </c>
      <c r="G47" s="261">
        <v>1158</v>
      </c>
      <c r="H47" s="261">
        <v>424</v>
      </c>
      <c r="I47" s="261">
        <f t="shared" si="185"/>
        <v>603</v>
      </c>
      <c r="J47" s="261">
        <v>440</v>
      </c>
      <c r="K47" s="261">
        <v>163</v>
      </c>
      <c r="L47" s="261">
        <f t="shared" si="186"/>
        <v>790</v>
      </c>
      <c r="M47" s="261">
        <v>597</v>
      </c>
      <c r="N47" s="261">
        <v>193</v>
      </c>
      <c r="O47" s="261">
        <f t="shared" si="187"/>
        <v>189</v>
      </c>
      <c r="P47" s="261">
        <v>121</v>
      </c>
      <c r="Q47" s="261">
        <v>68</v>
      </c>
      <c r="R47" s="261">
        <f t="shared" si="188"/>
        <v>4423</v>
      </c>
      <c r="S47" s="261">
        <f t="shared" si="189"/>
        <v>3456</v>
      </c>
      <c r="T47" s="261">
        <f t="shared" si="190"/>
        <v>967</v>
      </c>
      <c r="U47" s="261">
        <f t="shared" si="191"/>
        <v>1984</v>
      </c>
      <c r="V47" s="255">
        <v>1490</v>
      </c>
      <c r="W47" s="261">
        <v>494</v>
      </c>
      <c r="X47" s="116" t="s">
        <v>62</v>
      </c>
      <c r="Y47" s="87">
        <v>30</v>
      </c>
      <c r="Z47" s="255">
        <f>+AA47+AB47</f>
        <v>1204</v>
      </c>
      <c r="AA47" s="255">
        <v>981</v>
      </c>
      <c r="AB47" s="255">
        <v>223</v>
      </c>
      <c r="AC47" s="256">
        <f>+AD47+AE47</f>
        <v>1235</v>
      </c>
      <c r="AD47" s="256">
        <v>985</v>
      </c>
      <c r="AE47" s="256">
        <v>250</v>
      </c>
      <c r="AF47" s="257">
        <f>+AG47+AH47</f>
        <v>0</v>
      </c>
      <c r="AG47" s="258">
        <v>0</v>
      </c>
      <c r="AH47" s="258">
        <v>0</v>
      </c>
      <c r="AI47" s="258">
        <v>3721</v>
      </c>
      <c r="AJ47" s="258">
        <v>0</v>
      </c>
      <c r="AK47" s="258">
        <v>2272</v>
      </c>
      <c r="AL47" s="258">
        <v>12</v>
      </c>
      <c r="AM47" s="258">
        <f>+AN47+AO47+AP47+AQ47+AR47</f>
        <v>2771</v>
      </c>
      <c r="AN47" s="259">
        <v>597</v>
      </c>
      <c r="AO47" s="259">
        <v>189</v>
      </c>
      <c r="AP47" s="258">
        <v>1235</v>
      </c>
      <c r="AQ47" s="258">
        <v>750</v>
      </c>
      <c r="AR47" s="258">
        <v>0</v>
      </c>
    </row>
    <row r="48" spans="1:44" s="31" customFormat="1" ht="12.75">
      <c r="A48" s="116" t="s">
        <v>63</v>
      </c>
      <c r="B48" s="87">
        <v>31</v>
      </c>
      <c r="C48" s="254">
        <f t="shared" si="183"/>
        <v>2889</v>
      </c>
      <c r="D48" s="260">
        <f t="shared" ref="D48:D53" si="192">+G48+S48+AG48</f>
        <v>1680</v>
      </c>
      <c r="E48" s="260">
        <f t="shared" ref="E48:E53" si="193">+H48+T48+AH48</f>
        <v>1209</v>
      </c>
      <c r="F48" s="261">
        <f t="shared" si="184"/>
        <v>344</v>
      </c>
      <c r="G48" s="261">
        <v>175</v>
      </c>
      <c r="H48" s="261">
        <v>169</v>
      </c>
      <c r="I48" s="261">
        <f t="shared" si="185"/>
        <v>133</v>
      </c>
      <c r="J48" s="261">
        <v>74</v>
      </c>
      <c r="K48" s="261">
        <v>59</v>
      </c>
      <c r="L48" s="261">
        <f t="shared" si="186"/>
        <v>187</v>
      </c>
      <c r="M48" s="261">
        <v>93</v>
      </c>
      <c r="N48" s="261">
        <v>94</v>
      </c>
      <c r="O48" s="261">
        <f t="shared" si="187"/>
        <v>24</v>
      </c>
      <c r="P48" s="261">
        <v>8</v>
      </c>
      <c r="Q48" s="261">
        <v>16</v>
      </c>
      <c r="R48" s="261">
        <f t="shared" si="188"/>
        <v>2447</v>
      </c>
      <c r="S48" s="261">
        <f t="shared" si="189"/>
        <v>1418</v>
      </c>
      <c r="T48" s="261">
        <f t="shared" si="190"/>
        <v>1029</v>
      </c>
      <c r="U48" s="261">
        <f t="shared" si="191"/>
        <v>1570</v>
      </c>
      <c r="V48" s="255">
        <v>939</v>
      </c>
      <c r="W48" s="261">
        <v>631</v>
      </c>
      <c r="X48" s="116" t="s">
        <v>63</v>
      </c>
      <c r="Y48" s="87">
        <v>31</v>
      </c>
      <c r="Z48" s="255">
        <f t="shared" ref="Z48:Z53" si="194">+AA48+AB48</f>
        <v>415</v>
      </c>
      <c r="AA48" s="255">
        <v>214</v>
      </c>
      <c r="AB48" s="255">
        <v>201</v>
      </c>
      <c r="AC48" s="256">
        <f t="shared" ref="AC48:AC53" si="195">+AD48+AE48</f>
        <v>462</v>
      </c>
      <c r="AD48" s="256">
        <v>265</v>
      </c>
      <c r="AE48" s="256">
        <v>197</v>
      </c>
      <c r="AF48" s="257">
        <f t="shared" ref="AF48:AF53" si="196">+AG48+AH48</f>
        <v>98</v>
      </c>
      <c r="AG48" s="258">
        <v>87</v>
      </c>
      <c r="AH48" s="258">
        <v>11</v>
      </c>
      <c r="AI48" s="258">
        <v>768</v>
      </c>
      <c r="AJ48" s="258">
        <v>36</v>
      </c>
      <c r="AK48" s="258">
        <v>2085</v>
      </c>
      <c r="AL48" s="258">
        <v>0</v>
      </c>
      <c r="AM48" s="258">
        <f t="shared" ref="AM48:AM53" si="197">+AN48+AO48+AP48+AQ48+AR48</f>
        <v>1870</v>
      </c>
      <c r="AN48" s="259">
        <v>173</v>
      </c>
      <c r="AO48" s="259">
        <v>24</v>
      </c>
      <c r="AP48" s="258">
        <v>462</v>
      </c>
      <c r="AQ48" s="258">
        <v>1113</v>
      </c>
      <c r="AR48" s="258">
        <v>98</v>
      </c>
    </row>
    <row r="49" spans="1:44" s="31" customFormat="1" ht="12.75">
      <c r="A49" s="116" t="s">
        <v>64</v>
      </c>
      <c r="B49" s="87">
        <v>32</v>
      </c>
      <c r="C49" s="254">
        <f t="shared" si="183"/>
        <v>896</v>
      </c>
      <c r="D49" s="260">
        <f t="shared" si="192"/>
        <v>684</v>
      </c>
      <c r="E49" s="260">
        <f t="shared" si="193"/>
        <v>212</v>
      </c>
      <c r="F49" s="261">
        <f t="shared" si="184"/>
        <v>71</v>
      </c>
      <c r="G49" s="261">
        <v>59</v>
      </c>
      <c r="H49" s="261">
        <v>12</v>
      </c>
      <c r="I49" s="261">
        <f t="shared" si="185"/>
        <v>0</v>
      </c>
      <c r="J49" s="261">
        <v>0</v>
      </c>
      <c r="K49" s="261">
        <v>0</v>
      </c>
      <c r="L49" s="261">
        <f t="shared" si="186"/>
        <v>71</v>
      </c>
      <c r="M49" s="261">
        <v>59</v>
      </c>
      <c r="N49" s="261">
        <v>12</v>
      </c>
      <c r="O49" s="261">
        <f t="shared" si="187"/>
        <v>0</v>
      </c>
      <c r="P49" s="261">
        <v>0</v>
      </c>
      <c r="Q49" s="261">
        <v>0</v>
      </c>
      <c r="R49" s="261">
        <f t="shared" ref="R49:T50" si="198">+U49+Z49+AC49</f>
        <v>825</v>
      </c>
      <c r="S49" s="261">
        <f t="shared" si="198"/>
        <v>625</v>
      </c>
      <c r="T49" s="261">
        <f t="shared" si="198"/>
        <v>200</v>
      </c>
      <c r="U49" s="261">
        <f t="shared" si="191"/>
        <v>312</v>
      </c>
      <c r="V49" s="255">
        <v>247</v>
      </c>
      <c r="W49" s="261">
        <v>65</v>
      </c>
      <c r="X49" s="116" t="s">
        <v>64</v>
      </c>
      <c r="Y49" s="87">
        <v>32</v>
      </c>
      <c r="Z49" s="255">
        <f t="shared" si="194"/>
        <v>259</v>
      </c>
      <c r="AA49" s="255">
        <v>194</v>
      </c>
      <c r="AB49" s="255">
        <v>65</v>
      </c>
      <c r="AC49" s="256">
        <f t="shared" si="195"/>
        <v>254</v>
      </c>
      <c r="AD49" s="256">
        <v>184</v>
      </c>
      <c r="AE49" s="256">
        <v>70</v>
      </c>
      <c r="AF49" s="257">
        <f t="shared" si="196"/>
        <v>0</v>
      </c>
      <c r="AG49" s="258">
        <v>0</v>
      </c>
      <c r="AH49" s="258">
        <v>0</v>
      </c>
      <c r="AI49" s="258">
        <v>896</v>
      </c>
      <c r="AJ49" s="258">
        <v>0</v>
      </c>
      <c r="AK49" s="258">
        <v>0</v>
      </c>
      <c r="AL49" s="258">
        <v>0</v>
      </c>
      <c r="AM49" s="258">
        <f t="shared" si="197"/>
        <v>370</v>
      </c>
      <c r="AN49" s="259">
        <v>71</v>
      </c>
      <c r="AO49" s="259">
        <v>0</v>
      </c>
      <c r="AP49" s="258">
        <v>254</v>
      </c>
      <c r="AQ49" s="258">
        <v>45</v>
      </c>
      <c r="AR49" s="258">
        <v>0</v>
      </c>
    </row>
    <row r="50" spans="1:44" s="31" customFormat="1" ht="12.75">
      <c r="A50" s="116" t="s">
        <v>65</v>
      </c>
      <c r="B50" s="87">
        <v>33</v>
      </c>
      <c r="C50" s="254">
        <f t="shared" si="183"/>
        <v>1085</v>
      </c>
      <c r="D50" s="260">
        <f t="shared" si="192"/>
        <v>371</v>
      </c>
      <c r="E50" s="260">
        <f t="shared" si="193"/>
        <v>714</v>
      </c>
      <c r="F50" s="261">
        <f>+I50+L50+O50</f>
        <v>0</v>
      </c>
      <c r="G50" s="261">
        <v>0</v>
      </c>
      <c r="H50" s="261">
        <v>0</v>
      </c>
      <c r="I50" s="261">
        <f>+J50+K50</f>
        <v>0</v>
      </c>
      <c r="J50" s="261">
        <v>0</v>
      </c>
      <c r="K50" s="261">
        <v>0</v>
      </c>
      <c r="L50" s="261">
        <f>+M50+N50</f>
        <v>0</v>
      </c>
      <c r="M50" s="261">
        <v>0</v>
      </c>
      <c r="N50" s="261">
        <v>0</v>
      </c>
      <c r="O50" s="261">
        <f>+P50+Q50</f>
        <v>0</v>
      </c>
      <c r="P50" s="261">
        <v>0</v>
      </c>
      <c r="Q50" s="261">
        <v>0</v>
      </c>
      <c r="R50" s="261">
        <f t="shared" si="198"/>
        <v>1085</v>
      </c>
      <c r="S50" s="261">
        <f t="shared" si="198"/>
        <v>371</v>
      </c>
      <c r="T50" s="261">
        <f t="shared" si="198"/>
        <v>714</v>
      </c>
      <c r="U50" s="261">
        <f>+V50+W50</f>
        <v>609</v>
      </c>
      <c r="V50" s="255">
        <v>253</v>
      </c>
      <c r="W50" s="261">
        <v>356</v>
      </c>
      <c r="X50" s="116" t="s">
        <v>65</v>
      </c>
      <c r="Y50" s="87">
        <v>33</v>
      </c>
      <c r="Z50" s="255">
        <f t="shared" si="194"/>
        <v>286</v>
      </c>
      <c r="AA50" s="255">
        <v>71</v>
      </c>
      <c r="AB50" s="255">
        <v>215</v>
      </c>
      <c r="AC50" s="256">
        <f t="shared" si="195"/>
        <v>190</v>
      </c>
      <c r="AD50" s="256">
        <v>47</v>
      </c>
      <c r="AE50" s="256">
        <v>143</v>
      </c>
      <c r="AF50" s="257">
        <f t="shared" si="196"/>
        <v>0</v>
      </c>
      <c r="AG50" s="258">
        <v>0</v>
      </c>
      <c r="AH50" s="258">
        <v>0</v>
      </c>
      <c r="AI50" s="258">
        <v>0</v>
      </c>
      <c r="AJ50" s="258">
        <v>0</v>
      </c>
      <c r="AK50" s="258">
        <v>1085</v>
      </c>
      <c r="AL50" s="258">
        <v>0</v>
      </c>
      <c r="AM50" s="258">
        <f t="shared" si="197"/>
        <v>428</v>
      </c>
      <c r="AN50" s="259">
        <v>0</v>
      </c>
      <c r="AO50" s="259">
        <v>0</v>
      </c>
      <c r="AP50" s="258">
        <v>190</v>
      </c>
      <c r="AQ50" s="258">
        <v>238</v>
      </c>
      <c r="AR50" s="258">
        <v>0</v>
      </c>
    </row>
    <row r="51" spans="1:44" s="31" customFormat="1" ht="12.75">
      <c r="A51" s="116" t="s">
        <v>66</v>
      </c>
      <c r="B51" s="87">
        <v>34</v>
      </c>
      <c r="C51" s="254">
        <f t="shared" si="183"/>
        <v>2895</v>
      </c>
      <c r="D51" s="260">
        <f t="shared" si="192"/>
        <v>1287</v>
      </c>
      <c r="E51" s="260">
        <f t="shared" si="193"/>
        <v>1608</v>
      </c>
      <c r="F51" s="261">
        <f>+I51+L51+O51</f>
        <v>558</v>
      </c>
      <c r="G51" s="261">
        <v>260</v>
      </c>
      <c r="H51" s="261">
        <v>298</v>
      </c>
      <c r="I51" s="261">
        <f>+J51+K51</f>
        <v>163</v>
      </c>
      <c r="J51" s="261">
        <v>87</v>
      </c>
      <c r="K51" s="261">
        <v>76</v>
      </c>
      <c r="L51" s="261">
        <f>+M51+N51</f>
        <v>277</v>
      </c>
      <c r="M51" s="261">
        <v>116</v>
      </c>
      <c r="N51" s="261">
        <v>161</v>
      </c>
      <c r="O51" s="261">
        <f>+P51+Q51</f>
        <v>118</v>
      </c>
      <c r="P51" s="261">
        <v>57</v>
      </c>
      <c r="Q51" s="261">
        <v>61</v>
      </c>
      <c r="R51" s="261">
        <f t="shared" ref="R51" si="199">+U51+Z51+AC51</f>
        <v>2319</v>
      </c>
      <c r="S51" s="261">
        <f t="shared" ref="S51" si="200">+V51+AA51+AD51</f>
        <v>1023</v>
      </c>
      <c r="T51" s="261">
        <f t="shared" ref="T51" si="201">+W51+AB51+AE51</f>
        <v>1296</v>
      </c>
      <c r="U51" s="261">
        <f>+V51+W51</f>
        <v>1222</v>
      </c>
      <c r="V51" s="255">
        <v>478</v>
      </c>
      <c r="W51" s="261">
        <v>744</v>
      </c>
      <c r="X51" s="116" t="s">
        <v>66</v>
      </c>
      <c r="Y51" s="87">
        <v>34</v>
      </c>
      <c r="Z51" s="255">
        <f t="shared" si="194"/>
        <v>553</v>
      </c>
      <c r="AA51" s="255">
        <v>286</v>
      </c>
      <c r="AB51" s="255">
        <v>267</v>
      </c>
      <c r="AC51" s="256">
        <f t="shared" si="195"/>
        <v>544</v>
      </c>
      <c r="AD51" s="256">
        <v>259</v>
      </c>
      <c r="AE51" s="256">
        <v>285</v>
      </c>
      <c r="AF51" s="257">
        <f t="shared" si="196"/>
        <v>18</v>
      </c>
      <c r="AG51" s="258">
        <v>4</v>
      </c>
      <c r="AH51" s="258">
        <v>14</v>
      </c>
      <c r="AI51" s="258">
        <v>1977</v>
      </c>
      <c r="AJ51" s="258">
        <v>19</v>
      </c>
      <c r="AK51" s="258">
        <v>885</v>
      </c>
      <c r="AL51" s="258">
        <v>14</v>
      </c>
      <c r="AM51" s="258">
        <f t="shared" si="197"/>
        <v>1456</v>
      </c>
      <c r="AN51" s="259">
        <v>128</v>
      </c>
      <c r="AO51" s="259">
        <v>118</v>
      </c>
      <c r="AP51" s="258">
        <v>544</v>
      </c>
      <c r="AQ51" s="258">
        <v>648</v>
      </c>
      <c r="AR51" s="258">
        <v>18</v>
      </c>
    </row>
    <row r="52" spans="1:44" s="31" customFormat="1" ht="12.75">
      <c r="A52" s="116" t="s">
        <v>67</v>
      </c>
      <c r="B52" s="87">
        <v>35</v>
      </c>
      <c r="C52" s="254">
        <f t="shared" si="183"/>
        <v>793</v>
      </c>
      <c r="D52" s="260">
        <f t="shared" si="192"/>
        <v>332</v>
      </c>
      <c r="E52" s="260">
        <f t="shared" si="193"/>
        <v>461</v>
      </c>
      <c r="F52" s="261">
        <f>+I52+L52+O52</f>
        <v>30</v>
      </c>
      <c r="G52" s="261">
        <v>16</v>
      </c>
      <c r="H52" s="261">
        <v>14</v>
      </c>
      <c r="I52" s="261">
        <f>+J52+K52</f>
        <v>0</v>
      </c>
      <c r="J52" s="261">
        <v>0</v>
      </c>
      <c r="K52" s="261">
        <v>0</v>
      </c>
      <c r="L52" s="261">
        <f>+M52+N52</f>
        <v>30</v>
      </c>
      <c r="M52" s="261">
        <v>16</v>
      </c>
      <c r="N52" s="261">
        <v>14</v>
      </c>
      <c r="O52" s="261">
        <f>+P52+Q52</f>
        <v>0</v>
      </c>
      <c r="P52" s="261">
        <v>0</v>
      </c>
      <c r="Q52" s="261">
        <v>0</v>
      </c>
      <c r="R52" s="261">
        <f>+U52+Z52+AC52</f>
        <v>763</v>
      </c>
      <c r="S52" s="261">
        <f>+V52+AA52+AD52</f>
        <v>316</v>
      </c>
      <c r="T52" s="261">
        <f>+W52+AB52+AE52</f>
        <v>447</v>
      </c>
      <c r="U52" s="261">
        <f>+V52+W52</f>
        <v>522</v>
      </c>
      <c r="V52" s="255">
        <v>193</v>
      </c>
      <c r="W52" s="261">
        <v>329</v>
      </c>
      <c r="X52" s="116" t="s">
        <v>67</v>
      </c>
      <c r="Y52" s="87">
        <v>35</v>
      </c>
      <c r="Z52" s="255">
        <f t="shared" si="194"/>
        <v>94</v>
      </c>
      <c r="AA52" s="255">
        <v>48</v>
      </c>
      <c r="AB52" s="255">
        <v>46</v>
      </c>
      <c r="AC52" s="256">
        <f t="shared" si="195"/>
        <v>147</v>
      </c>
      <c r="AD52" s="256">
        <v>75</v>
      </c>
      <c r="AE52" s="256">
        <v>72</v>
      </c>
      <c r="AF52" s="257">
        <f t="shared" si="196"/>
        <v>0</v>
      </c>
      <c r="AG52" s="258">
        <v>0</v>
      </c>
      <c r="AH52" s="258">
        <v>0</v>
      </c>
      <c r="AI52" s="258">
        <v>266</v>
      </c>
      <c r="AJ52" s="258">
        <v>0</v>
      </c>
      <c r="AK52" s="258">
        <v>526</v>
      </c>
      <c r="AL52" s="258">
        <v>1</v>
      </c>
      <c r="AM52" s="258">
        <f t="shared" si="197"/>
        <v>585</v>
      </c>
      <c r="AN52" s="259">
        <v>15</v>
      </c>
      <c r="AO52" s="259">
        <v>0</v>
      </c>
      <c r="AP52" s="258">
        <v>147</v>
      </c>
      <c r="AQ52" s="258">
        <v>423</v>
      </c>
      <c r="AR52" s="258">
        <v>0</v>
      </c>
    </row>
    <row r="53" spans="1:44" s="31" customFormat="1" ht="12.75">
      <c r="A53" s="462" t="s">
        <v>68</v>
      </c>
      <c r="B53" s="87">
        <v>36</v>
      </c>
      <c r="C53" s="279">
        <f t="shared" si="183"/>
        <v>4323</v>
      </c>
      <c r="D53" s="256">
        <f t="shared" si="192"/>
        <v>2845</v>
      </c>
      <c r="E53" s="256">
        <f t="shared" si="193"/>
        <v>1478</v>
      </c>
      <c r="F53" s="261">
        <f t="shared" ref="F53:F55" si="202">+I53+L53+O53</f>
        <v>584</v>
      </c>
      <c r="G53" s="261">
        <v>319</v>
      </c>
      <c r="H53" s="261">
        <v>265</v>
      </c>
      <c r="I53" s="261">
        <f t="shared" ref="I53" si="203">+J53+K53</f>
        <v>163</v>
      </c>
      <c r="J53" s="261">
        <v>101</v>
      </c>
      <c r="K53" s="261">
        <v>62</v>
      </c>
      <c r="L53" s="261">
        <f t="shared" ref="L53" si="204">+M53+N53</f>
        <v>328</v>
      </c>
      <c r="M53" s="261">
        <v>166</v>
      </c>
      <c r="N53" s="261">
        <v>162</v>
      </c>
      <c r="O53" s="261">
        <f t="shared" ref="O53" si="205">+P53+Q53</f>
        <v>93</v>
      </c>
      <c r="P53" s="261">
        <v>52</v>
      </c>
      <c r="Q53" s="261">
        <v>41</v>
      </c>
      <c r="R53" s="261">
        <f t="shared" ref="R53" si="206">+U53+Z53+AC53</f>
        <v>3732</v>
      </c>
      <c r="S53" s="261">
        <f t="shared" ref="S53" si="207">+V53+AA53+AD53</f>
        <v>2520</v>
      </c>
      <c r="T53" s="261">
        <f t="shared" ref="T53" si="208">+W53+AB53+AE53</f>
        <v>1212</v>
      </c>
      <c r="U53" s="261">
        <f t="shared" ref="U53" si="209">+V53+W53</f>
        <v>1521</v>
      </c>
      <c r="V53" s="255">
        <v>1018</v>
      </c>
      <c r="W53" s="261">
        <v>503</v>
      </c>
      <c r="X53" s="462" t="s">
        <v>68</v>
      </c>
      <c r="Y53" s="87">
        <v>36</v>
      </c>
      <c r="Z53" s="255">
        <f t="shared" si="194"/>
        <v>1069</v>
      </c>
      <c r="AA53" s="255">
        <v>726</v>
      </c>
      <c r="AB53" s="255">
        <v>343</v>
      </c>
      <c r="AC53" s="256">
        <f t="shared" si="195"/>
        <v>1142</v>
      </c>
      <c r="AD53" s="256">
        <v>776</v>
      </c>
      <c r="AE53" s="256">
        <v>366</v>
      </c>
      <c r="AF53" s="257">
        <f t="shared" si="196"/>
        <v>7</v>
      </c>
      <c r="AG53" s="258">
        <v>6</v>
      </c>
      <c r="AH53" s="258">
        <v>1</v>
      </c>
      <c r="AI53" s="258">
        <v>2526</v>
      </c>
      <c r="AJ53" s="258">
        <v>8</v>
      </c>
      <c r="AK53" s="258">
        <v>1789</v>
      </c>
      <c r="AL53" s="258">
        <v>0</v>
      </c>
      <c r="AM53" s="258">
        <f t="shared" si="197"/>
        <v>1788</v>
      </c>
      <c r="AN53" s="259">
        <v>204</v>
      </c>
      <c r="AO53" s="259">
        <v>93</v>
      </c>
      <c r="AP53" s="258">
        <v>1142</v>
      </c>
      <c r="AQ53" s="258">
        <v>342</v>
      </c>
      <c r="AR53" s="258">
        <v>7</v>
      </c>
    </row>
    <row r="54" spans="1:44" s="31" customFormat="1" ht="12.75">
      <c r="A54" s="447" t="s">
        <v>18</v>
      </c>
      <c r="B54" s="463">
        <v>37</v>
      </c>
      <c r="C54" s="464">
        <f t="shared" si="183"/>
        <v>27400</v>
      </c>
      <c r="D54" s="464">
        <v>17931</v>
      </c>
      <c r="E54" s="464">
        <v>9469</v>
      </c>
      <c r="F54" s="465">
        <f t="shared" si="202"/>
        <v>3667</v>
      </c>
      <c r="G54" s="465">
        <f>+J54+M54+P54</f>
        <v>2192</v>
      </c>
      <c r="H54" s="465">
        <f>+K54+N54+Q54</f>
        <v>1475</v>
      </c>
      <c r="I54" s="465">
        <f>+J54+K54</f>
        <v>1080</v>
      </c>
      <c r="J54" s="465">
        <f>282+396</f>
        <v>678</v>
      </c>
      <c r="K54" s="465">
        <f>154+248</f>
        <v>402</v>
      </c>
      <c r="L54" s="465">
        <f>+M54+N54</f>
        <v>1940</v>
      </c>
      <c r="M54" s="465">
        <f>762+382</f>
        <v>1144</v>
      </c>
      <c r="N54" s="465">
        <f>508+288</f>
        <v>796</v>
      </c>
      <c r="O54" s="465">
        <f>+P54+Q54</f>
        <v>647</v>
      </c>
      <c r="P54" s="465">
        <v>370</v>
      </c>
      <c r="Q54" s="465">
        <v>277</v>
      </c>
      <c r="R54" s="465">
        <f>+S54+T54</f>
        <v>23504</v>
      </c>
      <c r="S54" s="465">
        <f>+V54+AA54+AD54</f>
        <v>15578</v>
      </c>
      <c r="T54" s="465">
        <f>+W54+AB54+AE54</f>
        <v>7926</v>
      </c>
      <c r="U54" s="465">
        <f>+V54+W54</f>
        <v>12181</v>
      </c>
      <c r="V54" s="466">
        <f>3630+4039</f>
        <v>7669</v>
      </c>
      <c r="W54" s="465">
        <f>2956+1556</f>
        <v>4512</v>
      </c>
      <c r="X54" s="447" t="s">
        <v>18</v>
      </c>
      <c r="Y54" s="463">
        <v>37</v>
      </c>
      <c r="Z54" s="466">
        <f>+AA54+AB54</f>
        <v>5394</v>
      </c>
      <c r="AA54" s="466">
        <v>3855</v>
      </c>
      <c r="AB54" s="466">
        <v>1539</v>
      </c>
      <c r="AC54" s="464">
        <f>+AD54+AE54</f>
        <v>5929</v>
      </c>
      <c r="AD54" s="464">
        <v>4054</v>
      </c>
      <c r="AE54" s="464">
        <v>1875</v>
      </c>
      <c r="AF54" s="467">
        <f>+AG54+AH54</f>
        <v>229</v>
      </c>
      <c r="AG54" s="446">
        <v>161</v>
      </c>
      <c r="AH54" s="446">
        <v>68</v>
      </c>
      <c r="AI54" s="446">
        <v>25094</v>
      </c>
      <c r="AJ54" s="446">
        <v>28</v>
      </c>
      <c r="AK54" s="446">
        <v>2276</v>
      </c>
      <c r="AL54" s="446">
        <v>2</v>
      </c>
      <c r="AM54" s="446">
        <f>+AN54+AO54+AP54+AQ54+AR54</f>
        <v>14574</v>
      </c>
      <c r="AN54" s="468">
        <v>1270</v>
      </c>
      <c r="AO54" s="468">
        <v>647</v>
      </c>
      <c r="AP54" s="446">
        <v>5929</v>
      </c>
      <c r="AQ54" s="446">
        <v>6499</v>
      </c>
      <c r="AR54" s="446">
        <v>229</v>
      </c>
    </row>
    <row r="55" spans="1:44" s="31" customFormat="1" ht="12.75">
      <c r="A55" s="447" t="s">
        <v>19</v>
      </c>
      <c r="B55" s="463">
        <v>38</v>
      </c>
      <c r="C55" s="464">
        <f t="shared" si="183"/>
        <v>10634</v>
      </c>
      <c r="D55" s="464">
        <v>5829</v>
      </c>
      <c r="E55" s="464">
        <v>4805</v>
      </c>
      <c r="F55" s="465">
        <f t="shared" si="202"/>
        <v>1086</v>
      </c>
      <c r="G55" s="465">
        <f>+J55+M55+P55</f>
        <v>684</v>
      </c>
      <c r="H55" s="465">
        <f>+K55+N55+Q55</f>
        <v>402</v>
      </c>
      <c r="I55" s="465">
        <f>+J55+K55</f>
        <v>340</v>
      </c>
      <c r="J55" s="465">
        <f>111+118</f>
        <v>229</v>
      </c>
      <c r="K55" s="465">
        <f>71+40</f>
        <v>111</v>
      </c>
      <c r="L55" s="465">
        <f>+M55+N55</f>
        <v>709</v>
      </c>
      <c r="M55" s="465">
        <f>401+42</f>
        <v>443</v>
      </c>
      <c r="N55" s="465">
        <f>230+36</f>
        <v>266</v>
      </c>
      <c r="O55" s="465">
        <f>+P55+Q55</f>
        <v>37</v>
      </c>
      <c r="P55" s="465">
        <v>12</v>
      </c>
      <c r="Q55" s="465">
        <v>25</v>
      </c>
      <c r="R55" s="465">
        <f>+S55+T55</f>
        <v>9523</v>
      </c>
      <c r="S55" s="465">
        <f>+V55+AA55+AD55</f>
        <v>5135</v>
      </c>
      <c r="T55" s="465">
        <f>+W55+AB55+AE55</f>
        <v>4388</v>
      </c>
      <c r="U55" s="465">
        <f>+V55+W55</f>
        <v>5518</v>
      </c>
      <c r="V55" s="466">
        <f>1531+1241</f>
        <v>2772</v>
      </c>
      <c r="W55" s="465">
        <f>1910+836</f>
        <v>2746</v>
      </c>
      <c r="X55" s="447" t="s">
        <v>19</v>
      </c>
      <c r="Y55" s="463">
        <v>38</v>
      </c>
      <c r="Z55" s="466">
        <f>+AA55+AB55</f>
        <v>1963</v>
      </c>
      <c r="AA55" s="466">
        <v>1128</v>
      </c>
      <c r="AB55" s="466">
        <v>835</v>
      </c>
      <c r="AC55" s="464">
        <f>+AD55+AE55</f>
        <v>2042</v>
      </c>
      <c r="AD55" s="464">
        <v>1235</v>
      </c>
      <c r="AE55" s="464">
        <v>807</v>
      </c>
      <c r="AF55" s="467">
        <f>+AG55+AH55</f>
        <v>25</v>
      </c>
      <c r="AG55" s="446">
        <v>10</v>
      </c>
      <c r="AH55" s="446">
        <v>15</v>
      </c>
      <c r="AI55" s="446">
        <v>3503</v>
      </c>
      <c r="AJ55" s="446">
        <v>117</v>
      </c>
      <c r="AK55" s="446">
        <v>6989</v>
      </c>
      <c r="AL55" s="446">
        <v>25</v>
      </c>
      <c r="AM55" s="446">
        <f>+AN55+AO55+AP55+AQ55+AR55</f>
        <v>6147</v>
      </c>
      <c r="AN55" s="468">
        <v>631</v>
      </c>
      <c r="AO55" s="468">
        <v>37</v>
      </c>
      <c r="AP55" s="446">
        <v>2042</v>
      </c>
      <c r="AQ55" s="446">
        <v>3412</v>
      </c>
      <c r="AR55" s="446">
        <v>25</v>
      </c>
    </row>
    <row r="56" spans="1:4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31"/>
      <c r="O56" s="31"/>
      <c r="P56" s="31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4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31"/>
      <c r="O57" s="31"/>
      <c r="P57" s="31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4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31"/>
      <c r="O58" s="31"/>
      <c r="P58" s="31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4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31"/>
      <c r="O59" s="31"/>
      <c r="P59" s="31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4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31"/>
      <c r="O60" s="31"/>
      <c r="P60" s="31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4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31"/>
      <c r="O61" s="31"/>
      <c r="P61" s="31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44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31"/>
      <c r="O62" s="31"/>
      <c r="P62" s="31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44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1"/>
      <c r="O63" s="31"/>
      <c r="P63" s="31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</sheetData>
  <mergeCells count="32">
    <mergeCell ref="E4:Q4"/>
    <mergeCell ref="B10:E10"/>
    <mergeCell ref="O15:O16"/>
    <mergeCell ref="U15:U16"/>
    <mergeCell ref="Z15:Z16"/>
    <mergeCell ref="L15:L16"/>
    <mergeCell ref="G15:G16"/>
    <mergeCell ref="F14:F16"/>
    <mergeCell ref="H15:H16"/>
    <mergeCell ref="T15:T16"/>
    <mergeCell ref="S15:S16"/>
    <mergeCell ref="R14:R16"/>
    <mergeCell ref="I15:I16"/>
    <mergeCell ref="A13:A16"/>
    <mergeCell ref="B13:B16"/>
    <mergeCell ref="C13:C16"/>
    <mergeCell ref="D14:D16"/>
    <mergeCell ref="E14:E16"/>
    <mergeCell ref="AN1:AR1"/>
    <mergeCell ref="X13:X16"/>
    <mergeCell ref="Y13:Y16"/>
    <mergeCell ref="V1:W1"/>
    <mergeCell ref="Z14:AE14"/>
    <mergeCell ref="Z13:AH13"/>
    <mergeCell ref="AR13:AR16"/>
    <mergeCell ref="AC15:AC16"/>
    <mergeCell ref="AP13:AQ15"/>
    <mergeCell ref="AI13:AL15"/>
    <mergeCell ref="AF14:AF16"/>
    <mergeCell ref="AM13:AM16"/>
    <mergeCell ref="AN13:AO15"/>
    <mergeCell ref="AG15:AH15"/>
  </mergeCells>
  <phoneticPr fontId="22" type="noConversion"/>
  <printOptions horizontalCentered="1"/>
  <pageMargins left="0.2" right="0.2" top="0" bottom="0" header="0.3" footer="0.3"/>
  <pageSetup paperSize="9" scale="70" orientation="landscape" r:id="rId1"/>
  <colBreaks count="1" manualBreakCount="1">
    <brk id="23" max="6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60"/>
  <sheetViews>
    <sheetView view="pageBreakPreview" topLeftCell="A2" zoomScale="70" zoomScaleNormal="100" zoomScaleSheetLayoutView="70" workbookViewId="0">
      <selection activeCell="C59" sqref="C59:C60"/>
    </sheetView>
  </sheetViews>
  <sheetFormatPr defaultColWidth="4.28515625" defaultRowHeight="11.25"/>
  <cols>
    <col min="1" max="1" width="16.5703125" style="19" customWidth="1"/>
    <col min="2" max="2" width="4.28515625" style="19" customWidth="1"/>
    <col min="3" max="3" width="11.7109375" style="19" customWidth="1"/>
    <col min="4" max="5" width="9" style="19" customWidth="1"/>
    <col min="6" max="6" width="10.85546875" style="19" customWidth="1"/>
    <col min="7" max="8" width="8.28515625" style="19" customWidth="1"/>
    <col min="9" max="9" width="11.28515625" style="19" customWidth="1"/>
    <col min="10" max="11" width="8.7109375" style="19" customWidth="1"/>
    <col min="12" max="12" width="11.28515625" style="19" customWidth="1"/>
    <col min="13" max="14" width="8.5703125" style="19" customWidth="1"/>
    <col min="15" max="148" width="4.28515625" style="19"/>
    <col min="149" max="149" width="5.85546875" style="19" customWidth="1"/>
    <col min="150" max="150" width="11.7109375" style="19" customWidth="1"/>
    <col min="151" max="157" width="6.42578125" style="19" customWidth="1"/>
    <col min="158" max="158" width="7.140625" style="19" customWidth="1"/>
    <col min="159" max="159" width="6.42578125" style="19" customWidth="1"/>
    <col min="160" max="160" width="5.7109375" style="19" customWidth="1"/>
    <col min="161" max="161" width="6.42578125" style="19" customWidth="1"/>
    <col min="162" max="162" width="5.85546875" style="19" customWidth="1"/>
    <col min="163" max="163" width="7" style="19" customWidth="1"/>
    <col min="164" max="164" width="6.7109375" style="19" customWidth="1"/>
    <col min="165" max="165" width="6.42578125" style="19" customWidth="1"/>
    <col min="166" max="168" width="8.140625" style="19" customWidth="1"/>
    <col min="169" max="175" width="10.42578125" style="19" customWidth="1"/>
    <col min="176" max="176" width="7" style="19" customWidth="1"/>
    <col min="177" max="177" width="6.85546875" style="19" customWidth="1"/>
    <col min="178" max="178" width="6.42578125" style="19" customWidth="1"/>
    <col min="179" max="179" width="6.85546875" style="19" customWidth="1"/>
    <col min="180" max="180" width="6.7109375" style="19" customWidth="1"/>
    <col min="181" max="181" width="6.42578125" style="19" customWidth="1"/>
    <col min="182" max="182" width="5.140625" style="19" customWidth="1"/>
    <col min="183" max="183" width="5.7109375" style="19" customWidth="1"/>
    <col min="184" max="184" width="5.42578125" style="19" customWidth="1"/>
    <col min="185" max="185" width="6.28515625" style="19" customWidth="1"/>
    <col min="186" max="186" width="5.140625" style="19" customWidth="1"/>
    <col min="187" max="189" width="7.42578125" style="19" customWidth="1"/>
    <col min="190" max="193" width="5.42578125" style="19" customWidth="1"/>
    <col min="194" max="194" width="7" style="19" customWidth="1"/>
    <col min="195" max="195" width="6.140625" style="19" customWidth="1"/>
    <col min="196" max="197" width="5.85546875" style="19" customWidth="1"/>
    <col min="198" max="199" width="6.42578125" style="19" customWidth="1"/>
    <col min="200" max="200" width="5.85546875" style="19" customWidth="1"/>
    <col min="201" max="201" width="6.85546875" style="19" customWidth="1"/>
    <col min="202" max="203" width="8.42578125" style="19" customWidth="1"/>
    <col min="204" max="204" width="50.42578125" style="19" customWidth="1"/>
    <col min="205" max="214" width="4.42578125" style="19" customWidth="1"/>
    <col min="215" max="216" width="4.28515625" style="19" customWidth="1"/>
    <col min="217" max="404" width="4.28515625" style="19"/>
    <col min="405" max="405" width="5.85546875" style="19" customWidth="1"/>
    <col min="406" max="406" width="11.7109375" style="19" customWidth="1"/>
    <col min="407" max="413" width="6.42578125" style="19" customWidth="1"/>
    <col min="414" max="414" width="7.140625" style="19" customWidth="1"/>
    <col min="415" max="415" width="6.42578125" style="19" customWidth="1"/>
    <col min="416" max="416" width="5.7109375" style="19" customWidth="1"/>
    <col min="417" max="417" width="6.42578125" style="19" customWidth="1"/>
    <col min="418" max="418" width="5.85546875" style="19" customWidth="1"/>
    <col min="419" max="419" width="7" style="19" customWidth="1"/>
    <col min="420" max="420" width="6.7109375" style="19" customWidth="1"/>
    <col min="421" max="421" width="6.42578125" style="19" customWidth="1"/>
    <col min="422" max="424" width="8.140625" style="19" customWidth="1"/>
    <col min="425" max="431" width="10.42578125" style="19" customWidth="1"/>
    <col min="432" max="432" width="7" style="19" customWidth="1"/>
    <col min="433" max="433" width="6.85546875" style="19" customWidth="1"/>
    <col min="434" max="434" width="6.42578125" style="19" customWidth="1"/>
    <col min="435" max="435" width="6.85546875" style="19" customWidth="1"/>
    <col min="436" max="436" width="6.7109375" style="19" customWidth="1"/>
    <col min="437" max="437" width="6.42578125" style="19" customWidth="1"/>
    <col min="438" max="438" width="5.140625" style="19" customWidth="1"/>
    <col min="439" max="439" width="5.7109375" style="19" customWidth="1"/>
    <col min="440" max="440" width="5.42578125" style="19" customWidth="1"/>
    <col min="441" max="441" width="6.28515625" style="19" customWidth="1"/>
    <col min="442" max="442" width="5.140625" style="19" customWidth="1"/>
    <col min="443" max="445" width="7.42578125" style="19" customWidth="1"/>
    <col min="446" max="449" width="5.42578125" style="19" customWidth="1"/>
    <col min="450" max="450" width="7" style="19" customWidth="1"/>
    <col min="451" max="451" width="6.140625" style="19" customWidth="1"/>
    <col min="452" max="453" width="5.85546875" style="19" customWidth="1"/>
    <col min="454" max="455" width="6.42578125" style="19" customWidth="1"/>
    <col min="456" max="456" width="5.85546875" style="19" customWidth="1"/>
    <col min="457" max="457" width="6.85546875" style="19" customWidth="1"/>
    <col min="458" max="459" width="8.42578125" style="19" customWidth="1"/>
    <col min="460" max="460" width="50.42578125" style="19" customWidth="1"/>
    <col min="461" max="470" width="4.42578125" style="19" customWidth="1"/>
    <col min="471" max="472" width="4.28515625" style="19" customWidth="1"/>
    <col min="473" max="660" width="4.28515625" style="19"/>
    <col min="661" max="661" width="5.85546875" style="19" customWidth="1"/>
    <col min="662" max="662" width="11.7109375" style="19" customWidth="1"/>
    <col min="663" max="669" width="6.42578125" style="19" customWidth="1"/>
    <col min="670" max="670" width="7.140625" style="19" customWidth="1"/>
    <col min="671" max="671" width="6.42578125" style="19" customWidth="1"/>
    <col min="672" max="672" width="5.7109375" style="19" customWidth="1"/>
    <col min="673" max="673" width="6.42578125" style="19" customWidth="1"/>
    <col min="674" max="674" width="5.85546875" style="19" customWidth="1"/>
    <col min="675" max="675" width="7" style="19" customWidth="1"/>
    <col min="676" max="676" width="6.7109375" style="19" customWidth="1"/>
    <col min="677" max="677" width="6.42578125" style="19" customWidth="1"/>
    <col min="678" max="680" width="8.140625" style="19" customWidth="1"/>
    <col min="681" max="687" width="10.42578125" style="19" customWidth="1"/>
    <col min="688" max="688" width="7" style="19" customWidth="1"/>
    <col min="689" max="689" width="6.85546875" style="19" customWidth="1"/>
    <col min="690" max="690" width="6.42578125" style="19" customWidth="1"/>
    <col min="691" max="691" width="6.85546875" style="19" customWidth="1"/>
    <col min="692" max="692" width="6.7109375" style="19" customWidth="1"/>
    <col min="693" max="693" width="6.42578125" style="19" customWidth="1"/>
    <col min="694" max="694" width="5.140625" style="19" customWidth="1"/>
    <col min="695" max="695" width="5.7109375" style="19" customWidth="1"/>
    <col min="696" max="696" width="5.42578125" style="19" customWidth="1"/>
    <col min="697" max="697" width="6.28515625" style="19" customWidth="1"/>
    <col min="698" max="698" width="5.140625" style="19" customWidth="1"/>
    <col min="699" max="701" width="7.42578125" style="19" customWidth="1"/>
    <col min="702" max="705" width="5.42578125" style="19" customWidth="1"/>
    <col min="706" max="706" width="7" style="19" customWidth="1"/>
    <col min="707" max="707" width="6.140625" style="19" customWidth="1"/>
    <col min="708" max="709" width="5.85546875" style="19" customWidth="1"/>
    <col min="710" max="711" width="6.42578125" style="19" customWidth="1"/>
    <col min="712" max="712" width="5.85546875" style="19" customWidth="1"/>
    <col min="713" max="713" width="6.85546875" style="19" customWidth="1"/>
    <col min="714" max="715" width="8.42578125" style="19" customWidth="1"/>
    <col min="716" max="716" width="50.42578125" style="19" customWidth="1"/>
    <col min="717" max="726" width="4.42578125" style="19" customWidth="1"/>
    <col min="727" max="728" width="4.28515625" style="19" customWidth="1"/>
    <col min="729" max="916" width="4.28515625" style="19"/>
    <col min="917" max="917" width="5.85546875" style="19" customWidth="1"/>
    <col min="918" max="918" width="11.7109375" style="19" customWidth="1"/>
    <col min="919" max="925" width="6.42578125" style="19" customWidth="1"/>
    <col min="926" max="926" width="7.140625" style="19" customWidth="1"/>
    <col min="927" max="927" width="6.42578125" style="19" customWidth="1"/>
    <col min="928" max="928" width="5.7109375" style="19" customWidth="1"/>
    <col min="929" max="929" width="6.42578125" style="19" customWidth="1"/>
    <col min="930" max="930" width="5.85546875" style="19" customWidth="1"/>
    <col min="931" max="931" width="7" style="19" customWidth="1"/>
    <col min="932" max="932" width="6.7109375" style="19" customWidth="1"/>
    <col min="933" max="933" width="6.42578125" style="19" customWidth="1"/>
    <col min="934" max="936" width="8.140625" style="19" customWidth="1"/>
    <col min="937" max="943" width="10.42578125" style="19" customWidth="1"/>
    <col min="944" max="944" width="7" style="19" customWidth="1"/>
    <col min="945" max="945" width="6.85546875" style="19" customWidth="1"/>
    <col min="946" max="946" width="6.42578125" style="19" customWidth="1"/>
    <col min="947" max="947" width="6.85546875" style="19" customWidth="1"/>
    <col min="948" max="948" width="6.7109375" style="19" customWidth="1"/>
    <col min="949" max="949" width="6.42578125" style="19" customWidth="1"/>
    <col min="950" max="950" width="5.140625" style="19" customWidth="1"/>
    <col min="951" max="951" width="5.7109375" style="19" customWidth="1"/>
    <col min="952" max="952" width="5.42578125" style="19" customWidth="1"/>
    <col min="953" max="953" width="6.28515625" style="19" customWidth="1"/>
    <col min="954" max="954" width="5.140625" style="19" customWidth="1"/>
    <col min="955" max="957" width="7.42578125" style="19" customWidth="1"/>
    <col min="958" max="961" width="5.42578125" style="19" customWidth="1"/>
    <col min="962" max="962" width="7" style="19" customWidth="1"/>
    <col min="963" max="963" width="6.140625" style="19" customWidth="1"/>
    <col min="964" max="965" width="5.85546875" style="19" customWidth="1"/>
    <col min="966" max="967" width="6.42578125" style="19" customWidth="1"/>
    <col min="968" max="968" width="5.85546875" style="19" customWidth="1"/>
    <col min="969" max="969" width="6.85546875" style="19" customWidth="1"/>
    <col min="970" max="971" width="8.42578125" style="19" customWidth="1"/>
    <col min="972" max="972" width="50.42578125" style="19" customWidth="1"/>
    <col min="973" max="982" width="4.42578125" style="19" customWidth="1"/>
    <col min="983" max="984" width="4.28515625" style="19" customWidth="1"/>
    <col min="985" max="1172" width="4.28515625" style="19"/>
    <col min="1173" max="1173" width="5.85546875" style="19" customWidth="1"/>
    <col min="1174" max="1174" width="11.7109375" style="19" customWidth="1"/>
    <col min="1175" max="1181" width="6.42578125" style="19" customWidth="1"/>
    <col min="1182" max="1182" width="7.140625" style="19" customWidth="1"/>
    <col min="1183" max="1183" width="6.42578125" style="19" customWidth="1"/>
    <col min="1184" max="1184" width="5.7109375" style="19" customWidth="1"/>
    <col min="1185" max="1185" width="6.42578125" style="19" customWidth="1"/>
    <col min="1186" max="1186" width="5.85546875" style="19" customWidth="1"/>
    <col min="1187" max="1187" width="7" style="19" customWidth="1"/>
    <col min="1188" max="1188" width="6.7109375" style="19" customWidth="1"/>
    <col min="1189" max="1189" width="6.42578125" style="19" customWidth="1"/>
    <col min="1190" max="1192" width="8.140625" style="19" customWidth="1"/>
    <col min="1193" max="1199" width="10.42578125" style="19" customWidth="1"/>
    <col min="1200" max="1200" width="7" style="19" customWidth="1"/>
    <col min="1201" max="1201" width="6.85546875" style="19" customWidth="1"/>
    <col min="1202" max="1202" width="6.42578125" style="19" customWidth="1"/>
    <col min="1203" max="1203" width="6.85546875" style="19" customWidth="1"/>
    <col min="1204" max="1204" width="6.7109375" style="19" customWidth="1"/>
    <col min="1205" max="1205" width="6.42578125" style="19" customWidth="1"/>
    <col min="1206" max="1206" width="5.140625" style="19" customWidth="1"/>
    <col min="1207" max="1207" width="5.7109375" style="19" customWidth="1"/>
    <col min="1208" max="1208" width="5.42578125" style="19" customWidth="1"/>
    <col min="1209" max="1209" width="6.28515625" style="19" customWidth="1"/>
    <col min="1210" max="1210" width="5.140625" style="19" customWidth="1"/>
    <col min="1211" max="1213" width="7.42578125" style="19" customWidth="1"/>
    <col min="1214" max="1217" width="5.42578125" style="19" customWidth="1"/>
    <col min="1218" max="1218" width="7" style="19" customWidth="1"/>
    <col min="1219" max="1219" width="6.140625" style="19" customWidth="1"/>
    <col min="1220" max="1221" width="5.85546875" style="19" customWidth="1"/>
    <col min="1222" max="1223" width="6.42578125" style="19" customWidth="1"/>
    <col min="1224" max="1224" width="5.85546875" style="19" customWidth="1"/>
    <col min="1225" max="1225" width="6.85546875" style="19" customWidth="1"/>
    <col min="1226" max="1227" width="8.42578125" style="19" customWidth="1"/>
    <col min="1228" max="1228" width="50.42578125" style="19" customWidth="1"/>
    <col min="1229" max="1238" width="4.42578125" style="19" customWidth="1"/>
    <col min="1239" max="1240" width="4.28515625" style="19" customWidth="1"/>
    <col min="1241" max="1428" width="4.28515625" style="19"/>
    <col min="1429" max="1429" width="5.85546875" style="19" customWidth="1"/>
    <col min="1430" max="1430" width="11.7109375" style="19" customWidth="1"/>
    <col min="1431" max="1437" width="6.42578125" style="19" customWidth="1"/>
    <col min="1438" max="1438" width="7.140625" style="19" customWidth="1"/>
    <col min="1439" max="1439" width="6.42578125" style="19" customWidth="1"/>
    <col min="1440" max="1440" width="5.7109375" style="19" customWidth="1"/>
    <col min="1441" max="1441" width="6.42578125" style="19" customWidth="1"/>
    <col min="1442" max="1442" width="5.85546875" style="19" customWidth="1"/>
    <col min="1443" max="1443" width="7" style="19" customWidth="1"/>
    <col min="1444" max="1444" width="6.7109375" style="19" customWidth="1"/>
    <col min="1445" max="1445" width="6.42578125" style="19" customWidth="1"/>
    <col min="1446" max="1448" width="8.140625" style="19" customWidth="1"/>
    <col min="1449" max="1455" width="10.42578125" style="19" customWidth="1"/>
    <col min="1456" max="1456" width="7" style="19" customWidth="1"/>
    <col min="1457" max="1457" width="6.85546875" style="19" customWidth="1"/>
    <col min="1458" max="1458" width="6.42578125" style="19" customWidth="1"/>
    <col min="1459" max="1459" width="6.85546875" style="19" customWidth="1"/>
    <col min="1460" max="1460" width="6.7109375" style="19" customWidth="1"/>
    <col min="1461" max="1461" width="6.42578125" style="19" customWidth="1"/>
    <col min="1462" max="1462" width="5.140625" style="19" customWidth="1"/>
    <col min="1463" max="1463" width="5.7109375" style="19" customWidth="1"/>
    <col min="1464" max="1464" width="5.42578125" style="19" customWidth="1"/>
    <col min="1465" max="1465" width="6.28515625" style="19" customWidth="1"/>
    <col min="1466" max="1466" width="5.140625" style="19" customWidth="1"/>
    <col min="1467" max="1469" width="7.42578125" style="19" customWidth="1"/>
    <col min="1470" max="1473" width="5.42578125" style="19" customWidth="1"/>
    <col min="1474" max="1474" width="7" style="19" customWidth="1"/>
    <col min="1475" max="1475" width="6.140625" style="19" customWidth="1"/>
    <col min="1476" max="1477" width="5.85546875" style="19" customWidth="1"/>
    <col min="1478" max="1479" width="6.42578125" style="19" customWidth="1"/>
    <col min="1480" max="1480" width="5.85546875" style="19" customWidth="1"/>
    <col min="1481" max="1481" width="6.85546875" style="19" customWidth="1"/>
    <col min="1482" max="1483" width="8.42578125" style="19" customWidth="1"/>
    <col min="1484" max="1484" width="50.42578125" style="19" customWidth="1"/>
    <col min="1485" max="1494" width="4.42578125" style="19" customWidth="1"/>
    <col min="1495" max="1496" width="4.28515625" style="19" customWidth="1"/>
    <col min="1497" max="1684" width="4.28515625" style="19"/>
    <col min="1685" max="1685" width="5.85546875" style="19" customWidth="1"/>
    <col min="1686" max="1686" width="11.7109375" style="19" customWidth="1"/>
    <col min="1687" max="1693" width="6.42578125" style="19" customWidth="1"/>
    <col min="1694" max="1694" width="7.140625" style="19" customWidth="1"/>
    <col min="1695" max="1695" width="6.42578125" style="19" customWidth="1"/>
    <col min="1696" max="1696" width="5.7109375" style="19" customWidth="1"/>
    <col min="1697" max="1697" width="6.42578125" style="19" customWidth="1"/>
    <col min="1698" max="1698" width="5.85546875" style="19" customWidth="1"/>
    <col min="1699" max="1699" width="7" style="19" customWidth="1"/>
    <col min="1700" max="1700" width="6.7109375" style="19" customWidth="1"/>
    <col min="1701" max="1701" width="6.42578125" style="19" customWidth="1"/>
    <col min="1702" max="1704" width="8.140625" style="19" customWidth="1"/>
    <col min="1705" max="1711" width="10.42578125" style="19" customWidth="1"/>
    <col min="1712" max="1712" width="7" style="19" customWidth="1"/>
    <col min="1713" max="1713" width="6.85546875" style="19" customWidth="1"/>
    <col min="1714" max="1714" width="6.42578125" style="19" customWidth="1"/>
    <col min="1715" max="1715" width="6.85546875" style="19" customWidth="1"/>
    <col min="1716" max="1716" width="6.7109375" style="19" customWidth="1"/>
    <col min="1717" max="1717" width="6.42578125" style="19" customWidth="1"/>
    <col min="1718" max="1718" width="5.140625" style="19" customWidth="1"/>
    <col min="1719" max="1719" width="5.7109375" style="19" customWidth="1"/>
    <col min="1720" max="1720" width="5.42578125" style="19" customWidth="1"/>
    <col min="1721" max="1721" width="6.28515625" style="19" customWidth="1"/>
    <col min="1722" max="1722" width="5.140625" style="19" customWidth="1"/>
    <col min="1723" max="1725" width="7.42578125" style="19" customWidth="1"/>
    <col min="1726" max="1729" width="5.42578125" style="19" customWidth="1"/>
    <col min="1730" max="1730" width="7" style="19" customWidth="1"/>
    <col min="1731" max="1731" width="6.140625" style="19" customWidth="1"/>
    <col min="1732" max="1733" width="5.85546875" style="19" customWidth="1"/>
    <col min="1734" max="1735" width="6.42578125" style="19" customWidth="1"/>
    <col min="1736" max="1736" width="5.85546875" style="19" customWidth="1"/>
    <col min="1737" max="1737" width="6.85546875" style="19" customWidth="1"/>
    <col min="1738" max="1739" width="8.42578125" style="19" customWidth="1"/>
    <col min="1740" max="1740" width="50.42578125" style="19" customWidth="1"/>
    <col min="1741" max="1750" width="4.42578125" style="19" customWidth="1"/>
    <col min="1751" max="1752" width="4.28515625" style="19" customWidth="1"/>
    <col min="1753" max="1940" width="4.28515625" style="19"/>
    <col min="1941" max="1941" width="5.85546875" style="19" customWidth="1"/>
    <col min="1942" max="1942" width="11.7109375" style="19" customWidth="1"/>
    <col min="1943" max="1949" width="6.42578125" style="19" customWidth="1"/>
    <col min="1950" max="1950" width="7.140625" style="19" customWidth="1"/>
    <col min="1951" max="1951" width="6.42578125" style="19" customWidth="1"/>
    <col min="1952" max="1952" width="5.7109375" style="19" customWidth="1"/>
    <col min="1953" max="1953" width="6.42578125" style="19" customWidth="1"/>
    <col min="1954" max="1954" width="5.85546875" style="19" customWidth="1"/>
    <col min="1955" max="1955" width="7" style="19" customWidth="1"/>
    <col min="1956" max="1956" width="6.7109375" style="19" customWidth="1"/>
    <col min="1957" max="1957" width="6.42578125" style="19" customWidth="1"/>
    <col min="1958" max="1960" width="8.140625" style="19" customWidth="1"/>
    <col min="1961" max="1967" width="10.42578125" style="19" customWidth="1"/>
    <col min="1968" max="1968" width="7" style="19" customWidth="1"/>
    <col min="1969" max="1969" width="6.85546875" style="19" customWidth="1"/>
    <col min="1970" max="1970" width="6.42578125" style="19" customWidth="1"/>
    <col min="1971" max="1971" width="6.85546875" style="19" customWidth="1"/>
    <col min="1972" max="1972" width="6.7109375" style="19" customWidth="1"/>
    <col min="1973" max="1973" width="6.42578125" style="19" customWidth="1"/>
    <col min="1974" max="1974" width="5.140625" style="19" customWidth="1"/>
    <col min="1975" max="1975" width="5.7109375" style="19" customWidth="1"/>
    <col min="1976" max="1976" width="5.42578125" style="19" customWidth="1"/>
    <col min="1977" max="1977" width="6.28515625" style="19" customWidth="1"/>
    <col min="1978" max="1978" width="5.140625" style="19" customWidth="1"/>
    <col min="1979" max="1981" width="7.42578125" style="19" customWidth="1"/>
    <col min="1982" max="1985" width="5.42578125" style="19" customWidth="1"/>
    <col min="1986" max="1986" width="7" style="19" customWidth="1"/>
    <col min="1987" max="1987" width="6.140625" style="19" customWidth="1"/>
    <col min="1988" max="1989" width="5.85546875" style="19" customWidth="1"/>
    <col min="1990" max="1991" width="6.42578125" style="19" customWidth="1"/>
    <col min="1992" max="1992" width="5.85546875" style="19" customWidth="1"/>
    <col min="1993" max="1993" width="6.85546875" style="19" customWidth="1"/>
    <col min="1994" max="1995" width="8.42578125" style="19" customWidth="1"/>
    <col min="1996" max="1996" width="50.42578125" style="19" customWidth="1"/>
    <col min="1997" max="2006" width="4.42578125" style="19" customWidth="1"/>
    <col min="2007" max="2008" width="4.28515625" style="19" customWidth="1"/>
    <col min="2009" max="2196" width="4.28515625" style="19"/>
    <col min="2197" max="2197" width="5.85546875" style="19" customWidth="1"/>
    <col min="2198" max="2198" width="11.7109375" style="19" customWidth="1"/>
    <col min="2199" max="2205" width="6.42578125" style="19" customWidth="1"/>
    <col min="2206" max="2206" width="7.140625" style="19" customWidth="1"/>
    <col min="2207" max="2207" width="6.42578125" style="19" customWidth="1"/>
    <col min="2208" max="2208" width="5.7109375" style="19" customWidth="1"/>
    <col min="2209" max="2209" width="6.42578125" style="19" customWidth="1"/>
    <col min="2210" max="2210" width="5.85546875" style="19" customWidth="1"/>
    <col min="2211" max="2211" width="7" style="19" customWidth="1"/>
    <col min="2212" max="2212" width="6.7109375" style="19" customWidth="1"/>
    <col min="2213" max="2213" width="6.42578125" style="19" customWidth="1"/>
    <col min="2214" max="2216" width="8.140625" style="19" customWidth="1"/>
    <col min="2217" max="2223" width="10.42578125" style="19" customWidth="1"/>
    <col min="2224" max="2224" width="7" style="19" customWidth="1"/>
    <col min="2225" max="2225" width="6.85546875" style="19" customWidth="1"/>
    <col min="2226" max="2226" width="6.42578125" style="19" customWidth="1"/>
    <col min="2227" max="2227" width="6.85546875" style="19" customWidth="1"/>
    <col min="2228" max="2228" width="6.7109375" style="19" customWidth="1"/>
    <col min="2229" max="2229" width="6.42578125" style="19" customWidth="1"/>
    <col min="2230" max="2230" width="5.140625" style="19" customWidth="1"/>
    <col min="2231" max="2231" width="5.7109375" style="19" customWidth="1"/>
    <col min="2232" max="2232" width="5.42578125" style="19" customWidth="1"/>
    <col min="2233" max="2233" width="6.28515625" style="19" customWidth="1"/>
    <col min="2234" max="2234" width="5.140625" style="19" customWidth="1"/>
    <col min="2235" max="2237" width="7.42578125" style="19" customWidth="1"/>
    <col min="2238" max="2241" width="5.42578125" style="19" customWidth="1"/>
    <col min="2242" max="2242" width="7" style="19" customWidth="1"/>
    <col min="2243" max="2243" width="6.140625" style="19" customWidth="1"/>
    <col min="2244" max="2245" width="5.85546875" style="19" customWidth="1"/>
    <col min="2246" max="2247" width="6.42578125" style="19" customWidth="1"/>
    <col min="2248" max="2248" width="5.85546875" style="19" customWidth="1"/>
    <col min="2249" max="2249" width="6.85546875" style="19" customWidth="1"/>
    <col min="2250" max="2251" width="8.42578125" style="19" customWidth="1"/>
    <col min="2252" max="2252" width="50.42578125" style="19" customWidth="1"/>
    <col min="2253" max="2262" width="4.42578125" style="19" customWidth="1"/>
    <col min="2263" max="2264" width="4.28515625" style="19" customWidth="1"/>
    <col min="2265" max="2452" width="4.28515625" style="19"/>
    <col min="2453" max="2453" width="5.85546875" style="19" customWidth="1"/>
    <col min="2454" max="2454" width="11.7109375" style="19" customWidth="1"/>
    <col min="2455" max="2461" width="6.42578125" style="19" customWidth="1"/>
    <col min="2462" max="2462" width="7.140625" style="19" customWidth="1"/>
    <col min="2463" max="2463" width="6.42578125" style="19" customWidth="1"/>
    <col min="2464" max="2464" width="5.7109375" style="19" customWidth="1"/>
    <col min="2465" max="2465" width="6.42578125" style="19" customWidth="1"/>
    <col min="2466" max="2466" width="5.85546875" style="19" customWidth="1"/>
    <col min="2467" max="2467" width="7" style="19" customWidth="1"/>
    <col min="2468" max="2468" width="6.7109375" style="19" customWidth="1"/>
    <col min="2469" max="2469" width="6.42578125" style="19" customWidth="1"/>
    <col min="2470" max="2472" width="8.140625" style="19" customWidth="1"/>
    <col min="2473" max="2479" width="10.42578125" style="19" customWidth="1"/>
    <col min="2480" max="2480" width="7" style="19" customWidth="1"/>
    <col min="2481" max="2481" width="6.85546875" style="19" customWidth="1"/>
    <col min="2482" max="2482" width="6.42578125" style="19" customWidth="1"/>
    <col min="2483" max="2483" width="6.85546875" style="19" customWidth="1"/>
    <col min="2484" max="2484" width="6.7109375" style="19" customWidth="1"/>
    <col min="2485" max="2485" width="6.42578125" style="19" customWidth="1"/>
    <col min="2486" max="2486" width="5.140625" style="19" customWidth="1"/>
    <col min="2487" max="2487" width="5.7109375" style="19" customWidth="1"/>
    <col min="2488" max="2488" width="5.42578125" style="19" customWidth="1"/>
    <col min="2489" max="2489" width="6.28515625" style="19" customWidth="1"/>
    <col min="2490" max="2490" width="5.140625" style="19" customWidth="1"/>
    <col min="2491" max="2493" width="7.42578125" style="19" customWidth="1"/>
    <col min="2494" max="2497" width="5.42578125" style="19" customWidth="1"/>
    <col min="2498" max="2498" width="7" style="19" customWidth="1"/>
    <col min="2499" max="2499" width="6.140625" style="19" customWidth="1"/>
    <col min="2500" max="2501" width="5.85546875" style="19" customWidth="1"/>
    <col min="2502" max="2503" width="6.42578125" style="19" customWidth="1"/>
    <col min="2504" max="2504" width="5.85546875" style="19" customWidth="1"/>
    <col min="2505" max="2505" width="6.85546875" style="19" customWidth="1"/>
    <col min="2506" max="2507" width="8.42578125" style="19" customWidth="1"/>
    <col min="2508" max="2508" width="50.42578125" style="19" customWidth="1"/>
    <col min="2509" max="2518" width="4.42578125" style="19" customWidth="1"/>
    <col min="2519" max="2520" width="4.28515625" style="19" customWidth="1"/>
    <col min="2521" max="2708" width="4.28515625" style="19"/>
    <col min="2709" max="2709" width="5.85546875" style="19" customWidth="1"/>
    <col min="2710" max="2710" width="11.7109375" style="19" customWidth="1"/>
    <col min="2711" max="2717" width="6.42578125" style="19" customWidth="1"/>
    <col min="2718" max="2718" width="7.140625" style="19" customWidth="1"/>
    <col min="2719" max="2719" width="6.42578125" style="19" customWidth="1"/>
    <col min="2720" max="2720" width="5.7109375" style="19" customWidth="1"/>
    <col min="2721" max="2721" width="6.42578125" style="19" customWidth="1"/>
    <col min="2722" max="2722" width="5.85546875" style="19" customWidth="1"/>
    <col min="2723" max="2723" width="7" style="19" customWidth="1"/>
    <col min="2724" max="2724" width="6.7109375" style="19" customWidth="1"/>
    <col min="2725" max="2725" width="6.42578125" style="19" customWidth="1"/>
    <col min="2726" max="2728" width="8.140625" style="19" customWidth="1"/>
    <col min="2729" max="2735" width="10.42578125" style="19" customWidth="1"/>
    <col min="2736" max="2736" width="7" style="19" customWidth="1"/>
    <col min="2737" max="2737" width="6.85546875" style="19" customWidth="1"/>
    <col min="2738" max="2738" width="6.42578125" style="19" customWidth="1"/>
    <col min="2739" max="2739" width="6.85546875" style="19" customWidth="1"/>
    <col min="2740" max="2740" width="6.7109375" style="19" customWidth="1"/>
    <col min="2741" max="2741" width="6.42578125" style="19" customWidth="1"/>
    <col min="2742" max="2742" width="5.140625" style="19" customWidth="1"/>
    <col min="2743" max="2743" width="5.7109375" style="19" customWidth="1"/>
    <col min="2744" max="2744" width="5.42578125" style="19" customWidth="1"/>
    <col min="2745" max="2745" width="6.28515625" style="19" customWidth="1"/>
    <col min="2746" max="2746" width="5.140625" style="19" customWidth="1"/>
    <col min="2747" max="2749" width="7.42578125" style="19" customWidth="1"/>
    <col min="2750" max="2753" width="5.42578125" style="19" customWidth="1"/>
    <col min="2754" max="2754" width="7" style="19" customWidth="1"/>
    <col min="2755" max="2755" width="6.140625" style="19" customWidth="1"/>
    <col min="2756" max="2757" width="5.85546875" style="19" customWidth="1"/>
    <col min="2758" max="2759" width="6.42578125" style="19" customWidth="1"/>
    <col min="2760" max="2760" width="5.85546875" style="19" customWidth="1"/>
    <col min="2761" max="2761" width="6.85546875" style="19" customWidth="1"/>
    <col min="2762" max="2763" width="8.42578125" style="19" customWidth="1"/>
    <col min="2764" max="2764" width="50.42578125" style="19" customWidth="1"/>
    <col min="2765" max="2774" width="4.42578125" style="19" customWidth="1"/>
    <col min="2775" max="2776" width="4.28515625" style="19" customWidth="1"/>
    <col min="2777" max="2964" width="4.28515625" style="19"/>
    <col min="2965" max="2965" width="5.85546875" style="19" customWidth="1"/>
    <col min="2966" max="2966" width="11.7109375" style="19" customWidth="1"/>
    <col min="2967" max="2973" width="6.42578125" style="19" customWidth="1"/>
    <col min="2974" max="2974" width="7.140625" style="19" customWidth="1"/>
    <col min="2975" max="2975" width="6.42578125" style="19" customWidth="1"/>
    <col min="2976" max="2976" width="5.7109375" style="19" customWidth="1"/>
    <col min="2977" max="2977" width="6.42578125" style="19" customWidth="1"/>
    <col min="2978" max="2978" width="5.85546875" style="19" customWidth="1"/>
    <col min="2979" max="2979" width="7" style="19" customWidth="1"/>
    <col min="2980" max="2980" width="6.7109375" style="19" customWidth="1"/>
    <col min="2981" max="2981" width="6.42578125" style="19" customWidth="1"/>
    <col min="2982" max="2984" width="8.140625" style="19" customWidth="1"/>
    <col min="2985" max="2991" width="10.42578125" style="19" customWidth="1"/>
    <col min="2992" max="2992" width="7" style="19" customWidth="1"/>
    <col min="2993" max="2993" width="6.85546875" style="19" customWidth="1"/>
    <col min="2994" max="2994" width="6.42578125" style="19" customWidth="1"/>
    <col min="2995" max="2995" width="6.85546875" style="19" customWidth="1"/>
    <col min="2996" max="2996" width="6.7109375" style="19" customWidth="1"/>
    <col min="2997" max="2997" width="6.42578125" style="19" customWidth="1"/>
    <col min="2998" max="2998" width="5.140625" style="19" customWidth="1"/>
    <col min="2999" max="2999" width="5.7109375" style="19" customWidth="1"/>
    <col min="3000" max="3000" width="5.42578125" style="19" customWidth="1"/>
    <col min="3001" max="3001" width="6.28515625" style="19" customWidth="1"/>
    <col min="3002" max="3002" width="5.140625" style="19" customWidth="1"/>
    <col min="3003" max="3005" width="7.42578125" style="19" customWidth="1"/>
    <col min="3006" max="3009" width="5.42578125" style="19" customWidth="1"/>
    <col min="3010" max="3010" width="7" style="19" customWidth="1"/>
    <col min="3011" max="3011" width="6.140625" style="19" customWidth="1"/>
    <col min="3012" max="3013" width="5.85546875" style="19" customWidth="1"/>
    <col min="3014" max="3015" width="6.42578125" style="19" customWidth="1"/>
    <col min="3016" max="3016" width="5.85546875" style="19" customWidth="1"/>
    <col min="3017" max="3017" width="6.85546875" style="19" customWidth="1"/>
    <col min="3018" max="3019" width="8.42578125" style="19" customWidth="1"/>
    <col min="3020" max="3020" width="50.42578125" style="19" customWidth="1"/>
    <col min="3021" max="3030" width="4.42578125" style="19" customWidth="1"/>
    <col min="3031" max="3032" width="4.28515625" style="19" customWidth="1"/>
    <col min="3033" max="3220" width="4.28515625" style="19"/>
    <col min="3221" max="3221" width="5.85546875" style="19" customWidth="1"/>
    <col min="3222" max="3222" width="11.7109375" style="19" customWidth="1"/>
    <col min="3223" max="3229" width="6.42578125" style="19" customWidth="1"/>
    <col min="3230" max="3230" width="7.140625" style="19" customWidth="1"/>
    <col min="3231" max="3231" width="6.42578125" style="19" customWidth="1"/>
    <col min="3232" max="3232" width="5.7109375" style="19" customWidth="1"/>
    <col min="3233" max="3233" width="6.42578125" style="19" customWidth="1"/>
    <col min="3234" max="3234" width="5.85546875" style="19" customWidth="1"/>
    <col min="3235" max="3235" width="7" style="19" customWidth="1"/>
    <col min="3236" max="3236" width="6.7109375" style="19" customWidth="1"/>
    <col min="3237" max="3237" width="6.42578125" style="19" customWidth="1"/>
    <col min="3238" max="3240" width="8.140625" style="19" customWidth="1"/>
    <col min="3241" max="3247" width="10.42578125" style="19" customWidth="1"/>
    <col min="3248" max="3248" width="7" style="19" customWidth="1"/>
    <col min="3249" max="3249" width="6.85546875" style="19" customWidth="1"/>
    <col min="3250" max="3250" width="6.42578125" style="19" customWidth="1"/>
    <col min="3251" max="3251" width="6.85546875" style="19" customWidth="1"/>
    <col min="3252" max="3252" width="6.7109375" style="19" customWidth="1"/>
    <col min="3253" max="3253" width="6.42578125" style="19" customWidth="1"/>
    <col min="3254" max="3254" width="5.140625" style="19" customWidth="1"/>
    <col min="3255" max="3255" width="5.7109375" style="19" customWidth="1"/>
    <col min="3256" max="3256" width="5.42578125" style="19" customWidth="1"/>
    <col min="3257" max="3257" width="6.28515625" style="19" customWidth="1"/>
    <col min="3258" max="3258" width="5.140625" style="19" customWidth="1"/>
    <col min="3259" max="3261" width="7.42578125" style="19" customWidth="1"/>
    <col min="3262" max="3265" width="5.42578125" style="19" customWidth="1"/>
    <col min="3266" max="3266" width="7" style="19" customWidth="1"/>
    <col min="3267" max="3267" width="6.140625" style="19" customWidth="1"/>
    <col min="3268" max="3269" width="5.85546875" style="19" customWidth="1"/>
    <col min="3270" max="3271" width="6.42578125" style="19" customWidth="1"/>
    <col min="3272" max="3272" width="5.85546875" style="19" customWidth="1"/>
    <col min="3273" max="3273" width="6.85546875" style="19" customWidth="1"/>
    <col min="3274" max="3275" width="8.42578125" style="19" customWidth="1"/>
    <col min="3276" max="3276" width="50.42578125" style="19" customWidth="1"/>
    <col min="3277" max="3286" width="4.42578125" style="19" customWidth="1"/>
    <col min="3287" max="3288" width="4.28515625" style="19" customWidth="1"/>
    <col min="3289" max="3476" width="4.28515625" style="19"/>
    <col min="3477" max="3477" width="5.85546875" style="19" customWidth="1"/>
    <col min="3478" max="3478" width="11.7109375" style="19" customWidth="1"/>
    <col min="3479" max="3485" width="6.42578125" style="19" customWidth="1"/>
    <col min="3486" max="3486" width="7.140625" style="19" customWidth="1"/>
    <col min="3487" max="3487" width="6.42578125" style="19" customWidth="1"/>
    <col min="3488" max="3488" width="5.7109375" style="19" customWidth="1"/>
    <col min="3489" max="3489" width="6.42578125" style="19" customWidth="1"/>
    <col min="3490" max="3490" width="5.85546875" style="19" customWidth="1"/>
    <col min="3491" max="3491" width="7" style="19" customWidth="1"/>
    <col min="3492" max="3492" width="6.7109375" style="19" customWidth="1"/>
    <col min="3493" max="3493" width="6.42578125" style="19" customWidth="1"/>
    <col min="3494" max="3496" width="8.140625" style="19" customWidth="1"/>
    <col min="3497" max="3503" width="10.42578125" style="19" customWidth="1"/>
    <col min="3504" max="3504" width="7" style="19" customWidth="1"/>
    <col min="3505" max="3505" width="6.85546875" style="19" customWidth="1"/>
    <col min="3506" max="3506" width="6.42578125" style="19" customWidth="1"/>
    <col min="3507" max="3507" width="6.85546875" style="19" customWidth="1"/>
    <col min="3508" max="3508" width="6.7109375" style="19" customWidth="1"/>
    <col min="3509" max="3509" width="6.42578125" style="19" customWidth="1"/>
    <col min="3510" max="3510" width="5.140625" style="19" customWidth="1"/>
    <col min="3511" max="3511" width="5.7109375" style="19" customWidth="1"/>
    <col min="3512" max="3512" width="5.42578125" style="19" customWidth="1"/>
    <col min="3513" max="3513" width="6.28515625" style="19" customWidth="1"/>
    <col min="3514" max="3514" width="5.140625" style="19" customWidth="1"/>
    <col min="3515" max="3517" width="7.42578125" style="19" customWidth="1"/>
    <col min="3518" max="3521" width="5.42578125" style="19" customWidth="1"/>
    <col min="3522" max="3522" width="7" style="19" customWidth="1"/>
    <col min="3523" max="3523" width="6.140625" style="19" customWidth="1"/>
    <col min="3524" max="3525" width="5.85546875" style="19" customWidth="1"/>
    <col min="3526" max="3527" width="6.42578125" style="19" customWidth="1"/>
    <col min="3528" max="3528" width="5.85546875" style="19" customWidth="1"/>
    <col min="3529" max="3529" width="6.85546875" style="19" customWidth="1"/>
    <col min="3530" max="3531" width="8.42578125" style="19" customWidth="1"/>
    <col min="3532" max="3532" width="50.42578125" style="19" customWidth="1"/>
    <col min="3533" max="3542" width="4.42578125" style="19" customWidth="1"/>
    <col min="3543" max="3544" width="4.28515625" style="19" customWidth="1"/>
    <col min="3545" max="3732" width="4.28515625" style="19"/>
    <col min="3733" max="3733" width="5.85546875" style="19" customWidth="1"/>
    <col min="3734" max="3734" width="11.7109375" style="19" customWidth="1"/>
    <col min="3735" max="3741" width="6.42578125" style="19" customWidth="1"/>
    <col min="3742" max="3742" width="7.140625" style="19" customWidth="1"/>
    <col min="3743" max="3743" width="6.42578125" style="19" customWidth="1"/>
    <col min="3744" max="3744" width="5.7109375" style="19" customWidth="1"/>
    <col min="3745" max="3745" width="6.42578125" style="19" customWidth="1"/>
    <col min="3746" max="3746" width="5.85546875" style="19" customWidth="1"/>
    <col min="3747" max="3747" width="7" style="19" customWidth="1"/>
    <col min="3748" max="3748" width="6.7109375" style="19" customWidth="1"/>
    <col min="3749" max="3749" width="6.42578125" style="19" customWidth="1"/>
    <col min="3750" max="3752" width="8.140625" style="19" customWidth="1"/>
    <col min="3753" max="3759" width="10.42578125" style="19" customWidth="1"/>
    <col min="3760" max="3760" width="7" style="19" customWidth="1"/>
    <col min="3761" max="3761" width="6.85546875" style="19" customWidth="1"/>
    <col min="3762" max="3762" width="6.42578125" style="19" customWidth="1"/>
    <col min="3763" max="3763" width="6.85546875" style="19" customWidth="1"/>
    <col min="3764" max="3764" width="6.7109375" style="19" customWidth="1"/>
    <col min="3765" max="3765" width="6.42578125" style="19" customWidth="1"/>
    <col min="3766" max="3766" width="5.140625" style="19" customWidth="1"/>
    <col min="3767" max="3767" width="5.7109375" style="19" customWidth="1"/>
    <col min="3768" max="3768" width="5.42578125" style="19" customWidth="1"/>
    <col min="3769" max="3769" width="6.28515625" style="19" customWidth="1"/>
    <col min="3770" max="3770" width="5.140625" style="19" customWidth="1"/>
    <col min="3771" max="3773" width="7.42578125" style="19" customWidth="1"/>
    <col min="3774" max="3777" width="5.42578125" style="19" customWidth="1"/>
    <col min="3778" max="3778" width="7" style="19" customWidth="1"/>
    <col min="3779" max="3779" width="6.140625" style="19" customWidth="1"/>
    <col min="3780" max="3781" width="5.85546875" style="19" customWidth="1"/>
    <col min="3782" max="3783" width="6.42578125" style="19" customWidth="1"/>
    <col min="3784" max="3784" width="5.85546875" style="19" customWidth="1"/>
    <col min="3785" max="3785" width="6.85546875" style="19" customWidth="1"/>
    <col min="3786" max="3787" width="8.42578125" style="19" customWidth="1"/>
    <col min="3788" max="3788" width="50.42578125" style="19" customWidth="1"/>
    <col min="3789" max="3798" width="4.42578125" style="19" customWidth="1"/>
    <col min="3799" max="3800" width="4.28515625" style="19" customWidth="1"/>
    <col min="3801" max="3988" width="4.28515625" style="19"/>
    <col min="3989" max="3989" width="5.85546875" style="19" customWidth="1"/>
    <col min="3990" max="3990" width="11.7109375" style="19" customWidth="1"/>
    <col min="3991" max="3997" width="6.42578125" style="19" customWidth="1"/>
    <col min="3998" max="3998" width="7.140625" style="19" customWidth="1"/>
    <col min="3999" max="3999" width="6.42578125" style="19" customWidth="1"/>
    <col min="4000" max="4000" width="5.7109375" style="19" customWidth="1"/>
    <col min="4001" max="4001" width="6.42578125" style="19" customWidth="1"/>
    <col min="4002" max="4002" width="5.85546875" style="19" customWidth="1"/>
    <col min="4003" max="4003" width="7" style="19" customWidth="1"/>
    <col min="4004" max="4004" width="6.7109375" style="19" customWidth="1"/>
    <col min="4005" max="4005" width="6.42578125" style="19" customWidth="1"/>
    <col min="4006" max="4008" width="8.140625" style="19" customWidth="1"/>
    <col min="4009" max="4015" width="10.42578125" style="19" customWidth="1"/>
    <col min="4016" max="4016" width="7" style="19" customWidth="1"/>
    <col min="4017" max="4017" width="6.85546875" style="19" customWidth="1"/>
    <col min="4018" max="4018" width="6.42578125" style="19" customWidth="1"/>
    <col min="4019" max="4019" width="6.85546875" style="19" customWidth="1"/>
    <col min="4020" max="4020" width="6.7109375" style="19" customWidth="1"/>
    <col min="4021" max="4021" width="6.42578125" style="19" customWidth="1"/>
    <col min="4022" max="4022" width="5.140625" style="19" customWidth="1"/>
    <col min="4023" max="4023" width="5.7109375" style="19" customWidth="1"/>
    <col min="4024" max="4024" width="5.42578125" style="19" customWidth="1"/>
    <col min="4025" max="4025" width="6.28515625" style="19" customWidth="1"/>
    <col min="4026" max="4026" width="5.140625" style="19" customWidth="1"/>
    <col min="4027" max="4029" width="7.42578125" style="19" customWidth="1"/>
    <col min="4030" max="4033" width="5.42578125" style="19" customWidth="1"/>
    <col min="4034" max="4034" width="7" style="19" customWidth="1"/>
    <col min="4035" max="4035" width="6.140625" style="19" customWidth="1"/>
    <col min="4036" max="4037" width="5.85546875" style="19" customWidth="1"/>
    <col min="4038" max="4039" width="6.42578125" style="19" customWidth="1"/>
    <col min="4040" max="4040" width="5.85546875" style="19" customWidth="1"/>
    <col min="4041" max="4041" width="6.85546875" style="19" customWidth="1"/>
    <col min="4042" max="4043" width="8.42578125" style="19" customWidth="1"/>
    <col min="4044" max="4044" width="50.42578125" style="19" customWidth="1"/>
    <col min="4045" max="4054" width="4.42578125" style="19" customWidth="1"/>
    <col min="4055" max="4056" width="4.28515625" style="19" customWidth="1"/>
    <col min="4057" max="4244" width="4.28515625" style="19"/>
    <col min="4245" max="4245" width="5.85546875" style="19" customWidth="1"/>
    <col min="4246" max="4246" width="11.7109375" style="19" customWidth="1"/>
    <col min="4247" max="4253" width="6.42578125" style="19" customWidth="1"/>
    <col min="4254" max="4254" width="7.140625" style="19" customWidth="1"/>
    <col min="4255" max="4255" width="6.42578125" style="19" customWidth="1"/>
    <col min="4256" max="4256" width="5.7109375" style="19" customWidth="1"/>
    <col min="4257" max="4257" width="6.42578125" style="19" customWidth="1"/>
    <col min="4258" max="4258" width="5.85546875" style="19" customWidth="1"/>
    <col min="4259" max="4259" width="7" style="19" customWidth="1"/>
    <col min="4260" max="4260" width="6.7109375" style="19" customWidth="1"/>
    <col min="4261" max="4261" width="6.42578125" style="19" customWidth="1"/>
    <col min="4262" max="4264" width="8.140625" style="19" customWidth="1"/>
    <col min="4265" max="4271" width="10.42578125" style="19" customWidth="1"/>
    <col min="4272" max="4272" width="7" style="19" customWidth="1"/>
    <col min="4273" max="4273" width="6.85546875" style="19" customWidth="1"/>
    <col min="4274" max="4274" width="6.42578125" style="19" customWidth="1"/>
    <col min="4275" max="4275" width="6.85546875" style="19" customWidth="1"/>
    <col min="4276" max="4276" width="6.7109375" style="19" customWidth="1"/>
    <col min="4277" max="4277" width="6.42578125" style="19" customWidth="1"/>
    <col min="4278" max="4278" width="5.140625" style="19" customWidth="1"/>
    <col min="4279" max="4279" width="5.7109375" style="19" customWidth="1"/>
    <col min="4280" max="4280" width="5.42578125" style="19" customWidth="1"/>
    <col min="4281" max="4281" width="6.28515625" style="19" customWidth="1"/>
    <col min="4282" max="4282" width="5.140625" style="19" customWidth="1"/>
    <col min="4283" max="4285" width="7.42578125" style="19" customWidth="1"/>
    <col min="4286" max="4289" width="5.42578125" style="19" customWidth="1"/>
    <col min="4290" max="4290" width="7" style="19" customWidth="1"/>
    <col min="4291" max="4291" width="6.140625" style="19" customWidth="1"/>
    <col min="4292" max="4293" width="5.85546875" style="19" customWidth="1"/>
    <col min="4294" max="4295" width="6.42578125" style="19" customWidth="1"/>
    <col min="4296" max="4296" width="5.85546875" style="19" customWidth="1"/>
    <col min="4297" max="4297" width="6.85546875" style="19" customWidth="1"/>
    <col min="4298" max="4299" width="8.42578125" style="19" customWidth="1"/>
    <col min="4300" max="4300" width="50.42578125" style="19" customWidth="1"/>
    <col min="4301" max="4310" width="4.42578125" style="19" customWidth="1"/>
    <col min="4311" max="4312" width="4.28515625" style="19" customWidth="1"/>
    <col min="4313" max="4500" width="4.28515625" style="19"/>
    <col min="4501" max="4501" width="5.85546875" style="19" customWidth="1"/>
    <col min="4502" max="4502" width="11.7109375" style="19" customWidth="1"/>
    <col min="4503" max="4509" width="6.42578125" style="19" customWidth="1"/>
    <col min="4510" max="4510" width="7.140625" style="19" customWidth="1"/>
    <col min="4511" max="4511" width="6.42578125" style="19" customWidth="1"/>
    <col min="4512" max="4512" width="5.7109375" style="19" customWidth="1"/>
    <col min="4513" max="4513" width="6.42578125" style="19" customWidth="1"/>
    <col min="4514" max="4514" width="5.85546875" style="19" customWidth="1"/>
    <col min="4515" max="4515" width="7" style="19" customWidth="1"/>
    <col min="4516" max="4516" width="6.7109375" style="19" customWidth="1"/>
    <col min="4517" max="4517" width="6.42578125" style="19" customWidth="1"/>
    <col min="4518" max="4520" width="8.140625" style="19" customWidth="1"/>
    <col min="4521" max="4527" width="10.42578125" style="19" customWidth="1"/>
    <col min="4528" max="4528" width="7" style="19" customWidth="1"/>
    <col min="4529" max="4529" width="6.85546875" style="19" customWidth="1"/>
    <col min="4530" max="4530" width="6.42578125" style="19" customWidth="1"/>
    <col min="4531" max="4531" width="6.85546875" style="19" customWidth="1"/>
    <col min="4532" max="4532" width="6.7109375" style="19" customWidth="1"/>
    <col min="4533" max="4533" width="6.42578125" style="19" customWidth="1"/>
    <col min="4534" max="4534" width="5.140625" style="19" customWidth="1"/>
    <col min="4535" max="4535" width="5.7109375" style="19" customWidth="1"/>
    <col min="4536" max="4536" width="5.42578125" style="19" customWidth="1"/>
    <col min="4537" max="4537" width="6.28515625" style="19" customWidth="1"/>
    <col min="4538" max="4538" width="5.140625" style="19" customWidth="1"/>
    <col min="4539" max="4541" width="7.42578125" style="19" customWidth="1"/>
    <col min="4542" max="4545" width="5.42578125" style="19" customWidth="1"/>
    <col min="4546" max="4546" width="7" style="19" customWidth="1"/>
    <col min="4547" max="4547" width="6.140625" style="19" customWidth="1"/>
    <col min="4548" max="4549" width="5.85546875" style="19" customWidth="1"/>
    <col min="4550" max="4551" width="6.42578125" style="19" customWidth="1"/>
    <col min="4552" max="4552" width="5.85546875" style="19" customWidth="1"/>
    <col min="4553" max="4553" width="6.85546875" style="19" customWidth="1"/>
    <col min="4554" max="4555" width="8.42578125" style="19" customWidth="1"/>
    <col min="4556" max="4556" width="50.42578125" style="19" customWidth="1"/>
    <col min="4557" max="4566" width="4.42578125" style="19" customWidth="1"/>
    <col min="4567" max="4568" width="4.28515625" style="19" customWidth="1"/>
    <col min="4569" max="4756" width="4.28515625" style="19"/>
    <col min="4757" max="4757" width="5.85546875" style="19" customWidth="1"/>
    <col min="4758" max="4758" width="11.7109375" style="19" customWidth="1"/>
    <col min="4759" max="4765" width="6.42578125" style="19" customWidth="1"/>
    <col min="4766" max="4766" width="7.140625" style="19" customWidth="1"/>
    <col min="4767" max="4767" width="6.42578125" style="19" customWidth="1"/>
    <col min="4768" max="4768" width="5.7109375" style="19" customWidth="1"/>
    <col min="4769" max="4769" width="6.42578125" style="19" customWidth="1"/>
    <col min="4770" max="4770" width="5.85546875" style="19" customWidth="1"/>
    <col min="4771" max="4771" width="7" style="19" customWidth="1"/>
    <col min="4772" max="4772" width="6.7109375" style="19" customWidth="1"/>
    <col min="4773" max="4773" width="6.42578125" style="19" customWidth="1"/>
    <col min="4774" max="4776" width="8.140625" style="19" customWidth="1"/>
    <col min="4777" max="4783" width="10.42578125" style="19" customWidth="1"/>
    <col min="4784" max="4784" width="7" style="19" customWidth="1"/>
    <col min="4785" max="4785" width="6.85546875" style="19" customWidth="1"/>
    <col min="4786" max="4786" width="6.42578125" style="19" customWidth="1"/>
    <col min="4787" max="4787" width="6.85546875" style="19" customWidth="1"/>
    <col min="4788" max="4788" width="6.7109375" style="19" customWidth="1"/>
    <col min="4789" max="4789" width="6.42578125" style="19" customWidth="1"/>
    <col min="4790" max="4790" width="5.140625" style="19" customWidth="1"/>
    <col min="4791" max="4791" width="5.7109375" style="19" customWidth="1"/>
    <col min="4792" max="4792" width="5.42578125" style="19" customWidth="1"/>
    <col min="4793" max="4793" width="6.28515625" style="19" customWidth="1"/>
    <col min="4794" max="4794" width="5.140625" style="19" customWidth="1"/>
    <col min="4795" max="4797" width="7.42578125" style="19" customWidth="1"/>
    <col min="4798" max="4801" width="5.42578125" style="19" customWidth="1"/>
    <col min="4802" max="4802" width="7" style="19" customWidth="1"/>
    <col min="4803" max="4803" width="6.140625" style="19" customWidth="1"/>
    <col min="4804" max="4805" width="5.85546875" style="19" customWidth="1"/>
    <col min="4806" max="4807" width="6.42578125" style="19" customWidth="1"/>
    <col min="4808" max="4808" width="5.85546875" style="19" customWidth="1"/>
    <col min="4809" max="4809" width="6.85546875" style="19" customWidth="1"/>
    <col min="4810" max="4811" width="8.42578125" style="19" customWidth="1"/>
    <col min="4812" max="4812" width="50.42578125" style="19" customWidth="1"/>
    <col min="4813" max="4822" width="4.42578125" style="19" customWidth="1"/>
    <col min="4823" max="4824" width="4.28515625" style="19" customWidth="1"/>
    <col min="4825" max="5012" width="4.28515625" style="19"/>
    <col min="5013" max="5013" width="5.85546875" style="19" customWidth="1"/>
    <col min="5014" max="5014" width="11.7109375" style="19" customWidth="1"/>
    <col min="5015" max="5021" width="6.42578125" style="19" customWidth="1"/>
    <col min="5022" max="5022" width="7.140625" style="19" customWidth="1"/>
    <col min="5023" max="5023" width="6.42578125" style="19" customWidth="1"/>
    <col min="5024" max="5024" width="5.7109375" style="19" customWidth="1"/>
    <col min="5025" max="5025" width="6.42578125" style="19" customWidth="1"/>
    <col min="5026" max="5026" width="5.85546875" style="19" customWidth="1"/>
    <col min="5027" max="5027" width="7" style="19" customWidth="1"/>
    <col min="5028" max="5028" width="6.7109375" style="19" customWidth="1"/>
    <col min="5029" max="5029" width="6.42578125" style="19" customWidth="1"/>
    <col min="5030" max="5032" width="8.140625" style="19" customWidth="1"/>
    <col min="5033" max="5039" width="10.42578125" style="19" customWidth="1"/>
    <col min="5040" max="5040" width="7" style="19" customWidth="1"/>
    <col min="5041" max="5041" width="6.85546875" style="19" customWidth="1"/>
    <col min="5042" max="5042" width="6.42578125" style="19" customWidth="1"/>
    <col min="5043" max="5043" width="6.85546875" style="19" customWidth="1"/>
    <col min="5044" max="5044" width="6.7109375" style="19" customWidth="1"/>
    <col min="5045" max="5045" width="6.42578125" style="19" customWidth="1"/>
    <col min="5046" max="5046" width="5.140625" style="19" customWidth="1"/>
    <col min="5047" max="5047" width="5.7109375" style="19" customWidth="1"/>
    <col min="5048" max="5048" width="5.42578125" style="19" customWidth="1"/>
    <col min="5049" max="5049" width="6.28515625" style="19" customWidth="1"/>
    <col min="5050" max="5050" width="5.140625" style="19" customWidth="1"/>
    <col min="5051" max="5053" width="7.42578125" style="19" customWidth="1"/>
    <col min="5054" max="5057" width="5.42578125" style="19" customWidth="1"/>
    <col min="5058" max="5058" width="7" style="19" customWidth="1"/>
    <col min="5059" max="5059" width="6.140625" style="19" customWidth="1"/>
    <col min="5060" max="5061" width="5.85546875" style="19" customWidth="1"/>
    <col min="5062" max="5063" width="6.42578125" style="19" customWidth="1"/>
    <col min="5064" max="5064" width="5.85546875" style="19" customWidth="1"/>
    <col min="5065" max="5065" width="6.85546875" style="19" customWidth="1"/>
    <col min="5066" max="5067" width="8.42578125" style="19" customWidth="1"/>
    <col min="5068" max="5068" width="50.42578125" style="19" customWidth="1"/>
    <col min="5069" max="5078" width="4.42578125" style="19" customWidth="1"/>
    <col min="5079" max="5080" width="4.28515625" style="19" customWidth="1"/>
    <col min="5081" max="5268" width="4.28515625" style="19"/>
    <col min="5269" max="5269" width="5.85546875" style="19" customWidth="1"/>
    <col min="5270" max="5270" width="11.7109375" style="19" customWidth="1"/>
    <col min="5271" max="5277" width="6.42578125" style="19" customWidth="1"/>
    <col min="5278" max="5278" width="7.140625" style="19" customWidth="1"/>
    <col min="5279" max="5279" width="6.42578125" style="19" customWidth="1"/>
    <col min="5280" max="5280" width="5.7109375" style="19" customWidth="1"/>
    <col min="5281" max="5281" width="6.42578125" style="19" customWidth="1"/>
    <col min="5282" max="5282" width="5.85546875" style="19" customWidth="1"/>
    <col min="5283" max="5283" width="7" style="19" customWidth="1"/>
    <col min="5284" max="5284" width="6.7109375" style="19" customWidth="1"/>
    <col min="5285" max="5285" width="6.42578125" style="19" customWidth="1"/>
    <col min="5286" max="5288" width="8.140625" style="19" customWidth="1"/>
    <col min="5289" max="5295" width="10.42578125" style="19" customWidth="1"/>
    <col min="5296" max="5296" width="7" style="19" customWidth="1"/>
    <col min="5297" max="5297" width="6.85546875" style="19" customWidth="1"/>
    <col min="5298" max="5298" width="6.42578125" style="19" customWidth="1"/>
    <col min="5299" max="5299" width="6.85546875" style="19" customWidth="1"/>
    <col min="5300" max="5300" width="6.7109375" style="19" customWidth="1"/>
    <col min="5301" max="5301" width="6.42578125" style="19" customWidth="1"/>
    <col min="5302" max="5302" width="5.140625" style="19" customWidth="1"/>
    <col min="5303" max="5303" width="5.7109375" style="19" customWidth="1"/>
    <col min="5304" max="5304" width="5.42578125" style="19" customWidth="1"/>
    <col min="5305" max="5305" width="6.28515625" style="19" customWidth="1"/>
    <col min="5306" max="5306" width="5.140625" style="19" customWidth="1"/>
    <col min="5307" max="5309" width="7.42578125" style="19" customWidth="1"/>
    <col min="5310" max="5313" width="5.42578125" style="19" customWidth="1"/>
    <col min="5314" max="5314" width="7" style="19" customWidth="1"/>
    <col min="5315" max="5315" width="6.140625" style="19" customWidth="1"/>
    <col min="5316" max="5317" width="5.85546875" style="19" customWidth="1"/>
    <col min="5318" max="5319" width="6.42578125" style="19" customWidth="1"/>
    <col min="5320" max="5320" width="5.85546875" style="19" customWidth="1"/>
    <col min="5321" max="5321" width="6.85546875" style="19" customWidth="1"/>
    <col min="5322" max="5323" width="8.42578125" style="19" customWidth="1"/>
    <col min="5324" max="5324" width="50.42578125" style="19" customWidth="1"/>
    <col min="5325" max="5334" width="4.42578125" style="19" customWidth="1"/>
    <col min="5335" max="5336" width="4.28515625" style="19" customWidth="1"/>
    <col min="5337" max="5524" width="4.28515625" style="19"/>
    <col min="5525" max="5525" width="5.85546875" style="19" customWidth="1"/>
    <col min="5526" max="5526" width="11.7109375" style="19" customWidth="1"/>
    <col min="5527" max="5533" width="6.42578125" style="19" customWidth="1"/>
    <col min="5534" max="5534" width="7.140625" style="19" customWidth="1"/>
    <col min="5535" max="5535" width="6.42578125" style="19" customWidth="1"/>
    <col min="5536" max="5536" width="5.7109375" style="19" customWidth="1"/>
    <col min="5537" max="5537" width="6.42578125" style="19" customWidth="1"/>
    <col min="5538" max="5538" width="5.85546875" style="19" customWidth="1"/>
    <col min="5539" max="5539" width="7" style="19" customWidth="1"/>
    <col min="5540" max="5540" width="6.7109375" style="19" customWidth="1"/>
    <col min="5541" max="5541" width="6.42578125" style="19" customWidth="1"/>
    <col min="5542" max="5544" width="8.140625" style="19" customWidth="1"/>
    <col min="5545" max="5551" width="10.42578125" style="19" customWidth="1"/>
    <col min="5552" max="5552" width="7" style="19" customWidth="1"/>
    <col min="5553" max="5553" width="6.85546875" style="19" customWidth="1"/>
    <col min="5554" max="5554" width="6.42578125" style="19" customWidth="1"/>
    <col min="5555" max="5555" width="6.85546875" style="19" customWidth="1"/>
    <col min="5556" max="5556" width="6.7109375" style="19" customWidth="1"/>
    <col min="5557" max="5557" width="6.42578125" style="19" customWidth="1"/>
    <col min="5558" max="5558" width="5.140625" style="19" customWidth="1"/>
    <col min="5559" max="5559" width="5.7109375" style="19" customWidth="1"/>
    <col min="5560" max="5560" width="5.42578125" style="19" customWidth="1"/>
    <col min="5561" max="5561" width="6.28515625" style="19" customWidth="1"/>
    <col min="5562" max="5562" width="5.140625" style="19" customWidth="1"/>
    <col min="5563" max="5565" width="7.42578125" style="19" customWidth="1"/>
    <col min="5566" max="5569" width="5.42578125" style="19" customWidth="1"/>
    <col min="5570" max="5570" width="7" style="19" customWidth="1"/>
    <col min="5571" max="5571" width="6.140625" style="19" customWidth="1"/>
    <col min="5572" max="5573" width="5.85546875" style="19" customWidth="1"/>
    <col min="5574" max="5575" width="6.42578125" style="19" customWidth="1"/>
    <col min="5576" max="5576" width="5.85546875" style="19" customWidth="1"/>
    <col min="5577" max="5577" width="6.85546875" style="19" customWidth="1"/>
    <col min="5578" max="5579" width="8.42578125" style="19" customWidth="1"/>
    <col min="5580" max="5580" width="50.42578125" style="19" customWidth="1"/>
    <col min="5581" max="5590" width="4.42578125" style="19" customWidth="1"/>
    <col min="5591" max="5592" width="4.28515625" style="19" customWidth="1"/>
    <col min="5593" max="5780" width="4.28515625" style="19"/>
    <col min="5781" max="5781" width="5.85546875" style="19" customWidth="1"/>
    <col min="5782" max="5782" width="11.7109375" style="19" customWidth="1"/>
    <col min="5783" max="5789" width="6.42578125" style="19" customWidth="1"/>
    <col min="5790" max="5790" width="7.140625" style="19" customWidth="1"/>
    <col min="5791" max="5791" width="6.42578125" style="19" customWidth="1"/>
    <col min="5792" max="5792" width="5.7109375" style="19" customWidth="1"/>
    <col min="5793" max="5793" width="6.42578125" style="19" customWidth="1"/>
    <col min="5794" max="5794" width="5.85546875" style="19" customWidth="1"/>
    <col min="5795" max="5795" width="7" style="19" customWidth="1"/>
    <col min="5796" max="5796" width="6.7109375" style="19" customWidth="1"/>
    <col min="5797" max="5797" width="6.42578125" style="19" customWidth="1"/>
    <col min="5798" max="5800" width="8.140625" style="19" customWidth="1"/>
    <col min="5801" max="5807" width="10.42578125" style="19" customWidth="1"/>
    <col min="5808" max="5808" width="7" style="19" customWidth="1"/>
    <col min="5809" max="5809" width="6.85546875" style="19" customWidth="1"/>
    <col min="5810" max="5810" width="6.42578125" style="19" customWidth="1"/>
    <col min="5811" max="5811" width="6.85546875" style="19" customWidth="1"/>
    <col min="5812" max="5812" width="6.7109375" style="19" customWidth="1"/>
    <col min="5813" max="5813" width="6.42578125" style="19" customWidth="1"/>
    <col min="5814" max="5814" width="5.140625" style="19" customWidth="1"/>
    <col min="5815" max="5815" width="5.7109375" style="19" customWidth="1"/>
    <col min="5816" max="5816" width="5.42578125" style="19" customWidth="1"/>
    <col min="5817" max="5817" width="6.28515625" style="19" customWidth="1"/>
    <col min="5818" max="5818" width="5.140625" style="19" customWidth="1"/>
    <col min="5819" max="5821" width="7.42578125" style="19" customWidth="1"/>
    <col min="5822" max="5825" width="5.42578125" style="19" customWidth="1"/>
    <col min="5826" max="5826" width="7" style="19" customWidth="1"/>
    <col min="5827" max="5827" width="6.140625" style="19" customWidth="1"/>
    <col min="5828" max="5829" width="5.85546875" style="19" customWidth="1"/>
    <col min="5830" max="5831" width="6.42578125" style="19" customWidth="1"/>
    <col min="5832" max="5832" width="5.85546875" style="19" customWidth="1"/>
    <col min="5833" max="5833" width="6.85546875" style="19" customWidth="1"/>
    <col min="5834" max="5835" width="8.42578125" style="19" customWidth="1"/>
    <col min="5836" max="5836" width="50.42578125" style="19" customWidth="1"/>
    <col min="5837" max="5846" width="4.42578125" style="19" customWidth="1"/>
    <col min="5847" max="5848" width="4.28515625" style="19" customWidth="1"/>
    <col min="5849" max="6036" width="4.28515625" style="19"/>
    <col min="6037" max="6037" width="5.85546875" style="19" customWidth="1"/>
    <col min="6038" max="6038" width="11.7109375" style="19" customWidth="1"/>
    <col min="6039" max="6045" width="6.42578125" style="19" customWidth="1"/>
    <col min="6046" max="6046" width="7.140625" style="19" customWidth="1"/>
    <col min="6047" max="6047" width="6.42578125" style="19" customWidth="1"/>
    <col min="6048" max="6048" width="5.7109375" style="19" customWidth="1"/>
    <col min="6049" max="6049" width="6.42578125" style="19" customWidth="1"/>
    <col min="6050" max="6050" width="5.85546875" style="19" customWidth="1"/>
    <col min="6051" max="6051" width="7" style="19" customWidth="1"/>
    <col min="6052" max="6052" width="6.7109375" style="19" customWidth="1"/>
    <col min="6053" max="6053" width="6.42578125" style="19" customWidth="1"/>
    <col min="6054" max="6056" width="8.140625" style="19" customWidth="1"/>
    <col min="6057" max="6063" width="10.42578125" style="19" customWidth="1"/>
    <col min="6064" max="6064" width="7" style="19" customWidth="1"/>
    <col min="6065" max="6065" width="6.85546875" style="19" customWidth="1"/>
    <col min="6066" max="6066" width="6.42578125" style="19" customWidth="1"/>
    <col min="6067" max="6067" width="6.85546875" style="19" customWidth="1"/>
    <col min="6068" max="6068" width="6.7109375" style="19" customWidth="1"/>
    <col min="6069" max="6069" width="6.42578125" style="19" customWidth="1"/>
    <col min="6070" max="6070" width="5.140625" style="19" customWidth="1"/>
    <col min="6071" max="6071" width="5.7109375" style="19" customWidth="1"/>
    <col min="6072" max="6072" width="5.42578125" style="19" customWidth="1"/>
    <col min="6073" max="6073" width="6.28515625" style="19" customWidth="1"/>
    <col min="6074" max="6074" width="5.140625" style="19" customWidth="1"/>
    <col min="6075" max="6077" width="7.42578125" style="19" customWidth="1"/>
    <col min="6078" max="6081" width="5.42578125" style="19" customWidth="1"/>
    <col min="6082" max="6082" width="7" style="19" customWidth="1"/>
    <col min="6083" max="6083" width="6.140625" style="19" customWidth="1"/>
    <col min="6084" max="6085" width="5.85546875" style="19" customWidth="1"/>
    <col min="6086" max="6087" width="6.42578125" style="19" customWidth="1"/>
    <col min="6088" max="6088" width="5.85546875" style="19" customWidth="1"/>
    <col min="6089" max="6089" width="6.85546875" style="19" customWidth="1"/>
    <col min="6090" max="6091" width="8.42578125" style="19" customWidth="1"/>
    <col min="6092" max="6092" width="50.42578125" style="19" customWidth="1"/>
    <col min="6093" max="6102" width="4.42578125" style="19" customWidth="1"/>
    <col min="6103" max="6104" width="4.28515625" style="19" customWidth="1"/>
    <col min="6105" max="6292" width="4.28515625" style="19"/>
    <col min="6293" max="6293" width="5.85546875" style="19" customWidth="1"/>
    <col min="6294" max="6294" width="11.7109375" style="19" customWidth="1"/>
    <col min="6295" max="6301" width="6.42578125" style="19" customWidth="1"/>
    <col min="6302" max="6302" width="7.140625" style="19" customWidth="1"/>
    <col min="6303" max="6303" width="6.42578125" style="19" customWidth="1"/>
    <col min="6304" max="6304" width="5.7109375" style="19" customWidth="1"/>
    <col min="6305" max="6305" width="6.42578125" style="19" customWidth="1"/>
    <col min="6306" max="6306" width="5.85546875" style="19" customWidth="1"/>
    <col min="6307" max="6307" width="7" style="19" customWidth="1"/>
    <col min="6308" max="6308" width="6.7109375" style="19" customWidth="1"/>
    <col min="6309" max="6309" width="6.42578125" style="19" customWidth="1"/>
    <col min="6310" max="6312" width="8.140625" style="19" customWidth="1"/>
    <col min="6313" max="6319" width="10.42578125" style="19" customWidth="1"/>
    <col min="6320" max="6320" width="7" style="19" customWidth="1"/>
    <col min="6321" max="6321" width="6.85546875" style="19" customWidth="1"/>
    <col min="6322" max="6322" width="6.42578125" style="19" customWidth="1"/>
    <col min="6323" max="6323" width="6.85546875" style="19" customWidth="1"/>
    <col min="6324" max="6324" width="6.7109375" style="19" customWidth="1"/>
    <col min="6325" max="6325" width="6.42578125" style="19" customWidth="1"/>
    <col min="6326" max="6326" width="5.140625" style="19" customWidth="1"/>
    <col min="6327" max="6327" width="5.7109375" style="19" customWidth="1"/>
    <col min="6328" max="6328" width="5.42578125" style="19" customWidth="1"/>
    <col min="6329" max="6329" width="6.28515625" style="19" customWidth="1"/>
    <col min="6330" max="6330" width="5.140625" style="19" customWidth="1"/>
    <col min="6331" max="6333" width="7.42578125" style="19" customWidth="1"/>
    <col min="6334" max="6337" width="5.42578125" style="19" customWidth="1"/>
    <col min="6338" max="6338" width="7" style="19" customWidth="1"/>
    <col min="6339" max="6339" width="6.140625" style="19" customWidth="1"/>
    <col min="6340" max="6341" width="5.85546875" style="19" customWidth="1"/>
    <col min="6342" max="6343" width="6.42578125" style="19" customWidth="1"/>
    <col min="6344" max="6344" width="5.85546875" style="19" customWidth="1"/>
    <col min="6345" max="6345" width="6.85546875" style="19" customWidth="1"/>
    <col min="6346" max="6347" width="8.42578125" style="19" customWidth="1"/>
    <col min="6348" max="6348" width="50.42578125" style="19" customWidth="1"/>
    <col min="6349" max="6358" width="4.42578125" style="19" customWidth="1"/>
    <col min="6359" max="6360" width="4.28515625" style="19" customWidth="1"/>
    <col min="6361" max="6548" width="4.28515625" style="19"/>
    <col min="6549" max="6549" width="5.85546875" style="19" customWidth="1"/>
    <col min="6550" max="6550" width="11.7109375" style="19" customWidth="1"/>
    <col min="6551" max="6557" width="6.42578125" style="19" customWidth="1"/>
    <col min="6558" max="6558" width="7.140625" style="19" customWidth="1"/>
    <col min="6559" max="6559" width="6.42578125" style="19" customWidth="1"/>
    <col min="6560" max="6560" width="5.7109375" style="19" customWidth="1"/>
    <col min="6561" max="6561" width="6.42578125" style="19" customWidth="1"/>
    <col min="6562" max="6562" width="5.85546875" style="19" customWidth="1"/>
    <col min="6563" max="6563" width="7" style="19" customWidth="1"/>
    <col min="6564" max="6564" width="6.7109375" style="19" customWidth="1"/>
    <col min="6565" max="6565" width="6.42578125" style="19" customWidth="1"/>
    <col min="6566" max="6568" width="8.140625" style="19" customWidth="1"/>
    <col min="6569" max="6575" width="10.42578125" style="19" customWidth="1"/>
    <col min="6576" max="6576" width="7" style="19" customWidth="1"/>
    <col min="6577" max="6577" width="6.85546875" style="19" customWidth="1"/>
    <col min="6578" max="6578" width="6.42578125" style="19" customWidth="1"/>
    <col min="6579" max="6579" width="6.85546875" style="19" customWidth="1"/>
    <col min="6580" max="6580" width="6.7109375" style="19" customWidth="1"/>
    <col min="6581" max="6581" width="6.42578125" style="19" customWidth="1"/>
    <col min="6582" max="6582" width="5.140625" style="19" customWidth="1"/>
    <col min="6583" max="6583" width="5.7109375" style="19" customWidth="1"/>
    <col min="6584" max="6584" width="5.42578125" style="19" customWidth="1"/>
    <col min="6585" max="6585" width="6.28515625" style="19" customWidth="1"/>
    <col min="6586" max="6586" width="5.140625" style="19" customWidth="1"/>
    <col min="6587" max="6589" width="7.42578125" style="19" customWidth="1"/>
    <col min="6590" max="6593" width="5.42578125" style="19" customWidth="1"/>
    <col min="6594" max="6594" width="7" style="19" customWidth="1"/>
    <col min="6595" max="6595" width="6.140625" style="19" customWidth="1"/>
    <col min="6596" max="6597" width="5.85546875" style="19" customWidth="1"/>
    <col min="6598" max="6599" width="6.42578125" style="19" customWidth="1"/>
    <col min="6600" max="6600" width="5.85546875" style="19" customWidth="1"/>
    <col min="6601" max="6601" width="6.85546875" style="19" customWidth="1"/>
    <col min="6602" max="6603" width="8.42578125" style="19" customWidth="1"/>
    <col min="6604" max="6604" width="50.42578125" style="19" customWidth="1"/>
    <col min="6605" max="6614" width="4.42578125" style="19" customWidth="1"/>
    <col min="6615" max="6616" width="4.28515625" style="19" customWidth="1"/>
    <col min="6617" max="6804" width="4.28515625" style="19"/>
    <col min="6805" max="6805" width="5.85546875" style="19" customWidth="1"/>
    <col min="6806" max="6806" width="11.7109375" style="19" customWidth="1"/>
    <col min="6807" max="6813" width="6.42578125" style="19" customWidth="1"/>
    <col min="6814" max="6814" width="7.140625" style="19" customWidth="1"/>
    <col min="6815" max="6815" width="6.42578125" style="19" customWidth="1"/>
    <col min="6816" max="6816" width="5.7109375" style="19" customWidth="1"/>
    <col min="6817" max="6817" width="6.42578125" style="19" customWidth="1"/>
    <col min="6818" max="6818" width="5.85546875" style="19" customWidth="1"/>
    <col min="6819" max="6819" width="7" style="19" customWidth="1"/>
    <col min="6820" max="6820" width="6.7109375" style="19" customWidth="1"/>
    <col min="6821" max="6821" width="6.42578125" style="19" customWidth="1"/>
    <col min="6822" max="6824" width="8.140625" style="19" customWidth="1"/>
    <col min="6825" max="6831" width="10.42578125" style="19" customWidth="1"/>
    <col min="6832" max="6832" width="7" style="19" customWidth="1"/>
    <col min="6833" max="6833" width="6.85546875" style="19" customWidth="1"/>
    <col min="6834" max="6834" width="6.42578125" style="19" customWidth="1"/>
    <col min="6835" max="6835" width="6.85546875" style="19" customWidth="1"/>
    <col min="6836" max="6836" width="6.7109375" style="19" customWidth="1"/>
    <col min="6837" max="6837" width="6.42578125" style="19" customWidth="1"/>
    <col min="6838" max="6838" width="5.140625" style="19" customWidth="1"/>
    <col min="6839" max="6839" width="5.7109375" style="19" customWidth="1"/>
    <col min="6840" max="6840" width="5.42578125" style="19" customWidth="1"/>
    <col min="6841" max="6841" width="6.28515625" style="19" customWidth="1"/>
    <col min="6842" max="6842" width="5.140625" style="19" customWidth="1"/>
    <col min="6843" max="6845" width="7.42578125" style="19" customWidth="1"/>
    <col min="6846" max="6849" width="5.42578125" style="19" customWidth="1"/>
    <col min="6850" max="6850" width="7" style="19" customWidth="1"/>
    <col min="6851" max="6851" width="6.140625" style="19" customWidth="1"/>
    <col min="6852" max="6853" width="5.85546875" style="19" customWidth="1"/>
    <col min="6854" max="6855" width="6.42578125" style="19" customWidth="1"/>
    <col min="6856" max="6856" width="5.85546875" style="19" customWidth="1"/>
    <col min="6857" max="6857" width="6.85546875" style="19" customWidth="1"/>
    <col min="6858" max="6859" width="8.42578125" style="19" customWidth="1"/>
    <col min="6860" max="6860" width="50.42578125" style="19" customWidth="1"/>
    <col min="6861" max="6870" width="4.42578125" style="19" customWidth="1"/>
    <col min="6871" max="6872" width="4.28515625" style="19" customWidth="1"/>
    <col min="6873" max="7060" width="4.28515625" style="19"/>
    <col min="7061" max="7061" width="5.85546875" style="19" customWidth="1"/>
    <col min="7062" max="7062" width="11.7109375" style="19" customWidth="1"/>
    <col min="7063" max="7069" width="6.42578125" style="19" customWidth="1"/>
    <col min="7070" max="7070" width="7.140625" style="19" customWidth="1"/>
    <col min="7071" max="7071" width="6.42578125" style="19" customWidth="1"/>
    <col min="7072" max="7072" width="5.7109375" style="19" customWidth="1"/>
    <col min="7073" max="7073" width="6.42578125" style="19" customWidth="1"/>
    <col min="7074" max="7074" width="5.85546875" style="19" customWidth="1"/>
    <col min="7075" max="7075" width="7" style="19" customWidth="1"/>
    <col min="7076" max="7076" width="6.7109375" style="19" customWidth="1"/>
    <col min="7077" max="7077" width="6.42578125" style="19" customWidth="1"/>
    <col min="7078" max="7080" width="8.140625" style="19" customWidth="1"/>
    <col min="7081" max="7087" width="10.42578125" style="19" customWidth="1"/>
    <col min="7088" max="7088" width="7" style="19" customWidth="1"/>
    <col min="7089" max="7089" width="6.85546875" style="19" customWidth="1"/>
    <col min="7090" max="7090" width="6.42578125" style="19" customWidth="1"/>
    <col min="7091" max="7091" width="6.85546875" style="19" customWidth="1"/>
    <col min="7092" max="7092" width="6.7109375" style="19" customWidth="1"/>
    <col min="7093" max="7093" width="6.42578125" style="19" customWidth="1"/>
    <col min="7094" max="7094" width="5.140625" style="19" customWidth="1"/>
    <col min="7095" max="7095" width="5.7109375" style="19" customWidth="1"/>
    <col min="7096" max="7096" width="5.42578125" style="19" customWidth="1"/>
    <col min="7097" max="7097" width="6.28515625" style="19" customWidth="1"/>
    <col min="7098" max="7098" width="5.140625" style="19" customWidth="1"/>
    <col min="7099" max="7101" width="7.42578125" style="19" customWidth="1"/>
    <col min="7102" max="7105" width="5.42578125" style="19" customWidth="1"/>
    <col min="7106" max="7106" width="7" style="19" customWidth="1"/>
    <col min="7107" max="7107" width="6.140625" style="19" customWidth="1"/>
    <col min="7108" max="7109" width="5.85546875" style="19" customWidth="1"/>
    <col min="7110" max="7111" width="6.42578125" style="19" customWidth="1"/>
    <col min="7112" max="7112" width="5.85546875" style="19" customWidth="1"/>
    <col min="7113" max="7113" width="6.85546875" style="19" customWidth="1"/>
    <col min="7114" max="7115" width="8.42578125" style="19" customWidth="1"/>
    <col min="7116" max="7116" width="50.42578125" style="19" customWidth="1"/>
    <col min="7117" max="7126" width="4.42578125" style="19" customWidth="1"/>
    <col min="7127" max="7128" width="4.28515625" style="19" customWidth="1"/>
    <col min="7129" max="7316" width="4.28515625" style="19"/>
    <col min="7317" max="7317" width="5.85546875" style="19" customWidth="1"/>
    <col min="7318" max="7318" width="11.7109375" style="19" customWidth="1"/>
    <col min="7319" max="7325" width="6.42578125" style="19" customWidth="1"/>
    <col min="7326" max="7326" width="7.140625" style="19" customWidth="1"/>
    <col min="7327" max="7327" width="6.42578125" style="19" customWidth="1"/>
    <col min="7328" max="7328" width="5.7109375" style="19" customWidth="1"/>
    <col min="7329" max="7329" width="6.42578125" style="19" customWidth="1"/>
    <col min="7330" max="7330" width="5.85546875" style="19" customWidth="1"/>
    <col min="7331" max="7331" width="7" style="19" customWidth="1"/>
    <col min="7332" max="7332" width="6.7109375" style="19" customWidth="1"/>
    <col min="7333" max="7333" width="6.42578125" style="19" customWidth="1"/>
    <col min="7334" max="7336" width="8.140625" style="19" customWidth="1"/>
    <col min="7337" max="7343" width="10.42578125" style="19" customWidth="1"/>
    <col min="7344" max="7344" width="7" style="19" customWidth="1"/>
    <col min="7345" max="7345" width="6.85546875" style="19" customWidth="1"/>
    <col min="7346" max="7346" width="6.42578125" style="19" customWidth="1"/>
    <col min="7347" max="7347" width="6.85546875" style="19" customWidth="1"/>
    <col min="7348" max="7348" width="6.7109375" style="19" customWidth="1"/>
    <col min="7349" max="7349" width="6.42578125" style="19" customWidth="1"/>
    <col min="7350" max="7350" width="5.140625" style="19" customWidth="1"/>
    <col min="7351" max="7351" width="5.7109375" style="19" customWidth="1"/>
    <col min="7352" max="7352" width="5.42578125" style="19" customWidth="1"/>
    <col min="7353" max="7353" width="6.28515625" style="19" customWidth="1"/>
    <col min="7354" max="7354" width="5.140625" style="19" customWidth="1"/>
    <col min="7355" max="7357" width="7.42578125" style="19" customWidth="1"/>
    <col min="7358" max="7361" width="5.42578125" style="19" customWidth="1"/>
    <col min="7362" max="7362" width="7" style="19" customWidth="1"/>
    <col min="7363" max="7363" width="6.140625" style="19" customWidth="1"/>
    <col min="7364" max="7365" width="5.85546875" style="19" customWidth="1"/>
    <col min="7366" max="7367" width="6.42578125" style="19" customWidth="1"/>
    <col min="7368" max="7368" width="5.85546875" style="19" customWidth="1"/>
    <col min="7369" max="7369" width="6.85546875" style="19" customWidth="1"/>
    <col min="7370" max="7371" width="8.42578125" style="19" customWidth="1"/>
    <col min="7372" max="7372" width="50.42578125" style="19" customWidth="1"/>
    <col min="7373" max="7382" width="4.42578125" style="19" customWidth="1"/>
    <col min="7383" max="7384" width="4.28515625" style="19" customWidth="1"/>
    <col min="7385" max="7572" width="4.28515625" style="19"/>
    <col min="7573" max="7573" width="5.85546875" style="19" customWidth="1"/>
    <col min="7574" max="7574" width="11.7109375" style="19" customWidth="1"/>
    <col min="7575" max="7581" width="6.42578125" style="19" customWidth="1"/>
    <col min="7582" max="7582" width="7.140625" style="19" customWidth="1"/>
    <col min="7583" max="7583" width="6.42578125" style="19" customWidth="1"/>
    <col min="7584" max="7584" width="5.7109375" style="19" customWidth="1"/>
    <col min="7585" max="7585" width="6.42578125" style="19" customWidth="1"/>
    <col min="7586" max="7586" width="5.85546875" style="19" customWidth="1"/>
    <col min="7587" max="7587" width="7" style="19" customWidth="1"/>
    <col min="7588" max="7588" width="6.7109375" style="19" customWidth="1"/>
    <col min="7589" max="7589" width="6.42578125" style="19" customWidth="1"/>
    <col min="7590" max="7592" width="8.140625" style="19" customWidth="1"/>
    <col min="7593" max="7599" width="10.42578125" style="19" customWidth="1"/>
    <col min="7600" max="7600" width="7" style="19" customWidth="1"/>
    <col min="7601" max="7601" width="6.85546875" style="19" customWidth="1"/>
    <col min="7602" max="7602" width="6.42578125" style="19" customWidth="1"/>
    <col min="7603" max="7603" width="6.85546875" style="19" customWidth="1"/>
    <col min="7604" max="7604" width="6.7109375" style="19" customWidth="1"/>
    <col min="7605" max="7605" width="6.42578125" style="19" customWidth="1"/>
    <col min="7606" max="7606" width="5.140625" style="19" customWidth="1"/>
    <col min="7607" max="7607" width="5.7109375" style="19" customWidth="1"/>
    <col min="7608" max="7608" width="5.42578125" style="19" customWidth="1"/>
    <col min="7609" max="7609" width="6.28515625" style="19" customWidth="1"/>
    <col min="7610" max="7610" width="5.140625" style="19" customWidth="1"/>
    <col min="7611" max="7613" width="7.42578125" style="19" customWidth="1"/>
    <col min="7614" max="7617" width="5.42578125" style="19" customWidth="1"/>
    <col min="7618" max="7618" width="7" style="19" customWidth="1"/>
    <col min="7619" max="7619" width="6.140625" style="19" customWidth="1"/>
    <col min="7620" max="7621" width="5.85546875" style="19" customWidth="1"/>
    <col min="7622" max="7623" width="6.42578125" style="19" customWidth="1"/>
    <col min="7624" max="7624" width="5.85546875" style="19" customWidth="1"/>
    <col min="7625" max="7625" width="6.85546875" style="19" customWidth="1"/>
    <col min="7626" max="7627" width="8.42578125" style="19" customWidth="1"/>
    <col min="7628" max="7628" width="50.42578125" style="19" customWidth="1"/>
    <col min="7629" max="7638" width="4.42578125" style="19" customWidth="1"/>
    <col min="7639" max="7640" width="4.28515625" style="19" customWidth="1"/>
    <col min="7641" max="7828" width="4.28515625" style="19"/>
    <col min="7829" max="7829" width="5.85546875" style="19" customWidth="1"/>
    <col min="7830" max="7830" width="11.7109375" style="19" customWidth="1"/>
    <col min="7831" max="7837" width="6.42578125" style="19" customWidth="1"/>
    <col min="7838" max="7838" width="7.140625" style="19" customWidth="1"/>
    <col min="7839" max="7839" width="6.42578125" style="19" customWidth="1"/>
    <col min="7840" max="7840" width="5.7109375" style="19" customWidth="1"/>
    <col min="7841" max="7841" width="6.42578125" style="19" customWidth="1"/>
    <col min="7842" max="7842" width="5.85546875" style="19" customWidth="1"/>
    <col min="7843" max="7843" width="7" style="19" customWidth="1"/>
    <col min="7844" max="7844" width="6.7109375" style="19" customWidth="1"/>
    <col min="7845" max="7845" width="6.42578125" style="19" customWidth="1"/>
    <col min="7846" max="7848" width="8.140625" style="19" customWidth="1"/>
    <col min="7849" max="7855" width="10.42578125" style="19" customWidth="1"/>
    <col min="7856" max="7856" width="7" style="19" customWidth="1"/>
    <col min="7857" max="7857" width="6.85546875" style="19" customWidth="1"/>
    <col min="7858" max="7858" width="6.42578125" style="19" customWidth="1"/>
    <col min="7859" max="7859" width="6.85546875" style="19" customWidth="1"/>
    <col min="7860" max="7860" width="6.7109375" style="19" customWidth="1"/>
    <col min="7861" max="7861" width="6.42578125" style="19" customWidth="1"/>
    <col min="7862" max="7862" width="5.140625" style="19" customWidth="1"/>
    <col min="7863" max="7863" width="5.7109375" style="19" customWidth="1"/>
    <col min="7864" max="7864" width="5.42578125" style="19" customWidth="1"/>
    <col min="7865" max="7865" width="6.28515625" style="19" customWidth="1"/>
    <col min="7866" max="7866" width="5.140625" style="19" customWidth="1"/>
    <col min="7867" max="7869" width="7.42578125" style="19" customWidth="1"/>
    <col min="7870" max="7873" width="5.42578125" style="19" customWidth="1"/>
    <col min="7874" max="7874" width="7" style="19" customWidth="1"/>
    <col min="7875" max="7875" width="6.140625" style="19" customWidth="1"/>
    <col min="7876" max="7877" width="5.85546875" style="19" customWidth="1"/>
    <col min="7878" max="7879" width="6.42578125" style="19" customWidth="1"/>
    <col min="7880" max="7880" width="5.85546875" style="19" customWidth="1"/>
    <col min="7881" max="7881" width="6.85546875" style="19" customWidth="1"/>
    <col min="7882" max="7883" width="8.42578125" style="19" customWidth="1"/>
    <col min="7884" max="7884" width="50.42578125" style="19" customWidth="1"/>
    <col min="7885" max="7894" width="4.42578125" style="19" customWidth="1"/>
    <col min="7895" max="7896" width="4.28515625" style="19" customWidth="1"/>
    <col min="7897" max="8084" width="4.28515625" style="19"/>
    <col min="8085" max="8085" width="5.85546875" style="19" customWidth="1"/>
    <col min="8086" max="8086" width="11.7109375" style="19" customWidth="1"/>
    <col min="8087" max="8093" width="6.42578125" style="19" customWidth="1"/>
    <col min="8094" max="8094" width="7.140625" style="19" customWidth="1"/>
    <col min="8095" max="8095" width="6.42578125" style="19" customWidth="1"/>
    <col min="8096" max="8096" width="5.7109375" style="19" customWidth="1"/>
    <col min="8097" max="8097" width="6.42578125" style="19" customWidth="1"/>
    <col min="8098" max="8098" width="5.85546875" style="19" customWidth="1"/>
    <col min="8099" max="8099" width="7" style="19" customWidth="1"/>
    <col min="8100" max="8100" width="6.7109375" style="19" customWidth="1"/>
    <col min="8101" max="8101" width="6.42578125" style="19" customWidth="1"/>
    <col min="8102" max="8104" width="8.140625" style="19" customWidth="1"/>
    <col min="8105" max="8111" width="10.42578125" style="19" customWidth="1"/>
    <col min="8112" max="8112" width="7" style="19" customWidth="1"/>
    <col min="8113" max="8113" width="6.85546875" style="19" customWidth="1"/>
    <col min="8114" max="8114" width="6.42578125" style="19" customWidth="1"/>
    <col min="8115" max="8115" width="6.85546875" style="19" customWidth="1"/>
    <col min="8116" max="8116" width="6.7109375" style="19" customWidth="1"/>
    <col min="8117" max="8117" width="6.42578125" style="19" customWidth="1"/>
    <col min="8118" max="8118" width="5.140625" style="19" customWidth="1"/>
    <col min="8119" max="8119" width="5.7109375" style="19" customWidth="1"/>
    <col min="8120" max="8120" width="5.42578125" style="19" customWidth="1"/>
    <col min="8121" max="8121" width="6.28515625" style="19" customWidth="1"/>
    <col min="8122" max="8122" width="5.140625" style="19" customWidth="1"/>
    <col min="8123" max="8125" width="7.42578125" style="19" customWidth="1"/>
    <col min="8126" max="8129" width="5.42578125" style="19" customWidth="1"/>
    <col min="8130" max="8130" width="7" style="19" customWidth="1"/>
    <col min="8131" max="8131" width="6.140625" style="19" customWidth="1"/>
    <col min="8132" max="8133" width="5.85546875" style="19" customWidth="1"/>
    <col min="8134" max="8135" width="6.42578125" style="19" customWidth="1"/>
    <col min="8136" max="8136" width="5.85546875" style="19" customWidth="1"/>
    <col min="8137" max="8137" width="6.85546875" style="19" customWidth="1"/>
    <col min="8138" max="8139" width="8.42578125" style="19" customWidth="1"/>
    <col min="8140" max="8140" width="50.42578125" style="19" customWidth="1"/>
    <col min="8141" max="8150" width="4.42578125" style="19" customWidth="1"/>
    <col min="8151" max="8152" width="4.28515625" style="19" customWidth="1"/>
    <col min="8153" max="8340" width="4.28515625" style="19"/>
    <col min="8341" max="8341" width="5.85546875" style="19" customWidth="1"/>
    <col min="8342" max="8342" width="11.7109375" style="19" customWidth="1"/>
    <col min="8343" max="8349" width="6.42578125" style="19" customWidth="1"/>
    <col min="8350" max="8350" width="7.140625" style="19" customWidth="1"/>
    <col min="8351" max="8351" width="6.42578125" style="19" customWidth="1"/>
    <col min="8352" max="8352" width="5.7109375" style="19" customWidth="1"/>
    <col min="8353" max="8353" width="6.42578125" style="19" customWidth="1"/>
    <col min="8354" max="8354" width="5.85546875" style="19" customWidth="1"/>
    <col min="8355" max="8355" width="7" style="19" customWidth="1"/>
    <col min="8356" max="8356" width="6.7109375" style="19" customWidth="1"/>
    <col min="8357" max="8357" width="6.42578125" style="19" customWidth="1"/>
    <col min="8358" max="8360" width="8.140625" style="19" customWidth="1"/>
    <col min="8361" max="8367" width="10.42578125" style="19" customWidth="1"/>
    <col min="8368" max="8368" width="7" style="19" customWidth="1"/>
    <col min="8369" max="8369" width="6.85546875" style="19" customWidth="1"/>
    <col min="8370" max="8370" width="6.42578125" style="19" customWidth="1"/>
    <col min="8371" max="8371" width="6.85546875" style="19" customWidth="1"/>
    <col min="8372" max="8372" width="6.7109375" style="19" customWidth="1"/>
    <col min="8373" max="8373" width="6.42578125" style="19" customWidth="1"/>
    <col min="8374" max="8374" width="5.140625" style="19" customWidth="1"/>
    <col min="8375" max="8375" width="5.7109375" style="19" customWidth="1"/>
    <col min="8376" max="8376" width="5.42578125" style="19" customWidth="1"/>
    <col min="8377" max="8377" width="6.28515625" style="19" customWidth="1"/>
    <col min="8378" max="8378" width="5.140625" style="19" customWidth="1"/>
    <col min="8379" max="8381" width="7.42578125" style="19" customWidth="1"/>
    <col min="8382" max="8385" width="5.42578125" style="19" customWidth="1"/>
    <col min="8386" max="8386" width="7" style="19" customWidth="1"/>
    <col min="8387" max="8387" width="6.140625" style="19" customWidth="1"/>
    <col min="8388" max="8389" width="5.85546875" style="19" customWidth="1"/>
    <col min="8390" max="8391" width="6.42578125" style="19" customWidth="1"/>
    <col min="8392" max="8392" width="5.85546875" style="19" customWidth="1"/>
    <col min="8393" max="8393" width="6.85546875" style="19" customWidth="1"/>
    <col min="8394" max="8395" width="8.42578125" style="19" customWidth="1"/>
    <col min="8396" max="8396" width="50.42578125" style="19" customWidth="1"/>
    <col min="8397" max="8406" width="4.42578125" style="19" customWidth="1"/>
    <col min="8407" max="8408" width="4.28515625" style="19" customWidth="1"/>
    <col min="8409" max="8596" width="4.28515625" style="19"/>
    <col min="8597" max="8597" width="5.85546875" style="19" customWidth="1"/>
    <col min="8598" max="8598" width="11.7109375" style="19" customWidth="1"/>
    <col min="8599" max="8605" width="6.42578125" style="19" customWidth="1"/>
    <col min="8606" max="8606" width="7.140625" style="19" customWidth="1"/>
    <col min="8607" max="8607" width="6.42578125" style="19" customWidth="1"/>
    <col min="8608" max="8608" width="5.7109375" style="19" customWidth="1"/>
    <col min="8609" max="8609" width="6.42578125" style="19" customWidth="1"/>
    <col min="8610" max="8610" width="5.85546875" style="19" customWidth="1"/>
    <col min="8611" max="8611" width="7" style="19" customWidth="1"/>
    <col min="8612" max="8612" width="6.7109375" style="19" customWidth="1"/>
    <col min="8613" max="8613" width="6.42578125" style="19" customWidth="1"/>
    <col min="8614" max="8616" width="8.140625" style="19" customWidth="1"/>
    <col min="8617" max="8623" width="10.42578125" style="19" customWidth="1"/>
    <col min="8624" max="8624" width="7" style="19" customWidth="1"/>
    <col min="8625" max="8625" width="6.85546875" style="19" customWidth="1"/>
    <col min="8626" max="8626" width="6.42578125" style="19" customWidth="1"/>
    <col min="8627" max="8627" width="6.85546875" style="19" customWidth="1"/>
    <col min="8628" max="8628" width="6.7109375" style="19" customWidth="1"/>
    <col min="8629" max="8629" width="6.42578125" style="19" customWidth="1"/>
    <col min="8630" max="8630" width="5.140625" style="19" customWidth="1"/>
    <col min="8631" max="8631" width="5.7109375" style="19" customWidth="1"/>
    <col min="8632" max="8632" width="5.42578125" style="19" customWidth="1"/>
    <col min="8633" max="8633" width="6.28515625" style="19" customWidth="1"/>
    <col min="8634" max="8634" width="5.140625" style="19" customWidth="1"/>
    <col min="8635" max="8637" width="7.42578125" style="19" customWidth="1"/>
    <col min="8638" max="8641" width="5.42578125" style="19" customWidth="1"/>
    <col min="8642" max="8642" width="7" style="19" customWidth="1"/>
    <col min="8643" max="8643" width="6.140625" style="19" customWidth="1"/>
    <col min="8644" max="8645" width="5.85546875" style="19" customWidth="1"/>
    <col min="8646" max="8647" width="6.42578125" style="19" customWidth="1"/>
    <col min="8648" max="8648" width="5.85546875" style="19" customWidth="1"/>
    <col min="8649" max="8649" width="6.85546875" style="19" customWidth="1"/>
    <col min="8650" max="8651" width="8.42578125" style="19" customWidth="1"/>
    <col min="8652" max="8652" width="50.42578125" style="19" customWidth="1"/>
    <col min="8653" max="8662" width="4.42578125" style="19" customWidth="1"/>
    <col min="8663" max="8664" width="4.28515625" style="19" customWidth="1"/>
    <col min="8665" max="8852" width="4.28515625" style="19"/>
    <col min="8853" max="8853" width="5.85546875" style="19" customWidth="1"/>
    <col min="8854" max="8854" width="11.7109375" style="19" customWidth="1"/>
    <col min="8855" max="8861" width="6.42578125" style="19" customWidth="1"/>
    <col min="8862" max="8862" width="7.140625" style="19" customWidth="1"/>
    <col min="8863" max="8863" width="6.42578125" style="19" customWidth="1"/>
    <col min="8864" max="8864" width="5.7109375" style="19" customWidth="1"/>
    <col min="8865" max="8865" width="6.42578125" style="19" customWidth="1"/>
    <col min="8866" max="8866" width="5.85546875" style="19" customWidth="1"/>
    <col min="8867" max="8867" width="7" style="19" customWidth="1"/>
    <col min="8868" max="8868" width="6.7109375" style="19" customWidth="1"/>
    <col min="8869" max="8869" width="6.42578125" style="19" customWidth="1"/>
    <col min="8870" max="8872" width="8.140625" style="19" customWidth="1"/>
    <col min="8873" max="8879" width="10.42578125" style="19" customWidth="1"/>
    <col min="8880" max="8880" width="7" style="19" customWidth="1"/>
    <col min="8881" max="8881" width="6.85546875" style="19" customWidth="1"/>
    <col min="8882" max="8882" width="6.42578125" style="19" customWidth="1"/>
    <col min="8883" max="8883" width="6.85546875" style="19" customWidth="1"/>
    <col min="8884" max="8884" width="6.7109375" style="19" customWidth="1"/>
    <col min="8885" max="8885" width="6.42578125" style="19" customWidth="1"/>
    <col min="8886" max="8886" width="5.140625" style="19" customWidth="1"/>
    <col min="8887" max="8887" width="5.7109375" style="19" customWidth="1"/>
    <col min="8888" max="8888" width="5.42578125" style="19" customWidth="1"/>
    <col min="8889" max="8889" width="6.28515625" style="19" customWidth="1"/>
    <col min="8890" max="8890" width="5.140625" style="19" customWidth="1"/>
    <col min="8891" max="8893" width="7.42578125" style="19" customWidth="1"/>
    <col min="8894" max="8897" width="5.42578125" style="19" customWidth="1"/>
    <col min="8898" max="8898" width="7" style="19" customWidth="1"/>
    <col min="8899" max="8899" width="6.140625" style="19" customWidth="1"/>
    <col min="8900" max="8901" width="5.85546875" style="19" customWidth="1"/>
    <col min="8902" max="8903" width="6.42578125" style="19" customWidth="1"/>
    <col min="8904" max="8904" width="5.85546875" style="19" customWidth="1"/>
    <col min="8905" max="8905" width="6.85546875" style="19" customWidth="1"/>
    <col min="8906" max="8907" width="8.42578125" style="19" customWidth="1"/>
    <col min="8908" max="8908" width="50.42578125" style="19" customWidth="1"/>
    <col min="8909" max="8918" width="4.42578125" style="19" customWidth="1"/>
    <col min="8919" max="8920" width="4.28515625" style="19" customWidth="1"/>
    <col min="8921" max="9108" width="4.28515625" style="19"/>
    <col min="9109" max="9109" width="5.85546875" style="19" customWidth="1"/>
    <col min="9110" max="9110" width="11.7109375" style="19" customWidth="1"/>
    <col min="9111" max="9117" width="6.42578125" style="19" customWidth="1"/>
    <col min="9118" max="9118" width="7.140625" style="19" customWidth="1"/>
    <col min="9119" max="9119" width="6.42578125" style="19" customWidth="1"/>
    <col min="9120" max="9120" width="5.7109375" style="19" customWidth="1"/>
    <col min="9121" max="9121" width="6.42578125" style="19" customWidth="1"/>
    <col min="9122" max="9122" width="5.85546875" style="19" customWidth="1"/>
    <col min="9123" max="9123" width="7" style="19" customWidth="1"/>
    <col min="9124" max="9124" width="6.7109375" style="19" customWidth="1"/>
    <col min="9125" max="9125" width="6.42578125" style="19" customWidth="1"/>
    <col min="9126" max="9128" width="8.140625" style="19" customWidth="1"/>
    <col min="9129" max="9135" width="10.42578125" style="19" customWidth="1"/>
    <col min="9136" max="9136" width="7" style="19" customWidth="1"/>
    <col min="9137" max="9137" width="6.85546875" style="19" customWidth="1"/>
    <col min="9138" max="9138" width="6.42578125" style="19" customWidth="1"/>
    <col min="9139" max="9139" width="6.85546875" style="19" customWidth="1"/>
    <col min="9140" max="9140" width="6.7109375" style="19" customWidth="1"/>
    <col min="9141" max="9141" width="6.42578125" style="19" customWidth="1"/>
    <col min="9142" max="9142" width="5.140625" style="19" customWidth="1"/>
    <col min="9143" max="9143" width="5.7109375" style="19" customWidth="1"/>
    <col min="9144" max="9144" width="5.42578125" style="19" customWidth="1"/>
    <col min="9145" max="9145" width="6.28515625" style="19" customWidth="1"/>
    <col min="9146" max="9146" width="5.140625" style="19" customWidth="1"/>
    <col min="9147" max="9149" width="7.42578125" style="19" customWidth="1"/>
    <col min="9150" max="9153" width="5.42578125" style="19" customWidth="1"/>
    <col min="9154" max="9154" width="7" style="19" customWidth="1"/>
    <col min="9155" max="9155" width="6.140625" style="19" customWidth="1"/>
    <col min="9156" max="9157" width="5.85546875" style="19" customWidth="1"/>
    <col min="9158" max="9159" width="6.42578125" style="19" customWidth="1"/>
    <col min="9160" max="9160" width="5.85546875" style="19" customWidth="1"/>
    <col min="9161" max="9161" width="6.85546875" style="19" customWidth="1"/>
    <col min="9162" max="9163" width="8.42578125" style="19" customWidth="1"/>
    <col min="9164" max="9164" width="50.42578125" style="19" customWidth="1"/>
    <col min="9165" max="9174" width="4.42578125" style="19" customWidth="1"/>
    <col min="9175" max="9176" width="4.28515625" style="19" customWidth="1"/>
    <col min="9177" max="9364" width="4.28515625" style="19"/>
    <col min="9365" max="9365" width="5.85546875" style="19" customWidth="1"/>
    <col min="9366" max="9366" width="11.7109375" style="19" customWidth="1"/>
    <col min="9367" max="9373" width="6.42578125" style="19" customWidth="1"/>
    <col min="9374" max="9374" width="7.140625" style="19" customWidth="1"/>
    <col min="9375" max="9375" width="6.42578125" style="19" customWidth="1"/>
    <col min="9376" max="9376" width="5.7109375" style="19" customWidth="1"/>
    <col min="9377" max="9377" width="6.42578125" style="19" customWidth="1"/>
    <col min="9378" max="9378" width="5.85546875" style="19" customWidth="1"/>
    <col min="9379" max="9379" width="7" style="19" customWidth="1"/>
    <col min="9380" max="9380" width="6.7109375" style="19" customWidth="1"/>
    <col min="9381" max="9381" width="6.42578125" style="19" customWidth="1"/>
    <col min="9382" max="9384" width="8.140625" style="19" customWidth="1"/>
    <col min="9385" max="9391" width="10.42578125" style="19" customWidth="1"/>
    <col min="9392" max="9392" width="7" style="19" customWidth="1"/>
    <col min="9393" max="9393" width="6.85546875" style="19" customWidth="1"/>
    <col min="9394" max="9394" width="6.42578125" style="19" customWidth="1"/>
    <col min="9395" max="9395" width="6.85546875" style="19" customWidth="1"/>
    <col min="9396" max="9396" width="6.7109375" style="19" customWidth="1"/>
    <col min="9397" max="9397" width="6.42578125" style="19" customWidth="1"/>
    <col min="9398" max="9398" width="5.140625" style="19" customWidth="1"/>
    <col min="9399" max="9399" width="5.7109375" style="19" customWidth="1"/>
    <col min="9400" max="9400" width="5.42578125" style="19" customWidth="1"/>
    <col min="9401" max="9401" width="6.28515625" style="19" customWidth="1"/>
    <col min="9402" max="9402" width="5.140625" style="19" customWidth="1"/>
    <col min="9403" max="9405" width="7.42578125" style="19" customWidth="1"/>
    <col min="9406" max="9409" width="5.42578125" style="19" customWidth="1"/>
    <col min="9410" max="9410" width="7" style="19" customWidth="1"/>
    <col min="9411" max="9411" width="6.140625" style="19" customWidth="1"/>
    <col min="9412" max="9413" width="5.85546875" style="19" customWidth="1"/>
    <col min="9414" max="9415" width="6.42578125" style="19" customWidth="1"/>
    <col min="9416" max="9416" width="5.85546875" style="19" customWidth="1"/>
    <col min="9417" max="9417" width="6.85546875" style="19" customWidth="1"/>
    <col min="9418" max="9419" width="8.42578125" style="19" customWidth="1"/>
    <col min="9420" max="9420" width="50.42578125" style="19" customWidth="1"/>
    <col min="9421" max="9430" width="4.42578125" style="19" customWidth="1"/>
    <col min="9431" max="9432" width="4.28515625" style="19" customWidth="1"/>
    <col min="9433" max="9620" width="4.28515625" style="19"/>
    <col min="9621" max="9621" width="5.85546875" style="19" customWidth="1"/>
    <col min="9622" max="9622" width="11.7109375" style="19" customWidth="1"/>
    <col min="9623" max="9629" width="6.42578125" style="19" customWidth="1"/>
    <col min="9630" max="9630" width="7.140625" style="19" customWidth="1"/>
    <col min="9631" max="9631" width="6.42578125" style="19" customWidth="1"/>
    <col min="9632" max="9632" width="5.7109375" style="19" customWidth="1"/>
    <col min="9633" max="9633" width="6.42578125" style="19" customWidth="1"/>
    <col min="9634" max="9634" width="5.85546875" style="19" customWidth="1"/>
    <col min="9635" max="9635" width="7" style="19" customWidth="1"/>
    <col min="9636" max="9636" width="6.7109375" style="19" customWidth="1"/>
    <col min="9637" max="9637" width="6.42578125" style="19" customWidth="1"/>
    <col min="9638" max="9640" width="8.140625" style="19" customWidth="1"/>
    <col min="9641" max="9647" width="10.42578125" style="19" customWidth="1"/>
    <col min="9648" max="9648" width="7" style="19" customWidth="1"/>
    <col min="9649" max="9649" width="6.85546875" style="19" customWidth="1"/>
    <col min="9650" max="9650" width="6.42578125" style="19" customWidth="1"/>
    <col min="9651" max="9651" width="6.85546875" style="19" customWidth="1"/>
    <col min="9652" max="9652" width="6.7109375" style="19" customWidth="1"/>
    <col min="9653" max="9653" width="6.42578125" style="19" customWidth="1"/>
    <col min="9654" max="9654" width="5.140625" style="19" customWidth="1"/>
    <col min="9655" max="9655" width="5.7109375" style="19" customWidth="1"/>
    <col min="9656" max="9656" width="5.42578125" style="19" customWidth="1"/>
    <col min="9657" max="9657" width="6.28515625" style="19" customWidth="1"/>
    <col min="9658" max="9658" width="5.140625" style="19" customWidth="1"/>
    <col min="9659" max="9661" width="7.42578125" style="19" customWidth="1"/>
    <col min="9662" max="9665" width="5.42578125" style="19" customWidth="1"/>
    <col min="9666" max="9666" width="7" style="19" customWidth="1"/>
    <col min="9667" max="9667" width="6.140625" style="19" customWidth="1"/>
    <col min="9668" max="9669" width="5.85546875" style="19" customWidth="1"/>
    <col min="9670" max="9671" width="6.42578125" style="19" customWidth="1"/>
    <col min="9672" max="9672" width="5.85546875" style="19" customWidth="1"/>
    <col min="9673" max="9673" width="6.85546875" style="19" customWidth="1"/>
    <col min="9674" max="9675" width="8.42578125" style="19" customWidth="1"/>
    <col min="9676" max="9676" width="50.42578125" style="19" customWidth="1"/>
    <col min="9677" max="9686" width="4.42578125" style="19" customWidth="1"/>
    <col min="9687" max="9688" width="4.28515625" style="19" customWidth="1"/>
    <col min="9689" max="9876" width="4.28515625" style="19"/>
    <col min="9877" max="9877" width="5.85546875" style="19" customWidth="1"/>
    <col min="9878" max="9878" width="11.7109375" style="19" customWidth="1"/>
    <col min="9879" max="9885" width="6.42578125" style="19" customWidth="1"/>
    <col min="9886" max="9886" width="7.140625" style="19" customWidth="1"/>
    <col min="9887" max="9887" width="6.42578125" style="19" customWidth="1"/>
    <col min="9888" max="9888" width="5.7109375" style="19" customWidth="1"/>
    <col min="9889" max="9889" width="6.42578125" style="19" customWidth="1"/>
    <col min="9890" max="9890" width="5.85546875" style="19" customWidth="1"/>
    <col min="9891" max="9891" width="7" style="19" customWidth="1"/>
    <col min="9892" max="9892" width="6.7109375" style="19" customWidth="1"/>
    <col min="9893" max="9893" width="6.42578125" style="19" customWidth="1"/>
    <col min="9894" max="9896" width="8.140625" style="19" customWidth="1"/>
    <col min="9897" max="9903" width="10.42578125" style="19" customWidth="1"/>
    <col min="9904" max="9904" width="7" style="19" customWidth="1"/>
    <col min="9905" max="9905" width="6.85546875" style="19" customWidth="1"/>
    <col min="9906" max="9906" width="6.42578125" style="19" customWidth="1"/>
    <col min="9907" max="9907" width="6.85546875" style="19" customWidth="1"/>
    <col min="9908" max="9908" width="6.7109375" style="19" customWidth="1"/>
    <col min="9909" max="9909" width="6.42578125" style="19" customWidth="1"/>
    <col min="9910" max="9910" width="5.140625" style="19" customWidth="1"/>
    <col min="9911" max="9911" width="5.7109375" style="19" customWidth="1"/>
    <col min="9912" max="9912" width="5.42578125" style="19" customWidth="1"/>
    <col min="9913" max="9913" width="6.28515625" style="19" customWidth="1"/>
    <col min="9914" max="9914" width="5.140625" style="19" customWidth="1"/>
    <col min="9915" max="9917" width="7.42578125" style="19" customWidth="1"/>
    <col min="9918" max="9921" width="5.42578125" style="19" customWidth="1"/>
    <col min="9922" max="9922" width="7" style="19" customWidth="1"/>
    <col min="9923" max="9923" width="6.140625" style="19" customWidth="1"/>
    <col min="9924" max="9925" width="5.85546875" style="19" customWidth="1"/>
    <col min="9926" max="9927" width="6.42578125" style="19" customWidth="1"/>
    <col min="9928" max="9928" width="5.85546875" style="19" customWidth="1"/>
    <col min="9929" max="9929" width="6.85546875" style="19" customWidth="1"/>
    <col min="9930" max="9931" width="8.42578125" style="19" customWidth="1"/>
    <col min="9932" max="9932" width="50.42578125" style="19" customWidth="1"/>
    <col min="9933" max="9942" width="4.42578125" style="19" customWidth="1"/>
    <col min="9943" max="9944" width="4.28515625" style="19" customWidth="1"/>
    <col min="9945" max="10132" width="4.28515625" style="19"/>
    <col min="10133" max="10133" width="5.85546875" style="19" customWidth="1"/>
    <col min="10134" max="10134" width="11.7109375" style="19" customWidth="1"/>
    <col min="10135" max="10141" width="6.42578125" style="19" customWidth="1"/>
    <col min="10142" max="10142" width="7.140625" style="19" customWidth="1"/>
    <col min="10143" max="10143" width="6.42578125" style="19" customWidth="1"/>
    <col min="10144" max="10144" width="5.7109375" style="19" customWidth="1"/>
    <col min="10145" max="10145" width="6.42578125" style="19" customWidth="1"/>
    <col min="10146" max="10146" width="5.85546875" style="19" customWidth="1"/>
    <col min="10147" max="10147" width="7" style="19" customWidth="1"/>
    <col min="10148" max="10148" width="6.7109375" style="19" customWidth="1"/>
    <col min="10149" max="10149" width="6.42578125" style="19" customWidth="1"/>
    <col min="10150" max="10152" width="8.140625" style="19" customWidth="1"/>
    <col min="10153" max="10159" width="10.42578125" style="19" customWidth="1"/>
    <col min="10160" max="10160" width="7" style="19" customWidth="1"/>
    <col min="10161" max="10161" width="6.85546875" style="19" customWidth="1"/>
    <col min="10162" max="10162" width="6.42578125" style="19" customWidth="1"/>
    <col min="10163" max="10163" width="6.85546875" style="19" customWidth="1"/>
    <col min="10164" max="10164" width="6.7109375" style="19" customWidth="1"/>
    <col min="10165" max="10165" width="6.42578125" style="19" customWidth="1"/>
    <col min="10166" max="10166" width="5.140625" style="19" customWidth="1"/>
    <col min="10167" max="10167" width="5.7109375" style="19" customWidth="1"/>
    <col min="10168" max="10168" width="5.42578125" style="19" customWidth="1"/>
    <col min="10169" max="10169" width="6.28515625" style="19" customWidth="1"/>
    <col min="10170" max="10170" width="5.140625" style="19" customWidth="1"/>
    <col min="10171" max="10173" width="7.42578125" style="19" customWidth="1"/>
    <col min="10174" max="10177" width="5.42578125" style="19" customWidth="1"/>
    <col min="10178" max="10178" width="7" style="19" customWidth="1"/>
    <col min="10179" max="10179" width="6.140625" style="19" customWidth="1"/>
    <col min="10180" max="10181" width="5.85546875" style="19" customWidth="1"/>
    <col min="10182" max="10183" width="6.42578125" style="19" customWidth="1"/>
    <col min="10184" max="10184" width="5.85546875" style="19" customWidth="1"/>
    <col min="10185" max="10185" width="6.85546875" style="19" customWidth="1"/>
    <col min="10186" max="10187" width="8.42578125" style="19" customWidth="1"/>
    <col min="10188" max="10188" width="50.42578125" style="19" customWidth="1"/>
    <col min="10189" max="10198" width="4.42578125" style="19" customWidth="1"/>
    <col min="10199" max="10200" width="4.28515625" style="19" customWidth="1"/>
    <col min="10201" max="10388" width="4.28515625" style="19"/>
    <col min="10389" max="10389" width="5.85546875" style="19" customWidth="1"/>
    <col min="10390" max="10390" width="11.7109375" style="19" customWidth="1"/>
    <col min="10391" max="10397" width="6.42578125" style="19" customWidth="1"/>
    <col min="10398" max="10398" width="7.140625" style="19" customWidth="1"/>
    <col min="10399" max="10399" width="6.42578125" style="19" customWidth="1"/>
    <col min="10400" max="10400" width="5.7109375" style="19" customWidth="1"/>
    <col min="10401" max="10401" width="6.42578125" style="19" customWidth="1"/>
    <col min="10402" max="10402" width="5.85546875" style="19" customWidth="1"/>
    <col min="10403" max="10403" width="7" style="19" customWidth="1"/>
    <col min="10404" max="10404" width="6.7109375" style="19" customWidth="1"/>
    <col min="10405" max="10405" width="6.42578125" style="19" customWidth="1"/>
    <col min="10406" max="10408" width="8.140625" style="19" customWidth="1"/>
    <col min="10409" max="10415" width="10.42578125" style="19" customWidth="1"/>
    <col min="10416" max="10416" width="7" style="19" customWidth="1"/>
    <col min="10417" max="10417" width="6.85546875" style="19" customWidth="1"/>
    <col min="10418" max="10418" width="6.42578125" style="19" customWidth="1"/>
    <col min="10419" max="10419" width="6.85546875" style="19" customWidth="1"/>
    <col min="10420" max="10420" width="6.7109375" style="19" customWidth="1"/>
    <col min="10421" max="10421" width="6.42578125" style="19" customWidth="1"/>
    <col min="10422" max="10422" width="5.140625" style="19" customWidth="1"/>
    <col min="10423" max="10423" width="5.7109375" style="19" customWidth="1"/>
    <col min="10424" max="10424" width="5.42578125" style="19" customWidth="1"/>
    <col min="10425" max="10425" width="6.28515625" style="19" customWidth="1"/>
    <col min="10426" max="10426" width="5.140625" style="19" customWidth="1"/>
    <col min="10427" max="10429" width="7.42578125" style="19" customWidth="1"/>
    <col min="10430" max="10433" width="5.42578125" style="19" customWidth="1"/>
    <col min="10434" max="10434" width="7" style="19" customWidth="1"/>
    <col min="10435" max="10435" width="6.140625" style="19" customWidth="1"/>
    <col min="10436" max="10437" width="5.85546875" style="19" customWidth="1"/>
    <col min="10438" max="10439" width="6.42578125" style="19" customWidth="1"/>
    <col min="10440" max="10440" width="5.85546875" style="19" customWidth="1"/>
    <col min="10441" max="10441" width="6.85546875" style="19" customWidth="1"/>
    <col min="10442" max="10443" width="8.42578125" style="19" customWidth="1"/>
    <col min="10444" max="10444" width="50.42578125" style="19" customWidth="1"/>
    <col min="10445" max="10454" width="4.42578125" style="19" customWidth="1"/>
    <col min="10455" max="10456" width="4.28515625" style="19" customWidth="1"/>
    <col min="10457" max="10644" width="4.28515625" style="19"/>
    <col min="10645" max="10645" width="5.85546875" style="19" customWidth="1"/>
    <col min="10646" max="10646" width="11.7109375" style="19" customWidth="1"/>
    <col min="10647" max="10653" width="6.42578125" style="19" customWidth="1"/>
    <col min="10654" max="10654" width="7.140625" style="19" customWidth="1"/>
    <col min="10655" max="10655" width="6.42578125" style="19" customWidth="1"/>
    <col min="10656" max="10656" width="5.7109375" style="19" customWidth="1"/>
    <col min="10657" max="10657" width="6.42578125" style="19" customWidth="1"/>
    <col min="10658" max="10658" width="5.85546875" style="19" customWidth="1"/>
    <col min="10659" max="10659" width="7" style="19" customWidth="1"/>
    <col min="10660" max="10660" width="6.7109375" style="19" customWidth="1"/>
    <col min="10661" max="10661" width="6.42578125" style="19" customWidth="1"/>
    <col min="10662" max="10664" width="8.140625" style="19" customWidth="1"/>
    <col min="10665" max="10671" width="10.42578125" style="19" customWidth="1"/>
    <col min="10672" max="10672" width="7" style="19" customWidth="1"/>
    <col min="10673" max="10673" width="6.85546875" style="19" customWidth="1"/>
    <col min="10674" max="10674" width="6.42578125" style="19" customWidth="1"/>
    <col min="10675" max="10675" width="6.85546875" style="19" customWidth="1"/>
    <col min="10676" max="10676" width="6.7109375" style="19" customWidth="1"/>
    <col min="10677" max="10677" width="6.42578125" style="19" customWidth="1"/>
    <col min="10678" max="10678" width="5.140625" style="19" customWidth="1"/>
    <col min="10679" max="10679" width="5.7109375" style="19" customWidth="1"/>
    <col min="10680" max="10680" width="5.42578125" style="19" customWidth="1"/>
    <col min="10681" max="10681" width="6.28515625" style="19" customWidth="1"/>
    <col min="10682" max="10682" width="5.140625" style="19" customWidth="1"/>
    <col min="10683" max="10685" width="7.42578125" style="19" customWidth="1"/>
    <col min="10686" max="10689" width="5.42578125" style="19" customWidth="1"/>
    <col min="10690" max="10690" width="7" style="19" customWidth="1"/>
    <col min="10691" max="10691" width="6.140625" style="19" customWidth="1"/>
    <col min="10692" max="10693" width="5.85546875" style="19" customWidth="1"/>
    <col min="10694" max="10695" width="6.42578125" style="19" customWidth="1"/>
    <col min="10696" max="10696" width="5.85546875" style="19" customWidth="1"/>
    <col min="10697" max="10697" width="6.85546875" style="19" customWidth="1"/>
    <col min="10698" max="10699" width="8.42578125" style="19" customWidth="1"/>
    <col min="10700" max="10700" width="50.42578125" style="19" customWidth="1"/>
    <col min="10701" max="10710" width="4.42578125" style="19" customWidth="1"/>
    <col min="10711" max="10712" width="4.28515625" style="19" customWidth="1"/>
    <col min="10713" max="10900" width="4.28515625" style="19"/>
    <col min="10901" max="10901" width="5.85546875" style="19" customWidth="1"/>
    <col min="10902" max="10902" width="11.7109375" style="19" customWidth="1"/>
    <col min="10903" max="10909" width="6.42578125" style="19" customWidth="1"/>
    <col min="10910" max="10910" width="7.140625" style="19" customWidth="1"/>
    <col min="10911" max="10911" width="6.42578125" style="19" customWidth="1"/>
    <col min="10912" max="10912" width="5.7109375" style="19" customWidth="1"/>
    <col min="10913" max="10913" width="6.42578125" style="19" customWidth="1"/>
    <col min="10914" max="10914" width="5.85546875" style="19" customWidth="1"/>
    <col min="10915" max="10915" width="7" style="19" customWidth="1"/>
    <col min="10916" max="10916" width="6.7109375" style="19" customWidth="1"/>
    <col min="10917" max="10917" width="6.42578125" style="19" customWidth="1"/>
    <col min="10918" max="10920" width="8.140625" style="19" customWidth="1"/>
    <col min="10921" max="10927" width="10.42578125" style="19" customWidth="1"/>
    <col min="10928" max="10928" width="7" style="19" customWidth="1"/>
    <col min="10929" max="10929" width="6.85546875" style="19" customWidth="1"/>
    <col min="10930" max="10930" width="6.42578125" style="19" customWidth="1"/>
    <col min="10931" max="10931" width="6.85546875" style="19" customWidth="1"/>
    <col min="10932" max="10932" width="6.7109375" style="19" customWidth="1"/>
    <col min="10933" max="10933" width="6.42578125" style="19" customWidth="1"/>
    <col min="10934" max="10934" width="5.140625" style="19" customWidth="1"/>
    <col min="10935" max="10935" width="5.7109375" style="19" customWidth="1"/>
    <col min="10936" max="10936" width="5.42578125" style="19" customWidth="1"/>
    <col min="10937" max="10937" width="6.28515625" style="19" customWidth="1"/>
    <col min="10938" max="10938" width="5.140625" style="19" customWidth="1"/>
    <col min="10939" max="10941" width="7.42578125" style="19" customWidth="1"/>
    <col min="10942" max="10945" width="5.42578125" style="19" customWidth="1"/>
    <col min="10946" max="10946" width="7" style="19" customWidth="1"/>
    <col min="10947" max="10947" width="6.140625" style="19" customWidth="1"/>
    <col min="10948" max="10949" width="5.85546875" style="19" customWidth="1"/>
    <col min="10950" max="10951" width="6.42578125" style="19" customWidth="1"/>
    <col min="10952" max="10952" width="5.85546875" style="19" customWidth="1"/>
    <col min="10953" max="10953" width="6.85546875" style="19" customWidth="1"/>
    <col min="10954" max="10955" width="8.42578125" style="19" customWidth="1"/>
    <col min="10956" max="10956" width="50.42578125" style="19" customWidth="1"/>
    <col min="10957" max="10966" width="4.42578125" style="19" customWidth="1"/>
    <col min="10967" max="10968" width="4.28515625" style="19" customWidth="1"/>
    <col min="10969" max="11156" width="4.28515625" style="19"/>
    <col min="11157" max="11157" width="5.85546875" style="19" customWidth="1"/>
    <col min="11158" max="11158" width="11.7109375" style="19" customWidth="1"/>
    <col min="11159" max="11165" width="6.42578125" style="19" customWidth="1"/>
    <col min="11166" max="11166" width="7.140625" style="19" customWidth="1"/>
    <col min="11167" max="11167" width="6.42578125" style="19" customWidth="1"/>
    <col min="11168" max="11168" width="5.7109375" style="19" customWidth="1"/>
    <col min="11169" max="11169" width="6.42578125" style="19" customWidth="1"/>
    <col min="11170" max="11170" width="5.85546875" style="19" customWidth="1"/>
    <col min="11171" max="11171" width="7" style="19" customWidth="1"/>
    <col min="11172" max="11172" width="6.7109375" style="19" customWidth="1"/>
    <col min="11173" max="11173" width="6.42578125" style="19" customWidth="1"/>
    <col min="11174" max="11176" width="8.140625" style="19" customWidth="1"/>
    <col min="11177" max="11183" width="10.42578125" style="19" customWidth="1"/>
    <col min="11184" max="11184" width="7" style="19" customWidth="1"/>
    <col min="11185" max="11185" width="6.85546875" style="19" customWidth="1"/>
    <col min="11186" max="11186" width="6.42578125" style="19" customWidth="1"/>
    <col min="11187" max="11187" width="6.85546875" style="19" customWidth="1"/>
    <col min="11188" max="11188" width="6.7109375" style="19" customWidth="1"/>
    <col min="11189" max="11189" width="6.42578125" style="19" customWidth="1"/>
    <col min="11190" max="11190" width="5.140625" style="19" customWidth="1"/>
    <col min="11191" max="11191" width="5.7109375" style="19" customWidth="1"/>
    <col min="11192" max="11192" width="5.42578125" style="19" customWidth="1"/>
    <col min="11193" max="11193" width="6.28515625" style="19" customWidth="1"/>
    <col min="11194" max="11194" width="5.140625" style="19" customWidth="1"/>
    <col min="11195" max="11197" width="7.42578125" style="19" customWidth="1"/>
    <col min="11198" max="11201" width="5.42578125" style="19" customWidth="1"/>
    <col min="11202" max="11202" width="7" style="19" customWidth="1"/>
    <col min="11203" max="11203" width="6.140625" style="19" customWidth="1"/>
    <col min="11204" max="11205" width="5.85546875" style="19" customWidth="1"/>
    <col min="11206" max="11207" width="6.42578125" style="19" customWidth="1"/>
    <col min="11208" max="11208" width="5.85546875" style="19" customWidth="1"/>
    <col min="11209" max="11209" width="6.85546875" style="19" customWidth="1"/>
    <col min="11210" max="11211" width="8.42578125" style="19" customWidth="1"/>
    <col min="11212" max="11212" width="50.42578125" style="19" customWidth="1"/>
    <col min="11213" max="11222" width="4.42578125" style="19" customWidth="1"/>
    <col min="11223" max="11224" width="4.28515625" style="19" customWidth="1"/>
    <col min="11225" max="11412" width="4.28515625" style="19"/>
    <col min="11413" max="11413" width="5.85546875" style="19" customWidth="1"/>
    <col min="11414" max="11414" width="11.7109375" style="19" customWidth="1"/>
    <col min="11415" max="11421" width="6.42578125" style="19" customWidth="1"/>
    <col min="11422" max="11422" width="7.140625" style="19" customWidth="1"/>
    <col min="11423" max="11423" width="6.42578125" style="19" customWidth="1"/>
    <col min="11424" max="11424" width="5.7109375" style="19" customWidth="1"/>
    <col min="11425" max="11425" width="6.42578125" style="19" customWidth="1"/>
    <col min="11426" max="11426" width="5.85546875" style="19" customWidth="1"/>
    <col min="11427" max="11427" width="7" style="19" customWidth="1"/>
    <col min="11428" max="11428" width="6.7109375" style="19" customWidth="1"/>
    <col min="11429" max="11429" width="6.42578125" style="19" customWidth="1"/>
    <col min="11430" max="11432" width="8.140625" style="19" customWidth="1"/>
    <col min="11433" max="11439" width="10.42578125" style="19" customWidth="1"/>
    <col min="11440" max="11440" width="7" style="19" customWidth="1"/>
    <col min="11441" max="11441" width="6.85546875" style="19" customWidth="1"/>
    <col min="11442" max="11442" width="6.42578125" style="19" customWidth="1"/>
    <col min="11443" max="11443" width="6.85546875" style="19" customWidth="1"/>
    <col min="11444" max="11444" width="6.7109375" style="19" customWidth="1"/>
    <col min="11445" max="11445" width="6.42578125" style="19" customWidth="1"/>
    <col min="11446" max="11446" width="5.140625" style="19" customWidth="1"/>
    <col min="11447" max="11447" width="5.7109375" style="19" customWidth="1"/>
    <col min="11448" max="11448" width="5.42578125" style="19" customWidth="1"/>
    <col min="11449" max="11449" width="6.28515625" style="19" customWidth="1"/>
    <col min="11450" max="11450" width="5.140625" style="19" customWidth="1"/>
    <col min="11451" max="11453" width="7.42578125" style="19" customWidth="1"/>
    <col min="11454" max="11457" width="5.42578125" style="19" customWidth="1"/>
    <col min="11458" max="11458" width="7" style="19" customWidth="1"/>
    <col min="11459" max="11459" width="6.140625" style="19" customWidth="1"/>
    <col min="11460" max="11461" width="5.85546875" style="19" customWidth="1"/>
    <col min="11462" max="11463" width="6.42578125" style="19" customWidth="1"/>
    <col min="11464" max="11464" width="5.85546875" style="19" customWidth="1"/>
    <col min="11465" max="11465" width="6.85546875" style="19" customWidth="1"/>
    <col min="11466" max="11467" width="8.42578125" style="19" customWidth="1"/>
    <col min="11468" max="11468" width="50.42578125" style="19" customWidth="1"/>
    <col min="11469" max="11478" width="4.42578125" style="19" customWidth="1"/>
    <col min="11479" max="11480" width="4.28515625" style="19" customWidth="1"/>
    <col min="11481" max="11668" width="4.28515625" style="19"/>
    <col min="11669" max="11669" width="5.85546875" style="19" customWidth="1"/>
    <col min="11670" max="11670" width="11.7109375" style="19" customWidth="1"/>
    <col min="11671" max="11677" width="6.42578125" style="19" customWidth="1"/>
    <col min="11678" max="11678" width="7.140625" style="19" customWidth="1"/>
    <col min="11679" max="11679" width="6.42578125" style="19" customWidth="1"/>
    <col min="11680" max="11680" width="5.7109375" style="19" customWidth="1"/>
    <col min="11681" max="11681" width="6.42578125" style="19" customWidth="1"/>
    <col min="11682" max="11682" width="5.85546875" style="19" customWidth="1"/>
    <col min="11683" max="11683" width="7" style="19" customWidth="1"/>
    <col min="11684" max="11684" width="6.7109375" style="19" customWidth="1"/>
    <col min="11685" max="11685" width="6.42578125" style="19" customWidth="1"/>
    <col min="11686" max="11688" width="8.140625" style="19" customWidth="1"/>
    <col min="11689" max="11695" width="10.42578125" style="19" customWidth="1"/>
    <col min="11696" max="11696" width="7" style="19" customWidth="1"/>
    <col min="11697" max="11697" width="6.85546875" style="19" customWidth="1"/>
    <col min="11698" max="11698" width="6.42578125" style="19" customWidth="1"/>
    <col min="11699" max="11699" width="6.85546875" style="19" customWidth="1"/>
    <col min="11700" max="11700" width="6.7109375" style="19" customWidth="1"/>
    <col min="11701" max="11701" width="6.42578125" style="19" customWidth="1"/>
    <col min="11702" max="11702" width="5.140625" style="19" customWidth="1"/>
    <col min="11703" max="11703" width="5.7109375" style="19" customWidth="1"/>
    <col min="11704" max="11704" width="5.42578125" style="19" customWidth="1"/>
    <col min="11705" max="11705" width="6.28515625" style="19" customWidth="1"/>
    <col min="11706" max="11706" width="5.140625" style="19" customWidth="1"/>
    <col min="11707" max="11709" width="7.42578125" style="19" customWidth="1"/>
    <col min="11710" max="11713" width="5.42578125" style="19" customWidth="1"/>
    <col min="11714" max="11714" width="7" style="19" customWidth="1"/>
    <col min="11715" max="11715" width="6.140625" style="19" customWidth="1"/>
    <col min="11716" max="11717" width="5.85546875" style="19" customWidth="1"/>
    <col min="11718" max="11719" width="6.42578125" style="19" customWidth="1"/>
    <col min="11720" max="11720" width="5.85546875" style="19" customWidth="1"/>
    <col min="11721" max="11721" width="6.85546875" style="19" customWidth="1"/>
    <col min="11722" max="11723" width="8.42578125" style="19" customWidth="1"/>
    <col min="11724" max="11724" width="50.42578125" style="19" customWidth="1"/>
    <col min="11725" max="11734" width="4.42578125" style="19" customWidth="1"/>
    <col min="11735" max="11736" width="4.28515625" style="19" customWidth="1"/>
    <col min="11737" max="11924" width="4.28515625" style="19"/>
    <col min="11925" max="11925" width="5.85546875" style="19" customWidth="1"/>
    <col min="11926" max="11926" width="11.7109375" style="19" customWidth="1"/>
    <col min="11927" max="11933" width="6.42578125" style="19" customWidth="1"/>
    <col min="11934" max="11934" width="7.140625" style="19" customWidth="1"/>
    <col min="11935" max="11935" width="6.42578125" style="19" customWidth="1"/>
    <col min="11936" max="11936" width="5.7109375" style="19" customWidth="1"/>
    <col min="11937" max="11937" width="6.42578125" style="19" customWidth="1"/>
    <col min="11938" max="11938" width="5.85546875" style="19" customWidth="1"/>
    <col min="11939" max="11939" width="7" style="19" customWidth="1"/>
    <col min="11940" max="11940" width="6.7109375" style="19" customWidth="1"/>
    <col min="11941" max="11941" width="6.42578125" style="19" customWidth="1"/>
    <col min="11942" max="11944" width="8.140625" style="19" customWidth="1"/>
    <col min="11945" max="11951" width="10.42578125" style="19" customWidth="1"/>
    <col min="11952" max="11952" width="7" style="19" customWidth="1"/>
    <col min="11953" max="11953" width="6.85546875" style="19" customWidth="1"/>
    <col min="11954" max="11954" width="6.42578125" style="19" customWidth="1"/>
    <col min="11955" max="11955" width="6.85546875" style="19" customWidth="1"/>
    <col min="11956" max="11956" width="6.7109375" style="19" customWidth="1"/>
    <col min="11957" max="11957" width="6.42578125" style="19" customWidth="1"/>
    <col min="11958" max="11958" width="5.140625" style="19" customWidth="1"/>
    <col min="11959" max="11959" width="5.7109375" style="19" customWidth="1"/>
    <col min="11960" max="11960" width="5.42578125" style="19" customWidth="1"/>
    <col min="11961" max="11961" width="6.28515625" style="19" customWidth="1"/>
    <col min="11962" max="11962" width="5.140625" style="19" customWidth="1"/>
    <col min="11963" max="11965" width="7.42578125" style="19" customWidth="1"/>
    <col min="11966" max="11969" width="5.42578125" style="19" customWidth="1"/>
    <col min="11970" max="11970" width="7" style="19" customWidth="1"/>
    <col min="11971" max="11971" width="6.140625" style="19" customWidth="1"/>
    <col min="11972" max="11973" width="5.85546875" style="19" customWidth="1"/>
    <col min="11974" max="11975" width="6.42578125" style="19" customWidth="1"/>
    <col min="11976" max="11976" width="5.85546875" style="19" customWidth="1"/>
    <col min="11977" max="11977" width="6.85546875" style="19" customWidth="1"/>
    <col min="11978" max="11979" width="8.42578125" style="19" customWidth="1"/>
    <col min="11980" max="11980" width="50.42578125" style="19" customWidth="1"/>
    <col min="11981" max="11990" width="4.42578125" style="19" customWidth="1"/>
    <col min="11991" max="11992" width="4.28515625" style="19" customWidth="1"/>
    <col min="11993" max="12180" width="4.28515625" style="19"/>
    <col min="12181" max="12181" width="5.85546875" style="19" customWidth="1"/>
    <col min="12182" max="12182" width="11.7109375" style="19" customWidth="1"/>
    <col min="12183" max="12189" width="6.42578125" style="19" customWidth="1"/>
    <col min="12190" max="12190" width="7.140625" style="19" customWidth="1"/>
    <col min="12191" max="12191" width="6.42578125" style="19" customWidth="1"/>
    <col min="12192" max="12192" width="5.7109375" style="19" customWidth="1"/>
    <col min="12193" max="12193" width="6.42578125" style="19" customWidth="1"/>
    <col min="12194" max="12194" width="5.85546875" style="19" customWidth="1"/>
    <col min="12195" max="12195" width="7" style="19" customWidth="1"/>
    <col min="12196" max="12196" width="6.7109375" style="19" customWidth="1"/>
    <col min="12197" max="12197" width="6.42578125" style="19" customWidth="1"/>
    <col min="12198" max="12200" width="8.140625" style="19" customWidth="1"/>
    <col min="12201" max="12207" width="10.42578125" style="19" customWidth="1"/>
    <col min="12208" max="12208" width="7" style="19" customWidth="1"/>
    <col min="12209" max="12209" width="6.85546875" style="19" customWidth="1"/>
    <col min="12210" max="12210" width="6.42578125" style="19" customWidth="1"/>
    <col min="12211" max="12211" width="6.85546875" style="19" customWidth="1"/>
    <col min="12212" max="12212" width="6.7109375" style="19" customWidth="1"/>
    <col min="12213" max="12213" width="6.42578125" style="19" customWidth="1"/>
    <col min="12214" max="12214" width="5.140625" style="19" customWidth="1"/>
    <col min="12215" max="12215" width="5.7109375" style="19" customWidth="1"/>
    <col min="12216" max="12216" width="5.42578125" style="19" customWidth="1"/>
    <col min="12217" max="12217" width="6.28515625" style="19" customWidth="1"/>
    <col min="12218" max="12218" width="5.140625" style="19" customWidth="1"/>
    <col min="12219" max="12221" width="7.42578125" style="19" customWidth="1"/>
    <col min="12222" max="12225" width="5.42578125" style="19" customWidth="1"/>
    <col min="12226" max="12226" width="7" style="19" customWidth="1"/>
    <col min="12227" max="12227" width="6.140625" style="19" customWidth="1"/>
    <col min="12228" max="12229" width="5.85546875" style="19" customWidth="1"/>
    <col min="12230" max="12231" width="6.42578125" style="19" customWidth="1"/>
    <col min="12232" max="12232" width="5.85546875" style="19" customWidth="1"/>
    <col min="12233" max="12233" width="6.85546875" style="19" customWidth="1"/>
    <col min="12234" max="12235" width="8.42578125" style="19" customWidth="1"/>
    <col min="12236" max="12236" width="50.42578125" style="19" customWidth="1"/>
    <col min="12237" max="12246" width="4.42578125" style="19" customWidth="1"/>
    <col min="12247" max="12248" width="4.28515625" style="19" customWidth="1"/>
    <col min="12249" max="12436" width="4.28515625" style="19"/>
    <col min="12437" max="12437" width="5.85546875" style="19" customWidth="1"/>
    <col min="12438" max="12438" width="11.7109375" style="19" customWidth="1"/>
    <col min="12439" max="12445" width="6.42578125" style="19" customWidth="1"/>
    <col min="12446" max="12446" width="7.140625" style="19" customWidth="1"/>
    <col min="12447" max="12447" width="6.42578125" style="19" customWidth="1"/>
    <col min="12448" max="12448" width="5.7109375" style="19" customWidth="1"/>
    <col min="12449" max="12449" width="6.42578125" style="19" customWidth="1"/>
    <col min="12450" max="12450" width="5.85546875" style="19" customWidth="1"/>
    <col min="12451" max="12451" width="7" style="19" customWidth="1"/>
    <col min="12452" max="12452" width="6.7109375" style="19" customWidth="1"/>
    <col min="12453" max="12453" width="6.42578125" style="19" customWidth="1"/>
    <col min="12454" max="12456" width="8.140625" style="19" customWidth="1"/>
    <col min="12457" max="12463" width="10.42578125" style="19" customWidth="1"/>
    <col min="12464" max="12464" width="7" style="19" customWidth="1"/>
    <col min="12465" max="12465" width="6.85546875" style="19" customWidth="1"/>
    <col min="12466" max="12466" width="6.42578125" style="19" customWidth="1"/>
    <col min="12467" max="12467" width="6.85546875" style="19" customWidth="1"/>
    <col min="12468" max="12468" width="6.7109375" style="19" customWidth="1"/>
    <col min="12469" max="12469" width="6.42578125" style="19" customWidth="1"/>
    <col min="12470" max="12470" width="5.140625" style="19" customWidth="1"/>
    <col min="12471" max="12471" width="5.7109375" style="19" customWidth="1"/>
    <col min="12472" max="12472" width="5.42578125" style="19" customWidth="1"/>
    <col min="12473" max="12473" width="6.28515625" style="19" customWidth="1"/>
    <col min="12474" max="12474" width="5.140625" style="19" customWidth="1"/>
    <col min="12475" max="12477" width="7.42578125" style="19" customWidth="1"/>
    <col min="12478" max="12481" width="5.42578125" style="19" customWidth="1"/>
    <col min="12482" max="12482" width="7" style="19" customWidth="1"/>
    <col min="12483" max="12483" width="6.140625" style="19" customWidth="1"/>
    <col min="12484" max="12485" width="5.85546875" style="19" customWidth="1"/>
    <col min="12486" max="12487" width="6.42578125" style="19" customWidth="1"/>
    <col min="12488" max="12488" width="5.85546875" style="19" customWidth="1"/>
    <col min="12489" max="12489" width="6.85546875" style="19" customWidth="1"/>
    <col min="12490" max="12491" width="8.42578125" style="19" customWidth="1"/>
    <col min="12492" max="12492" width="50.42578125" style="19" customWidth="1"/>
    <col min="12493" max="12502" width="4.42578125" style="19" customWidth="1"/>
    <col min="12503" max="12504" width="4.28515625" style="19" customWidth="1"/>
    <col min="12505" max="12692" width="4.28515625" style="19"/>
    <col min="12693" max="12693" width="5.85546875" style="19" customWidth="1"/>
    <col min="12694" max="12694" width="11.7109375" style="19" customWidth="1"/>
    <col min="12695" max="12701" width="6.42578125" style="19" customWidth="1"/>
    <col min="12702" max="12702" width="7.140625" style="19" customWidth="1"/>
    <col min="12703" max="12703" width="6.42578125" style="19" customWidth="1"/>
    <col min="12704" max="12704" width="5.7109375" style="19" customWidth="1"/>
    <col min="12705" max="12705" width="6.42578125" style="19" customWidth="1"/>
    <col min="12706" max="12706" width="5.85546875" style="19" customWidth="1"/>
    <col min="12707" max="12707" width="7" style="19" customWidth="1"/>
    <col min="12708" max="12708" width="6.7109375" style="19" customWidth="1"/>
    <col min="12709" max="12709" width="6.42578125" style="19" customWidth="1"/>
    <col min="12710" max="12712" width="8.140625" style="19" customWidth="1"/>
    <col min="12713" max="12719" width="10.42578125" style="19" customWidth="1"/>
    <col min="12720" max="12720" width="7" style="19" customWidth="1"/>
    <col min="12721" max="12721" width="6.85546875" style="19" customWidth="1"/>
    <col min="12722" max="12722" width="6.42578125" style="19" customWidth="1"/>
    <col min="12723" max="12723" width="6.85546875" style="19" customWidth="1"/>
    <col min="12724" max="12724" width="6.7109375" style="19" customWidth="1"/>
    <col min="12725" max="12725" width="6.42578125" style="19" customWidth="1"/>
    <col min="12726" max="12726" width="5.140625" style="19" customWidth="1"/>
    <col min="12727" max="12727" width="5.7109375" style="19" customWidth="1"/>
    <col min="12728" max="12728" width="5.42578125" style="19" customWidth="1"/>
    <col min="12729" max="12729" width="6.28515625" style="19" customWidth="1"/>
    <col min="12730" max="12730" width="5.140625" style="19" customWidth="1"/>
    <col min="12731" max="12733" width="7.42578125" style="19" customWidth="1"/>
    <col min="12734" max="12737" width="5.42578125" style="19" customWidth="1"/>
    <col min="12738" max="12738" width="7" style="19" customWidth="1"/>
    <col min="12739" max="12739" width="6.140625" style="19" customWidth="1"/>
    <col min="12740" max="12741" width="5.85546875" style="19" customWidth="1"/>
    <col min="12742" max="12743" width="6.42578125" style="19" customWidth="1"/>
    <col min="12744" max="12744" width="5.85546875" style="19" customWidth="1"/>
    <col min="12745" max="12745" width="6.85546875" style="19" customWidth="1"/>
    <col min="12746" max="12747" width="8.42578125" style="19" customWidth="1"/>
    <col min="12748" max="12748" width="50.42578125" style="19" customWidth="1"/>
    <col min="12749" max="12758" width="4.42578125" style="19" customWidth="1"/>
    <col min="12759" max="12760" width="4.28515625" style="19" customWidth="1"/>
    <col min="12761" max="12948" width="4.28515625" style="19"/>
    <col min="12949" max="12949" width="5.85546875" style="19" customWidth="1"/>
    <col min="12950" max="12950" width="11.7109375" style="19" customWidth="1"/>
    <col min="12951" max="12957" width="6.42578125" style="19" customWidth="1"/>
    <col min="12958" max="12958" width="7.140625" style="19" customWidth="1"/>
    <col min="12959" max="12959" width="6.42578125" style="19" customWidth="1"/>
    <col min="12960" max="12960" width="5.7109375" style="19" customWidth="1"/>
    <col min="12961" max="12961" width="6.42578125" style="19" customWidth="1"/>
    <col min="12962" max="12962" width="5.85546875" style="19" customWidth="1"/>
    <col min="12963" max="12963" width="7" style="19" customWidth="1"/>
    <col min="12964" max="12964" width="6.7109375" style="19" customWidth="1"/>
    <col min="12965" max="12965" width="6.42578125" style="19" customWidth="1"/>
    <col min="12966" max="12968" width="8.140625" style="19" customWidth="1"/>
    <col min="12969" max="12975" width="10.42578125" style="19" customWidth="1"/>
    <col min="12976" max="12976" width="7" style="19" customWidth="1"/>
    <col min="12977" max="12977" width="6.85546875" style="19" customWidth="1"/>
    <col min="12978" max="12978" width="6.42578125" style="19" customWidth="1"/>
    <col min="12979" max="12979" width="6.85546875" style="19" customWidth="1"/>
    <col min="12980" max="12980" width="6.7109375" style="19" customWidth="1"/>
    <col min="12981" max="12981" width="6.42578125" style="19" customWidth="1"/>
    <col min="12982" max="12982" width="5.140625" style="19" customWidth="1"/>
    <col min="12983" max="12983" width="5.7109375" style="19" customWidth="1"/>
    <col min="12984" max="12984" width="5.42578125" style="19" customWidth="1"/>
    <col min="12985" max="12985" width="6.28515625" style="19" customWidth="1"/>
    <col min="12986" max="12986" width="5.140625" style="19" customWidth="1"/>
    <col min="12987" max="12989" width="7.42578125" style="19" customWidth="1"/>
    <col min="12990" max="12993" width="5.42578125" style="19" customWidth="1"/>
    <col min="12994" max="12994" width="7" style="19" customWidth="1"/>
    <col min="12995" max="12995" width="6.140625" style="19" customWidth="1"/>
    <col min="12996" max="12997" width="5.85546875" style="19" customWidth="1"/>
    <col min="12998" max="12999" width="6.42578125" style="19" customWidth="1"/>
    <col min="13000" max="13000" width="5.85546875" style="19" customWidth="1"/>
    <col min="13001" max="13001" width="6.85546875" style="19" customWidth="1"/>
    <col min="13002" max="13003" width="8.42578125" style="19" customWidth="1"/>
    <col min="13004" max="13004" width="50.42578125" style="19" customWidth="1"/>
    <col min="13005" max="13014" width="4.42578125" style="19" customWidth="1"/>
    <col min="13015" max="13016" width="4.28515625" style="19" customWidth="1"/>
    <col min="13017" max="13204" width="4.28515625" style="19"/>
    <col min="13205" max="13205" width="5.85546875" style="19" customWidth="1"/>
    <col min="13206" max="13206" width="11.7109375" style="19" customWidth="1"/>
    <col min="13207" max="13213" width="6.42578125" style="19" customWidth="1"/>
    <col min="13214" max="13214" width="7.140625" style="19" customWidth="1"/>
    <col min="13215" max="13215" width="6.42578125" style="19" customWidth="1"/>
    <col min="13216" max="13216" width="5.7109375" style="19" customWidth="1"/>
    <col min="13217" max="13217" width="6.42578125" style="19" customWidth="1"/>
    <col min="13218" max="13218" width="5.85546875" style="19" customWidth="1"/>
    <col min="13219" max="13219" width="7" style="19" customWidth="1"/>
    <col min="13220" max="13220" width="6.7109375" style="19" customWidth="1"/>
    <col min="13221" max="13221" width="6.42578125" style="19" customWidth="1"/>
    <col min="13222" max="13224" width="8.140625" style="19" customWidth="1"/>
    <col min="13225" max="13231" width="10.42578125" style="19" customWidth="1"/>
    <col min="13232" max="13232" width="7" style="19" customWidth="1"/>
    <col min="13233" max="13233" width="6.85546875" style="19" customWidth="1"/>
    <col min="13234" max="13234" width="6.42578125" style="19" customWidth="1"/>
    <col min="13235" max="13235" width="6.85546875" style="19" customWidth="1"/>
    <col min="13236" max="13236" width="6.7109375" style="19" customWidth="1"/>
    <col min="13237" max="13237" width="6.42578125" style="19" customWidth="1"/>
    <col min="13238" max="13238" width="5.140625" style="19" customWidth="1"/>
    <col min="13239" max="13239" width="5.7109375" style="19" customWidth="1"/>
    <col min="13240" max="13240" width="5.42578125" style="19" customWidth="1"/>
    <col min="13241" max="13241" width="6.28515625" style="19" customWidth="1"/>
    <col min="13242" max="13242" width="5.140625" style="19" customWidth="1"/>
    <col min="13243" max="13245" width="7.42578125" style="19" customWidth="1"/>
    <col min="13246" max="13249" width="5.42578125" style="19" customWidth="1"/>
    <col min="13250" max="13250" width="7" style="19" customWidth="1"/>
    <col min="13251" max="13251" width="6.140625" style="19" customWidth="1"/>
    <col min="13252" max="13253" width="5.85546875" style="19" customWidth="1"/>
    <col min="13254" max="13255" width="6.42578125" style="19" customWidth="1"/>
    <col min="13256" max="13256" width="5.85546875" style="19" customWidth="1"/>
    <col min="13257" max="13257" width="6.85546875" style="19" customWidth="1"/>
    <col min="13258" max="13259" width="8.42578125" style="19" customWidth="1"/>
    <col min="13260" max="13260" width="50.42578125" style="19" customWidth="1"/>
    <col min="13261" max="13270" width="4.42578125" style="19" customWidth="1"/>
    <col min="13271" max="13272" width="4.28515625" style="19" customWidth="1"/>
    <col min="13273" max="13460" width="4.28515625" style="19"/>
    <col min="13461" max="13461" width="5.85546875" style="19" customWidth="1"/>
    <col min="13462" max="13462" width="11.7109375" style="19" customWidth="1"/>
    <col min="13463" max="13469" width="6.42578125" style="19" customWidth="1"/>
    <col min="13470" max="13470" width="7.140625" style="19" customWidth="1"/>
    <col min="13471" max="13471" width="6.42578125" style="19" customWidth="1"/>
    <col min="13472" max="13472" width="5.7109375" style="19" customWidth="1"/>
    <col min="13473" max="13473" width="6.42578125" style="19" customWidth="1"/>
    <col min="13474" max="13474" width="5.85546875" style="19" customWidth="1"/>
    <col min="13475" max="13475" width="7" style="19" customWidth="1"/>
    <col min="13476" max="13476" width="6.7109375" style="19" customWidth="1"/>
    <col min="13477" max="13477" width="6.42578125" style="19" customWidth="1"/>
    <col min="13478" max="13480" width="8.140625" style="19" customWidth="1"/>
    <col min="13481" max="13487" width="10.42578125" style="19" customWidth="1"/>
    <col min="13488" max="13488" width="7" style="19" customWidth="1"/>
    <col min="13489" max="13489" width="6.85546875" style="19" customWidth="1"/>
    <col min="13490" max="13490" width="6.42578125" style="19" customWidth="1"/>
    <col min="13491" max="13491" width="6.85546875" style="19" customWidth="1"/>
    <col min="13492" max="13492" width="6.7109375" style="19" customWidth="1"/>
    <col min="13493" max="13493" width="6.42578125" style="19" customWidth="1"/>
    <col min="13494" max="13494" width="5.140625" style="19" customWidth="1"/>
    <col min="13495" max="13495" width="5.7109375" style="19" customWidth="1"/>
    <col min="13496" max="13496" width="5.42578125" style="19" customWidth="1"/>
    <col min="13497" max="13497" width="6.28515625" style="19" customWidth="1"/>
    <col min="13498" max="13498" width="5.140625" style="19" customWidth="1"/>
    <col min="13499" max="13501" width="7.42578125" style="19" customWidth="1"/>
    <col min="13502" max="13505" width="5.42578125" style="19" customWidth="1"/>
    <col min="13506" max="13506" width="7" style="19" customWidth="1"/>
    <col min="13507" max="13507" width="6.140625" style="19" customWidth="1"/>
    <col min="13508" max="13509" width="5.85546875" style="19" customWidth="1"/>
    <col min="13510" max="13511" width="6.42578125" style="19" customWidth="1"/>
    <col min="13512" max="13512" width="5.85546875" style="19" customWidth="1"/>
    <col min="13513" max="13513" width="6.85546875" style="19" customWidth="1"/>
    <col min="13514" max="13515" width="8.42578125" style="19" customWidth="1"/>
    <col min="13516" max="13516" width="50.42578125" style="19" customWidth="1"/>
    <col min="13517" max="13526" width="4.42578125" style="19" customWidth="1"/>
    <col min="13527" max="13528" width="4.28515625" style="19" customWidth="1"/>
    <col min="13529" max="13716" width="4.28515625" style="19"/>
    <col min="13717" max="13717" width="5.85546875" style="19" customWidth="1"/>
    <col min="13718" max="13718" width="11.7109375" style="19" customWidth="1"/>
    <col min="13719" max="13725" width="6.42578125" style="19" customWidth="1"/>
    <col min="13726" max="13726" width="7.140625" style="19" customWidth="1"/>
    <col min="13727" max="13727" width="6.42578125" style="19" customWidth="1"/>
    <col min="13728" max="13728" width="5.7109375" style="19" customWidth="1"/>
    <col min="13729" max="13729" width="6.42578125" style="19" customWidth="1"/>
    <col min="13730" max="13730" width="5.85546875" style="19" customWidth="1"/>
    <col min="13731" max="13731" width="7" style="19" customWidth="1"/>
    <col min="13732" max="13732" width="6.7109375" style="19" customWidth="1"/>
    <col min="13733" max="13733" width="6.42578125" style="19" customWidth="1"/>
    <col min="13734" max="13736" width="8.140625" style="19" customWidth="1"/>
    <col min="13737" max="13743" width="10.42578125" style="19" customWidth="1"/>
    <col min="13744" max="13744" width="7" style="19" customWidth="1"/>
    <col min="13745" max="13745" width="6.85546875" style="19" customWidth="1"/>
    <col min="13746" max="13746" width="6.42578125" style="19" customWidth="1"/>
    <col min="13747" max="13747" width="6.85546875" style="19" customWidth="1"/>
    <col min="13748" max="13748" width="6.7109375" style="19" customWidth="1"/>
    <col min="13749" max="13749" width="6.42578125" style="19" customWidth="1"/>
    <col min="13750" max="13750" width="5.140625" style="19" customWidth="1"/>
    <col min="13751" max="13751" width="5.7109375" style="19" customWidth="1"/>
    <col min="13752" max="13752" width="5.42578125" style="19" customWidth="1"/>
    <col min="13753" max="13753" width="6.28515625" style="19" customWidth="1"/>
    <col min="13754" max="13754" width="5.140625" style="19" customWidth="1"/>
    <col min="13755" max="13757" width="7.42578125" style="19" customWidth="1"/>
    <col min="13758" max="13761" width="5.42578125" style="19" customWidth="1"/>
    <col min="13762" max="13762" width="7" style="19" customWidth="1"/>
    <col min="13763" max="13763" width="6.140625" style="19" customWidth="1"/>
    <col min="13764" max="13765" width="5.85546875" style="19" customWidth="1"/>
    <col min="13766" max="13767" width="6.42578125" style="19" customWidth="1"/>
    <col min="13768" max="13768" width="5.85546875" style="19" customWidth="1"/>
    <col min="13769" max="13769" width="6.85546875" style="19" customWidth="1"/>
    <col min="13770" max="13771" width="8.42578125" style="19" customWidth="1"/>
    <col min="13772" max="13772" width="50.42578125" style="19" customWidth="1"/>
    <col min="13773" max="13782" width="4.42578125" style="19" customWidth="1"/>
    <col min="13783" max="13784" width="4.28515625" style="19" customWidth="1"/>
    <col min="13785" max="13972" width="4.28515625" style="19"/>
    <col min="13973" max="13973" width="5.85546875" style="19" customWidth="1"/>
    <col min="13974" max="13974" width="11.7109375" style="19" customWidth="1"/>
    <col min="13975" max="13981" width="6.42578125" style="19" customWidth="1"/>
    <col min="13982" max="13982" width="7.140625" style="19" customWidth="1"/>
    <col min="13983" max="13983" width="6.42578125" style="19" customWidth="1"/>
    <col min="13984" max="13984" width="5.7109375" style="19" customWidth="1"/>
    <col min="13985" max="13985" width="6.42578125" style="19" customWidth="1"/>
    <col min="13986" max="13986" width="5.85546875" style="19" customWidth="1"/>
    <col min="13987" max="13987" width="7" style="19" customWidth="1"/>
    <col min="13988" max="13988" width="6.7109375" style="19" customWidth="1"/>
    <col min="13989" max="13989" width="6.42578125" style="19" customWidth="1"/>
    <col min="13990" max="13992" width="8.140625" style="19" customWidth="1"/>
    <col min="13993" max="13999" width="10.42578125" style="19" customWidth="1"/>
    <col min="14000" max="14000" width="7" style="19" customWidth="1"/>
    <col min="14001" max="14001" width="6.85546875" style="19" customWidth="1"/>
    <col min="14002" max="14002" width="6.42578125" style="19" customWidth="1"/>
    <col min="14003" max="14003" width="6.85546875" style="19" customWidth="1"/>
    <col min="14004" max="14004" width="6.7109375" style="19" customWidth="1"/>
    <col min="14005" max="14005" width="6.42578125" style="19" customWidth="1"/>
    <col min="14006" max="14006" width="5.140625" style="19" customWidth="1"/>
    <col min="14007" max="14007" width="5.7109375" style="19" customWidth="1"/>
    <col min="14008" max="14008" width="5.42578125" style="19" customWidth="1"/>
    <col min="14009" max="14009" width="6.28515625" style="19" customWidth="1"/>
    <col min="14010" max="14010" width="5.140625" style="19" customWidth="1"/>
    <col min="14011" max="14013" width="7.42578125" style="19" customWidth="1"/>
    <col min="14014" max="14017" width="5.42578125" style="19" customWidth="1"/>
    <col min="14018" max="14018" width="7" style="19" customWidth="1"/>
    <col min="14019" max="14019" width="6.140625" style="19" customWidth="1"/>
    <col min="14020" max="14021" width="5.85546875" style="19" customWidth="1"/>
    <col min="14022" max="14023" width="6.42578125" style="19" customWidth="1"/>
    <col min="14024" max="14024" width="5.85546875" style="19" customWidth="1"/>
    <col min="14025" max="14025" width="6.85546875" style="19" customWidth="1"/>
    <col min="14026" max="14027" width="8.42578125" style="19" customWidth="1"/>
    <col min="14028" max="14028" width="50.42578125" style="19" customWidth="1"/>
    <col min="14029" max="14038" width="4.42578125" style="19" customWidth="1"/>
    <col min="14039" max="14040" width="4.28515625" style="19" customWidth="1"/>
    <col min="14041" max="14228" width="4.28515625" style="19"/>
    <col min="14229" max="14229" width="5.85546875" style="19" customWidth="1"/>
    <col min="14230" max="14230" width="11.7109375" style="19" customWidth="1"/>
    <col min="14231" max="14237" width="6.42578125" style="19" customWidth="1"/>
    <col min="14238" max="14238" width="7.140625" style="19" customWidth="1"/>
    <col min="14239" max="14239" width="6.42578125" style="19" customWidth="1"/>
    <col min="14240" max="14240" width="5.7109375" style="19" customWidth="1"/>
    <col min="14241" max="14241" width="6.42578125" style="19" customWidth="1"/>
    <col min="14242" max="14242" width="5.85546875" style="19" customWidth="1"/>
    <col min="14243" max="14243" width="7" style="19" customWidth="1"/>
    <col min="14244" max="14244" width="6.7109375" style="19" customWidth="1"/>
    <col min="14245" max="14245" width="6.42578125" style="19" customWidth="1"/>
    <col min="14246" max="14248" width="8.140625" style="19" customWidth="1"/>
    <col min="14249" max="14255" width="10.42578125" style="19" customWidth="1"/>
    <col min="14256" max="14256" width="7" style="19" customWidth="1"/>
    <col min="14257" max="14257" width="6.85546875" style="19" customWidth="1"/>
    <col min="14258" max="14258" width="6.42578125" style="19" customWidth="1"/>
    <col min="14259" max="14259" width="6.85546875" style="19" customWidth="1"/>
    <col min="14260" max="14260" width="6.7109375" style="19" customWidth="1"/>
    <col min="14261" max="14261" width="6.42578125" style="19" customWidth="1"/>
    <col min="14262" max="14262" width="5.140625" style="19" customWidth="1"/>
    <col min="14263" max="14263" width="5.7109375" style="19" customWidth="1"/>
    <col min="14264" max="14264" width="5.42578125" style="19" customWidth="1"/>
    <col min="14265" max="14265" width="6.28515625" style="19" customWidth="1"/>
    <col min="14266" max="14266" width="5.140625" style="19" customWidth="1"/>
    <col min="14267" max="14269" width="7.42578125" style="19" customWidth="1"/>
    <col min="14270" max="14273" width="5.42578125" style="19" customWidth="1"/>
    <col min="14274" max="14274" width="7" style="19" customWidth="1"/>
    <col min="14275" max="14275" width="6.140625" style="19" customWidth="1"/>
    <col min="14276" max="14277" width="5.85546875" style="19" customWidth="1"/>
    <col min="14278" max="14279" width="6.42578125" style="19" customWidth="1"/>
    <col min="14280" max="14280" width="5.85546875" style="19" customWidth="1"/>
    <col min="14281" max="14281" width="6.85546875" style="19" customWidth="1"/>
    <col min="14282" max="14283" width="8.42578125" style="19" customWidth="1"/>
    <col min="14284" max="14284" width="50.42578125" style="19" customWidth="1"/>
    <col min="14285" max="14294" width="4.42578125" style="19" customWidth="1"/>
    <col min="14295" max="14296" width="4.28515625" style="19" customWidth="1"/>
    <col min="14297" max="14484" width="4.28515625" style="19"/>
    <col min="14485" max="14485" width="5.85546875" style="19" customWidth="1"/>
    <col min="14486" max="14486" width="11.7109375" style="19" customWidth="1"/>
    <col min="14487" max="14493" width="6.42578125" style="19" customWidth="1"/>
    <col min="14494" max="14494" width="7.140625" style="19" customWidth="1"/>
    <col min="14495" max="14495" width="6.42578125" style="19" customWidth="1"/>
    <col min="14496" max="14496" width="5.7109375" style="19" customWidth="1"/>
    <col min="14497" max="14497" width="6.42578125" style="19" customWidth="1"/>
    <col min="14498" max="14498" width="5.85546875" style="19" customWidth="1"/>
    <col min="14499" max="14499" width="7" style="19" customWidth="1"/>
    <col min="14500" max="14500" width="6.7109375" style="19" customWidth="1"/>
    <col min="14501" max="14501" width="6.42578125" style="19" customWidth="1"/>
    <col min="14502" max="14504" width="8.140625" style="19" customWidth="1"/>
    <col min="14505" max="14511" width="10.42578125" style="19" customWidth="1"/>
    <col min="14512" max="14512" width="7" style="19" customWidth="1"/>
    <col min="14513" max="14513" width="6.85546875" style="19" customWidth="1"/>
    <col min="14514" max="14514" width="6.42578125" style="19" customWidth="1"/>
    <col min="14515" max="14515" width="6.85546875" style="19" customWidth="1"/>
    <col min="14516" max="14516" width="6.7109375" style="19" customWidth="1"/>
    <col min="14517" max="14517" width="6.42578125" style="19" customWidth="1"/>
    <col min="14518" max="14518" width="5.140625" style="19" customWidth="1"/>
    <col min="14519" max="14519" width="5.7109375" style="19" customWidth="1"/>
    <col min="14520" max="14520" width="5.42578125" style="19" customWidth="1"/>
    <col min="14521" max="14521" width="6.28515625" style="19" customWidth="1"/>
    <col min="14522" max="14522" width="5.140625" style="19" customWidth="1"/>
    <col min="14523" max="14525" width="7.42578125" style="19" customWidth="1"/>
    <col min="14526" max="14529" width="5.42578125" style="19" customWidth="1"/>
    <col min="14530" max="14530" width="7" style="19" customWidth="1"/>
    <col min="14531" max="14531" width="6.140625" style="19" customWidth="1"/>
    <col min="14532" max="14533" width="5.85546875" style="19" customWidth="1"/>
    <col min="14534" max="14535" width="6.42578125" style="19" customWidth="1"/>
    <col min="14536" max="14536" width="5.85546875" style="19" customWidth="1"/>
    <col min="14537" max="14537" width="6.85546875" style="19" customWidth="1"/>
    <col min="14538" max="14539" width="8.42578125" style="19" customWidth="1"/>
    <col min="14540" max="14540" width="50.42578125" style="19" customWidth="1"/>
    <col min="14541" max="14550" width="4.42578125" style="19" customWidth="1"/>
    <col min="14551" max="14552" width="4.28515625" style="19" customWidth="1"/>
    <col min="14553" max="14740" width="4.28515625" style="19"/>
    <col min="14741" max="14741" width="5.85546875" style="19" customWidth="1"/>
    <col min="14742" max="14742" width="11.7109375" style="19" customWidth="1"/>
    <col min="14743" max="14749" width="6.42578125" style="19" customWidth="1"/>
    <col min="14750" max="14750" width="7.140625" style="19" customWidth="1"/>
    <col min="14751" max="14751" width="6.42578125" style="19" customWidth="1"/>
    <col min="14752" max="14752" width="5.7109375" style="19" customWidth="1"/>
    <col min="14753" max="14753" width="6.42578125" style="19" customWidth="1"/>
    <col min="14754" max="14754" width="5.85546875" style="19" customWidth="1"/>
    <col min="14755" max="14755" width="7" style="19" customWidth="1"/>
    <col min="14756" max="14756" width="6.7109375" style="19" customWidth="1"/>
    <col min="14757" max="14757" width="6.42578125" style="19" customWidth="1"/>
    <col min="14758" max="14760" width="8.140625" style="19" customWidth="1"/>
    <col min="14761" max="14767" width="10.42578125" style="19" customWidth="1"/>
    <col min="14768" max="14768" width="7" style="19" customWidth="1"/>
    <col min="14769" max="14769" width="6.85546875" style="19" customWidth="1"/>
    <col min="14770" max="14770" width="6.42578125" style="19" customWidth="1"/>
    <col min="14771" max="14771" width="6.85546875" style="19" customWidth="1"/>
    <col min="14772" max="14772" width="6.7109375" style="19" customWidth="1"/>
    <col min="14773" max="14773" width="6.42578125" style="19" customWidth="1"/>
    <col min="14774" max="14774" width="5.140625" style="19" customWidth="1"/>
    <col min="14775" max="14775" width="5.7109375" style="19" customWidth="1"/>
    <col min="14776" max="14776" width="5.42578125" style="19" customWidth="1"/>
    <col min="14777" max="14777" width="6.28515625" style="19" customWidth="1"/>
    <col min="14778" max="14778" width="5.140625" style="19" customWidth="1"/>
    <col min="14779" max="14781" width="7.42578125" style="19" customWidth="1"/>
    <col min="14782" max="14785" width="5.42578125" style="19" customWidth="1"/>
    <col min="14786" max="14786" width="7" style="19" customWidth="1"/>
    <col min="14787" max="14787" width="6.140625" style="19" customWidth="1"/>
    <col min="14788" max="14789" width="5.85546875" style="19" customWidth="1"/>
    <col min="14790" max="14791" width="6.42578125" style="19" customWidth="1"/>
    <col min="14792" max="14792" width="5.85546875" style="19" customWidth="1"/>
    <col min="14793" max="14793" width="6.85546875" style="19" customWidth="1"/>
    <col min="14794" max="14795" width="8.42578125" style="19" customWidth="1"/>
    <col min="14796" max="14796" width="50.42578125" style="19" customWidth="1"/>
    <col min="14797" max="14806" width="4.42578125" style="19" customWidth="1"/>
    <col min="14807" max="14808" width="4.28515625" style="19" customWidth="1"/>
    <col min="14809" max="14996" width="4.28515625" style="19"/>
    <col min="14997" max="14997" width="5.85546875" style="19" customWidth="1"/>
    <col min="14998" max="14998" width="11.7109375" style="19" customWidth="1"/>
    <col min="14999" max="15005" width="6.42578125" style="19" customWidth="1"/>
    <col min="15006" max="15006" width="7.140625" style="19" customWidth="1"/>
    <col min="15007" max="15007" width="6.42578125" style="19" customWidth="1"/>
    <col min="15008" max="15008" width="5.7109375" style="19" customWidth="1"/>
    <col min="15009" max="15009" width="6.42578125" style="19" customWidth="1"/>
    <col min="15010" max="15010" width="5.85546875" style="19" customWidth="1"/>
    <col min="15011" max="15011" width="7" style="19" customWidth="1"/>
    <col min="15012" max="15012" width="6.7109375" style="19" customWidth="1"/>
    <col min="15013" max="15013" width="6.42578125" style="19" customWidth="1"/>
    <col min="15014" max="15016" width="8.140625" style="19" customWidth="1"/>
    <col min="15017" max="15023" width="10.42578125" style="19" customWidth="1"/>
    <col min="15024" max="15024" width="7" style="19" customWidth="1"/>
    <col min="15025" max="15025" width="6.85546875" style="19" customWidth="1"/>
    <col min="15026" max="15026" width="6.42578125" style="19" customWidth="1"/>
    <col min="15027" max="15027" width="6.85546875" style="19" customWidth="1"/>
    <col min="15028" max="15028" width="6.7109375" style="19" customWidth="1"/>
    <col min="15029" max="15029" width="6.42578125" style="19" customWidth="1"/>
    <col min="15030" max="15030" width="5.140625" style="19" customWidth="1"/>
    <col min="15031" max="15031" width="5.7109375" style="19" customWidth="1"/>
    <col min="15032" max="15032" width="5.42578125" style="19" customWidth="1"/>
    <col min="15033" max="15033" width="6.28515625" style="19" customWidth="1"/>
    <col min="15034" max="15034" width="5.140625" style="19" customWidth="1"/>
    <col min="15035" max="15037" width="7.42578125" style="19" customWidth="1"/>
    <col min="15038" max="15041" width="5.42578125" style="19" customWidth="1"/>
    <col min="15042" max="15042" width="7" style="19" customWidth="1"/>
    <col min="15043" max="15043" width="6.140625" style="19" customWidth="1"/>
    <col min="15044" max="15045" width="5.85546875" style="19" customWidth="1"/>
    <col min="15046" max="15047" width="6.42578125" style="19" customWidth="1"/>
    <col min="15048" max="15048" width="5.85546875" style="19" customWidth="1"/>
    <col min="15049" max="15049" width="6.85546875" style="19" customWidth="1"/>
    <col min="15050" max="15051" width="8.42578125" style="19" customWidth="1"/>
    <col min="15052" max="15052" width="50.42578125" style="19" customWidth="1"/>
    <col min="15053" max="15062" width="4.42578125" style="19" customWidth="1"/>
    <col min="15063" max="15064" width="4.28515625" style="19" customWidth="1"/>
    <col min="15065" max="15252" width="4.28515625" style="19"/>
    <col min="15253" max="15253" width="5.85546875" style="19" customWidth="1"/>
    <col min="15254" max="15254" width="11.7109375" style="19" customWidth="1"/>
    <col min="15255" max="15261" width="6.42578125" style="19" customWidth="1"/>
    <col min="15262" max="15262" width="7.140625" style="19" customWidth="1"/>
    <col min="15263" max="15263" width="6.42578125" style="19" customWidth="1"/>
    <col min="15264" max="15264" width="5.7109375" style="19" customWidth="1"/>
    <col min="15265" max="15265" width="6.42578125" style="19" customWidth="1"/>
    <col min="15266" max="15266" width="5.85546875" style="19" customWidth="1"/>
    <col min="15267" max="15267" width="7" style="19" customWidth="1"/>
    <col min="15268" max="15268" width="6.7109375" style="19" customWidth="1"/>
    <col min="15269" max="15269" width="6.42578125" style="19" customWidth="1"/>
    <col min="15270" max="15272" width="8.140625" style="19" customWidth="1"/>
    <col min="15273" max="15279" width="10.42578125" style="19" customWidth="1"/>
    <col min="15280" max="15280" width="7" style="19" customWidth="1"/>
    <col min="15281" max="15281" width="6.85546875" style="19" customWidth="1"/>
    <col min="15282" max="15282" width="6.42578125" style="19" customWidth="1"/>
    <col min="15283" max="15283" width="6.85546875" style="19" customWidth="1"/>
    <col min="15284" max="15284" width="6.7109375" style="19" customWidth="1"/>
    <col min="15285" max="15285" width="6.42578125" style="19" customWidth="1"/>
    <col min="15286" max="15286" width="5.140625" style="19" customWidth="1"/>
    <col min="15287" max="15287" width="5.7109375" style="19" customWidth="1"/>
    <col min="15288" max="15288" width="5.42578125" style="19" customWidth="1"/>
    <col min="15289" max="15289" width="6.28515625" style="19" customWidth="1"/>
    <col min="15290" max="15290" width="5.140625" style="19" customWidth="1"/>
    <col min="15291" max="15293" width="7.42578125" style="19" customWidth="1"/>
    <col min="15294" max="15297" width="5.42578125" style="19" customWidth="1"/>
    <col min="15298" max="15298" width="7" style="19" customWidth="1"/>
    <col min="15299" max="15299" width="6.140625" style="19" customWidth="1"/>
    <col min="15300" max="15301" width="5.85546875" style="19" customWidth="1"/>
    <col min="15302" max="15303" width="6.42578125" style="19" customWidth="1"/>
    <col min="15304" max="15304" width="5.85546875" style="19" customWidth="1"/>
    <col min="15305" max="15305" width="6.85546875" style="19" customWidth="1"/>
    <col min="15306" max="15307" width="8.42578125" style="19" customWidth="1"/>
    <col min="15308" max="15308" width="50.42578125" style="19" customWidth="1"/>
    <col min="15309" max="15318" width="4.42578125" style="19" customWidth="1"/>
    <col min="15319" max="15320" width="4.28515625" style="19" customWidth="1"/>
    <col min="15321" max="15508" width="4.28515625" style="19"/>
    <col min="15509" max="15509" width="5.85546875" style="19" customWidth="1"/>
    <col min="15510" max="15510" width="11.7109375" style="19" customWidth="1"/>
    <col min="15511" max="15517" width="6.42578125" style="19" customWidth="1"/>
    <col min="15518" max="15518" width="7.140625" style="19" customWidth="1"/>
    <col min="15519" max="15519" width="6.42578125" style="19" customWidth="1"/>
    <col min="15520" max="15520" width="5.7109375" style="19" customWidth="1"/>
    <col min="15521" max="15521" width="6.42578125" style="19" customWidth="1"/>
    <col min="15522" max="15522" width="5.85546875" style="19" customWidth="1"/>
    <col min="15523" max="15523" width="7" style="19" customWidth="1"/>
    <col min="15524" max="15524" width="6.7109375" style="19" customWidth="1"/>
    <col min="15525" max="15525" width="6.42578125" style="19" customWidth="1"/>
    <col min="15526" max="15528" width="8.140625" style="19" customWidth="1"/>
    <col min="15529" max="15535" width="10.42578125" style="19" customWidth="1"/>
    <col min="15536" max="15536" width="7" style="19" customWidth="1"/>
    <col min="15537" max="15537" width="6.85546875" style="19" customWidth="1"/>
    <col min="15538" max="15538" width="6.42578125" style="19" customWidth="1"/>
    <col min="15539" max="15539" width="6.85546875" style="19" customWidth="1"/>
    <col min="15540" max="15540" width="6.7109375" style="19" customWidth="1"/>
    <col min="15541" max="15541" width="6.42578125" style="19" customWidth="1"/>
    <col min="15542" max="15542" width="5.140625" style="19" customWidth="1"/>
    <col min="15543" max="15543" width="5.7109375" style="19" customWidth="1"/>
    <col min="15544" max="15544" width="5.42578125" style="19" customWidth="1"/>
    <col min="15545" max="15545" width="6.28515625" style="19" customWidth="1"/>
    <col min="15546" max="15546" width="5.140625" style="19" customWidth="1"/>
    <col min="15547" max="15549" width="7.42578125" style="19" customWidth="1"/>
    <col min="15550" max="15553" width="5.42578125" style="19" customWidth="1"/>
    <col min="15554" max="15554" width="7" style="19" customWidth="1"/>
    <col min="15555" max="15555" width="6.140625" style="19" customWidth="1"/>
    <col min="15556" max="15557" width="5.85546875" style="19" customWidth="1"/>
    <col min="15558" max="15559" width="6.42578125" style="19" customWidth="1"/>
    <col min="15560" max="15560" width="5.85546875" style="19" customWidth="1"/>
    <col min="15561" max="15561" width="6.85546875" style="19" customWidth="1"/>
    <col min="15562" max="15563" width="8.42578125" style="19" customWidth="1"/>
    <col min="15564" max="15564" width="50.42578125" style="19" customWidth="1"/>
    <col min="15565" max="15574" width="4.42578125" style="19" customWidth="1"/>
    <col min="15575" max="15576" width="4.28515625" style="19" customWidth="1"/>
    <col min="15577" max="15764" width="4.28515625" style="19"/>
    <col min="15765" max="15765" width="5.85546875" style="19" customWidth="1"/>
    <col min="15766" max="15766" width="11.7109375" style="19" customWidth="1"/>
    <col min="15767" max="15773" width="6.42578125" style="19" customWidth="1"/>
    <col min="15774" max="15774" width="7.140625" style="19" customWidth="1"/>
    <col min="15775" max="15775" width="6.42578125" style="19" customWidth="1"/>
    <col min="15776" max="15776" width="5.7109375" style="19" customWidth="1"/>
    <col min="15777" max="15777" width="6.42578125" style="19" customWidth="1"/>
    <col min="15778" max="15778" width="5.85546875" style="19" customWidth="1"/>
    <col min="15779" max="15779" width="7" style="19" customWidth="1"/>
    <col min="15780" max="15780" width="6.7109375" style="19" customWidth="1"/>
    <col min="15781" max="15781" width="6.42578125" style="19" customWidth="1"/>
    <col min="15782" max="15784" width="8.140625" style="19" customWidth="1"/>
    <col min="15785" max="15791" width="10.42578125" style="19" customWidth="1"/>
    <col min="15792" max="15792" width="7" style="19" customWidth="1"/>
    <col min="15793" max="15793" width="6.85546875" style="19" customWidth="1"/>
    <col min="15794" max="15794" width="6.42578125" style="19" customWidth="1"/>
    <col min="15795" max="15795" width="6.85546875" style="19" customWidth="1"/>
    <col min="15796" max="15796" width="6.7109375" style="19" customWidth="1"/>
    <col min="15797" max="15797" width="6.42578125" style="19" customWidth="1"/>
    <col min="15798" max="15798" width="5.140625" style="19" customWidth="1"/>
    <col min="15799" max="15799" width="5.7109375" style="19" customWidth="1"/>
    <col min="15800" max="15800" width="5.42578125" style="19" customWidth="1"/>
    <col min="15801" max="15801" width="6.28515625" style="19" customWidth="1"/>
    <col min="15802" max="15802" width="5.140625" style="19" customWidth="1"/>
    <col min="15803" max="15805" width="7.42578125" style="19" customWidth="1"/>
    <col min="15806" max="15809" width="5.42578125" style="19" customWidth="1"/>
    <col min="15810" max="15810" width="7" style="19" customWidth="1"/>
    <col min="15811" max="15811" width="6.140625" style="19" customWidth="1"/>
    <col min="15812" max="15813" width="5.85546875" style="19" customWidth="1"/>
    <col min="15814" max="15815" width="6.42578125" style="19" customWidth="1"/>
    <col min="15816" max="15816" width="5.85546875" style="19" customWidth="1"/>
    <col min="15817" max="15817" width="6.85546875" style="19" customWidth="1"/>
    <col min="15818" max="15819" width="8.42578125" style="19" customWidth="1"/>
    <col min="15820" max="15820" width="50.42578125" style="19" customWidth="1"/>
    <col min="15821" max="15830" width="4.42578125" style="19" customWidth="1"/>
    <col min="15831" max="15832" width="4.28515625" style="19" customWidth="1"/>
    <col min="15833" max="16020" width="4.28515625" style="19"/>
    <col min="16021" max="16021" width="5.85546875" style="19" customWidth="1"/>
    <col min="16022" max="16022" width="11.7109375" style="19" customWidth="1"/>
    <col min="16023" max="16029" width="6.42578125" style="19" customWidth="1"/>
    <col min="16030" max="16030" width="7.140625" style="19" customWidth="1"/>
    <col min="16031" max="16031" width="6.42578125" style="19" customWidth="1"/>
    <col min="16032" max="16032" width="5.7109375" style="19" customWidth="1"/>
    <col min="16033" max="16033" width="6.42578125" style="19" customWidth="1"/>
    <col min="16034" max="16034" width="5.85546875" style="19" customWidth="1"/>
    <col min="16035" max="16035" width="7" style="19" customWidth="1"/>
    <col min="16036" max="16036" width="6.7109375" style="19" customWidth="1"/>
    <col min="16037" max="16037" width="6.42578125" style="19" customWidth="1"/>
    <col min="16038" max="16040" width="8.140625" style="19" customWidth="1"/>
    <col min="16041" max="16047" width="10.42578125" style="19" customWidth="1"/>
    <col min="16048" max="16048" width="7" style="19" customWidth="1"/>
    <col min="16049" max="16049" width="6.85546875" style="19" customWidth="1"/>
    <col min="16050" max="16050" width="6.42578125" style="19" customWidth="1"/>
    <col min="16051" max="16051" width="6.85546875" style="19" customWidth="1"/>
    <col min="16052" max="16052" width="6.7109375" style="19" customWidth="1"/>
    <col min="16053" max="16053" width="6.42578125" style="19" customWidth="1"/>
    <col min="16054" max="16054" width="5.140625" style="19" customWidth="1"/>
    <col min="16055" max="16055" width="5.7109375" style="19" customWidth="1"/>
    <col min="16056" max="16056" width="5.42578125" style="19" customWidth="1"/>
    <col min="16057" max="16057" width="6.28515625" style="19" customWidth="1"/>
    <col min="16058" max="16058" width="5.140625" style="19" customWidth="1"/>
    <col min="16059" max="16061" width="7.42578125" style="19" customWidth="1"/>
    <col min="16062" max="16065" width="5.42578125" style="19" customWidth="1"/>
    <col min="16066" max="16066" width="7" style="19" customWidth="1"/>
    <col min="16067" max="16067" width="6.140625" style="19" customWidth="1"/>
    <col min="16068" max="16069" width="5.85546875" style="19" customWidth="1"/>
    <col min="16070" max="16071" width="6.42578125" style="19" customWidth="1"/>
    <col min="16072" max="16072" width="5.85546875" style="19" customWidth="1"/>
    <col min="16073" max="16073" width="6.85546875" style="19" customWidth="1"/>
    <col min="16074" max="16075" width="8.42578125" style="19" customWidth="1"/>
    <col min="16076" max="16076" width="50.42578125" style="19" customWidth="1"/>
    <col min="16077" max="16086" width="4.42578125" style="19" customWidth="1"/>
    <col min="16087" max="16088" width="4.28515625" style="19" customWidth="1"/>
    <col min="16089" max="16384" width="4.28515625" style="19"/>
  </cols>
  <sheetData>
    <row r="1" spans="1:14" ht="19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550" t="s">
        <v>131</v>
      </c>
      <c r="M1" s="550"/>
      <c r="N1" s="550"/>
    </row>
    <row r="2" spans="1:14" ht="19.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45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s="37" customFormat="1" ht="52.5" customHeight="1">
      <c r="B4" s="551" t="s">
        <v>132</v>
      </c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154"/>
    </row>
    <row r="5" spans="1:14" ht="24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1:14" ht="16.5" customHeight="1">
      <c r="A6" s="38"/>
      <c r="B6" s="38"/>
      <c r="C6" s="38"/>
      <c r="D6" s="38"/>
      <c r="E6" s="38"/>
      <c r="F6" s="38"/>
      <c r="G6" s="38"/>
      <c r="H6" s="38"/>
      <c r="I6" s="39"/>
      <c r="J6" s="39"/>
      <c r="L6" s="38"/>
      <c r="M6" s="38"/>
      <c r="N6" s="38"/>
    </row>
    <row r="7" spans="1:14" s="15" customFormat="1" ht="16.5" customHeight="1">
      <c r="A7" s="552"/>
      <c r="B7" s="552"/>
      <c r="C7" s="32"/>
    </row>
    <row r="8" spans="1:14" s="15" customFormat="1" ht="16.5" customHeight="1">
      <c r="A8" s="10"/>
      <c r="B8" s="9"/>
      <c r="C8" s="9"/>
    </row>
    <row r="9" spans="1:14" s="15" customFormat="1" ht="16.5" customHeight="1">
      <c r="A9" s="196"/>
      <c r="B9" s="547"/>
      <c r="C9" s="547"/>
      <c r="D9" s="547"/>
      <c r="E9" s="547"/>
    </row>
    <row r="10" spans="1:14" s="15" customFormat="1" ht="16.5" customHeight="1">
      <c r="A10" s="41"/>
    </row>
    <row r="11" spans="1:14" s="15" customFormat="1" ht="14.25" customHeight="1">
      <c r="A11" s="26"/>
      <c r="N11" s="73" t="s">
        <v>3</v>
      </c>
    </row>
    <row r="12" spans="1:14" s="15" customFormat="1" ht="21.75" customHeight="1">
      <c r="A12" s="553" t="s">
        <v>133</v>
      </c>
      <c r="B12" s="553" t="s">
        <v>5</v>
      </c>
      <c r="C12" s="554" t="s">
        <v>113</v>
      </c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6"/>
    </row>
    <row r="13" spans="1:14" s="15" customFormat="1" ht="18.75" customHeight="1">
      <c r="A13" s="553"/>
      <c r="B13" s="553"/>
      <c r="C13" s="554"/>
      <c r="D13" s="557" t="s">
        <v>117</v>
      </c>
      <c r="E13" s="558" t="s">
        <v>119</v>
      </c>
      <c r="F13" s="548" t="s">
        <v>16</v>
      </c>
      <c r="G13" s="113"/>
      <c r="H13" s="91"/>
      <c r="I13" s="548" t="s">
        <v>15</v>
      </c>
      <c r="J13" s="113"/>
      <c r="K13" s="41"/>
      <c r="L13" s="548" t="s">
        <v>17</v>
      </c>
      <c r="M13" s="113"/>
      <c r="N13" s="90"/>
    </row>
    <row r="14" spans="1:14" s="15" customFormat="1" ht="18.75" customHeight="1">
      <c r="A14" s="553"/>
      <c r="B14" s="553"/>
      <c r="C14" s="554"/>
      <c r="D14" s="557"/>
      <c r="E14" s="559"/>
      <c r="F14" s="549"/>
      <c r="G14" s="181" t="s">
        <v>117</v>
      </c>
      <c r="H14" s="115" t="s">
        <v>119</v>
      </c>
      <c r="I14" s="549"/>
      <c r="J14" s="181" t="s">
        <v>117</v>
      </c>
      <c r="K14" s="115" t="s">
        <v>119</v>
      </c>
      <c r="L14" s="549"/>
      <c r="M14" s="181" t="s">
        <v>117</v>
      </c>
      <c r="N14" s="115" t="s">
        <v>119</v>
      </c>
    </row>
    <row r="15" spans="1:14" s="41" customFormat="1" ht="16.5" customHeight="1">
      <c r="A15" s="182" t="s">
        <v>31</v>
      </c>
      <c r="B15" s="181" t="s">
        <v>32</v>
      </c>
      <c r="C15" s="117">
        <v>1</v>
      </c>
      <c r="D15" s="43">
        <v>2</v>
      </c>
      <c r="E15" s="117">
        <v>3</v>
      </c>
      <c r="F15" s="43">
        <v>4</v>
      </c>
      <c r="G15" s="117">
        <v>5</v>
      </c>
      <c r="H15" s="43">
        <v>6</v>
      </c>
      <c r="I15" s="117">
        <v>7</v>
      </c>
      <c r="J15" s="43">
        <v>8</v>
      </c>
      <c r="K15" s="117">
        <v>9</v>
      </c>
      <c r="L15" s="43">
        <v>10</v>
      </c>
      <c r="M15" s="117">
        <v>11</v>
      </c>
      <c r="N15" s="43">
        <v>12</v>
      </c>
    </row>
    <row r="16" spans="1:14" s="41" customFormat="1" ht="17.25" customHeight="1">
      <c r="A16" s="268" t="s">
        <v>33</v>
      </c>
      <c r="B16" s="281">
        <v>1</v>
      </c>
      <c r="C16" s="283">
        <f>+C17+C23+C30+C38+C42+C52</f>
        <v>38034</v>
      </c>
      <c r="D16" s="283">
        <f t="shared" ref="D16:N16" si="0">+D17+D23+D30+D38+D42+D52</f>
        <v>23760</v>
      </c>
      <c r="E16" s="283">
        <f t="shared" si="0"/>
        <v>14274</v>
      </c>
      <c r="F16" s="283">
        <f t="shared" si="0"/>
        <v>4753</v>
      </c>
      <c r="G16" s="283">
        <f t="shared" si="0"/>
        <v>2876</v>
      </c>
      <c r="H16" s="283">
        <f t="shared" si="0"/>
        <v>1877</v>
      </c>
      <c r="I16" s="283">
        <f t="shared" si="0"/>
        <v>33027</v>
      </c>
      <c r="J16" s="283">
        <f t="shared" si="0"/>
        <v>20713</v>
      </c>
      <c r="K16" s="283">
        <f t="shared" si="0"/>
        <v>12314</v>
      </c>
      <c r="L16" s="283">
        <f t="shared" si="0"/>
        <v>254</v>
      </c>
      <c r="M16" s="283">
        <f t="shared" si="0"/>
        <v>171</v>
      </c>
      <c r="N16" s="283">
        <f t="shared" si="0"/>
        <v>83</v>
      </c>
    </row>
    <row r="17" spans="1:14" s="41" customFormat="1" ht="17.25" customHeight="1">
      <c r="A17" s="268" t="s">
        <v>34</v>
      </c>
      <c r="B17" s="281">
        <v>2</v>
      </c>
      <c r="C17" s="283">
        <f>SUM(C18:C22)</f>
        <v>5644</v>
      </c>
      <c r="D17" s="283">
        <f>SUM(D18:D22)</f>
        <v>3342</v>
      </c>
      <c r="E17" s="283">
        <f t="shared" ref="E17:N17" si="1">SUM(E18:E22)</f>
        <v>2302</v>
      </c>
      <c r="F17" s="283">
        <f t="shared" si="1"/>
        <v>681</v>
      </c>
      <c r="G17" s="283">
        <f t="shared" si="1"/>
        <v>393</v>
      </c>
      <c r="H17" s="283">
        <f t="shared" si="1"/>
        <v>288</v>
      </c>
      <c r="I17" s="283">
        <f t="shared" si="1"/>
        <v>4879</v>
      </c>
      <c r="J17" s="283">
        <f t="shared" si="1"/>
        <v>2911</v>
      </c>
      <c r="K17" s="283">
        <f t="shared" si="1"/>
        <v>1968</v>
      </c>
      <c r="L17" s="283">
        <f t="shared" si="1"/>
        <v>84</v>
      </c>
      <c r="M17" s="283">
        <f t="shared" si="1"/>
        <v>38</v>
      </c>
      <c r="N17" s="283">
        <f t="shared" si="1"/>
        <v>46</v>
      </c>
    </row>
    <row r="18" spans="1:14" s="41" customFormat="1" ht="17.25" customHeight="1">
      <c r="A18" s="167" t="s">
        <v>35</v>
      </c>
      <c r="B18" s="199">
        <v>3</v>
      </c>
      <c r="C18" s="282">
        <f>+F18+I18+L18</f>
        <v>987</v>
      </c>
      <c r="D18" s="280">
        <f>+G18+J18+M18</f>
        <v>622</v>
      </c>
      <c r="E18" s="280">
        <f>+H18+K18+N18</f>
        <v>365</v>
      </c>
      <c r="F18" s="255">
        <f>+G18+H18</f>
        <v>105</v>
      </c>
      <c r="G18" s="255">
        <v>64</v>
      </c>
      <c r="H18" s="255">
        <v>41</v>
      </c>
      <c r="I18" s="255">
        <f>+J18+K18</f>
        <v>881</v>
      </c>
      <c r="J18" s="255">
        <v>558</v>
      </c>
      <c r="K18" s="255">
        <v>323</v>
      </c>
      <c r="L18" s="255">
        <f>+M18+N18</f>
        <v>1</v>
      </c>
      <c r="M18" s="255">
        <v>0</v>
      </c>
      <c r="N18" s="255">
        <v>1</v>
      </c>
    </row>
    <row r="19" spans="1:14" s="41" customFormat="1" ht="17.25" customHeight="1">
      <c r="A19" s="167" t="s">
        <v>36</v>
      </c>
      <c r="B19" s="199">
        <v>4</v>
      </c>
      <c r="C19" s="282">
        <f t="shared" ref="C19:E22" si="2">+F19+I19+L19</f>
        <v>787</v>
      </c>
      <c r="D19" s="280">
        <f t="shared" si="2"/>
        <v>456</v>
      </c>
      <c r="E19" s="280">
        <f t="shared" si="2"/>
        <v>331</v>
      </c>
      <c r="F19" s="255">
        <f t="shared" ref="F19:F22" si="3">+G19+H19</f>
        <v>43</v>
      </c>
      <c r="G19" s="255">
        <v>29</v>
      </c>
      <c r="H19" s="255">
        <v>14</v>
      </c>
      <c r="I19" s="255">
        <f t="shared" ref="I19:I22" si="4">+J19+K19</f>
        <v>721</v>
      </c>
      <c r="J19" s="255">
        <v>405</v>
      </c>
      <c r="K19" s="255">
        <v>316</v>
      </c>
      <c r="L19" s="255">
        <f t="shared" ref="L19:L22" si="5">+M19+N19</f>
        <v>23</v>
      </c>
      <c r="M19" s="255">
        <v>22</v>
      </c>
      <c r="N19" s="255">
        <v>1</v>
      </c>
    </row>
    <row r="20" spans="1:14" s="41" customFormat="1" ht="17.25" customHeight="1">
      <c r="A20" s="167" t="s">
        <v>37</v>
      </c>
      <c r="B20" s="199">
        <v>5</v>
      </c>
      <c r="C20" s="282">
        <f t="shared" si="2"/>
        <v>1135</v>
      </c>
      <c r="D20" s="280">
        <f t="shared" si="2"/>
        <v>678</v>
      </c>
      <c r="E20" s="280">
        <f t="shared" si="2"/>
        <v>457</v>
      </c>
      <c r="F20" s="255">
        <f t="shared" si="3"/>
        <v>128</v>
      </c>
      <c r="G20" s="255">
        <v>72</v>
      </c>
      <c r="H20" s="255">
        <v>56</v>
      </c>
      <c r="I20" s="255">
        <f t="shared" si="4"/>
        <v>958</v>
      </c>
      <c r="J20" s="255">
        <v>600</v>
      </c>
      <c r="K20" s="255">
        <v>358</v>
      </c>
      <c r="L20" s="255">
        <f t="shared" si="5"/>
        <v>49</v>
      </c>
      <c r="M20" s="255">
        <v>6</v>
      </c>
      <c r="N20" s="255">
        <v>43</v>
      </c>
    </row>
    <row r="21" spans="1:14" s="41" customFormat="1" ht="17.25" customHeight="1">
      <c r="A21" s="167" t="s">
        <v>38</v>
      </c>
      <c r="B21" s="199">
        <v>6</v>
      </c>
      <c r="C21" s="282">
        <f t="shared" si="2"/>
        <v>1303</v>
      </c>
      <c r="D21" s="280">
        <f t="shared" si="2"/>
        <v>716</v>
      </c>
      <c r="E21" s="280">
        <f t="shared" si="2"/>
        <v>587</v>
      </c>
      <c r="F21" s="255">
        <f t="shared" si="3"/>
        <v>141</v>
      </c>
      <c r="G21" s="255">
        <v>65</v>
      </c>
      <c r="H21" s="255">
        <v>76</v>
      </c>
      <c r="I21" s="255">
        <f t="shared" si="4"/>
        <v>1152</v>
      </c>
      <c r="J21" s="255">
        <v>641</v>
      </c>
      <c r="K21" s="255">
        <v>511</v>
      </c>
      <c r="L21" s="255">
        <f t="shared" si="5"/>
        <v>10</v>
      </c>
      <c r="M21" s="255">
        <v>10</v>
      </c>
      <c r="N21" s="255">
        <v>0</v>
      </c>
    </row>
    <row r="22" spans="1:14" s="41" customFormat="1" ht="17.25" customHeight="1">
      <c r="A22" s="167" t="s">
        <v>39</v>
      </c>
      <c r="B22" s="199">
        <v>7</v>
      </c>
      <c r="C22" s="282">
        <f t="shared" si="2"/>
        <v>1432</v>
      </c>
      <c r="D22" s="280">
        <f t="shared" si="2"/>
        <v>870</v>
      </c>
      <c r="E22" s="280">
        <f t="shared" si="2"/>
        <v>562</v>
      </c>
      <c r="F22" s="255">
        <f t="shared" si="3"/>
        <v>264</v>
      </c>
      <c r="G22" s="255">
        <v>163</v>
      </c>
      <c r="H22" s="255">
        <v>101</v>
      </c>
      <c r="I22" s="255">
        <f t="shared" si="4"/>
        <v>1167</v>
      </c>
      <c r="J22" s="255">
        <v>707</v>
      </c>
      <c r="K22" s="255">
        <v>460</v>
      </c>
      <c r="L22" s="255">
        <f t="shared" si="5"/>
        <v>1</v>
      </c>
      <c r="M22" s="255">
        <v>0</v>
      </c>
      <c r="N22" s="255">
        <v>1</v>
      </c>
    </row>
    <row r="23" spans="1:14" s="41" customFormat="1" ht="17.25" customHeight="1">
      <c r="A23" s="268" t="s">
        <v>40</v>
      </c>
      <c r="B23" s="281">
        <v>8</v>
      </c>
      <c r="C23" s="283">
        <f>SUM(C24:C29)</f>
        <v>8711</v>
      </c>
      <c r="D23" s="283">
        <f>SUM(D24:D29)</f>
        <v>5198</v>
      </c>
      <c r="E23" s="283">
        <f t="shared" ref="E23:N23" si="6">SUM(E24:E29)</f>
        <v>3513</v>
      </c>
      <c r="F23" s="283">
        <f t="shared" si="6"/>
        <v>765</v>
      </c>
      <c r="G23" s="283">
        <f t="shared" si="6"/>
        <v>465</v>
      </c>
      <c r="H23" s="283">
        <f t="shared" si="6"/>
        <v>300</v>
      </c>
      <c r="I23" s="283">
        <f t="shared" si="6"/>
        <v>7936</v>
      </c>
      <c r="J23" s="283">
        <f t="shared" si="6"/>
        <v>4725</v>
      </c>
      <c r="K23" s="283">
        <f t="shared" si="6"/>
        <v>3211</v>
      </c>
      <c r="L23" s="283">
        <f t="shared" si="6"/>
        <v>10</v>
      </c>
      <c r="M23" s="283">
        <f t="shared" si="6"/>
        <v>8</v>
      </c>
      <c r="N23" s="283">
        <f t="shared" si="6"/>
        <v>2</v>
      </c>
    </row>
    <row r="24" spans="1:14" s="41" customFormat="1" ht="17.25" customHeight="1">
      <c r="A24" s="167" t="s">
        <v>41</v>
      </c>
      <c r="B24" s="199">
        <v>9</v>
      </c>
      <c r="C24" s="282">
        <f>+F24+I24+L24</f>
        <v>1674</v>
      </c>
      <c r="D24" s="280">
        <f>+G24+J24+M24</f>
        <v>1028</v>
      </c>
      <c r="E24" s="280">
        <f>+H24+K24+N24</f>
        <v>646</v>
      </c>
      <c r="F24" s="255">
        <f>+G24+H24</f>
        <v>117</v>
      </c>
      <c r="G24" s="255">
        <v>79</v>
      </c>
      <c r="H24" s="255">
        <v>38</v>
      </c>
      <c r="I24" s="255">
        <f>+J24+K24</f>
        <v>1556</v>
      </c>
      <c r="J24" s="255">
        <v>948</v>
      </c>
      <c r="K24" s="255">
        <v>608</v>
      </c>
      <c r="L24" s="255">
        <f>+M24+N24</f>
        <v>1</v>
      </c>
      <c r="M24" s="255">
        <v>1</v>
      </c>
      <c r="N24" s="255">
        <v>0</v>
      </c>
    </row>
    <row r="25" spans="1:14" s="41" customFormat="1" ht="17.25" customHeight="1">
      <c r="A25" s="167" t="s">
        <v>42</v>
      </c>
      <c r="B25" s="199">
        <v>10</v>
      </c>
      <c r="C25" s="282">
        <f t="shared" ref="C25:E29" si="7">+F25+I25+L25</f>
        <v>1695</v>
      </c>
      <c r="D25" s="280">
        <f t="shared" si="7"/>
        <v>917</v>
      </c>
      <c r="E25" s="280">
        <f t="shared" si="7"/>
        <v>778</v>
      </c>
      <c r="F25" s="255">
        <f t="shared" ref="F25:F28" si="8">+G25+H25</f>
        <v>149</v>
      </c>
      <c r="G25" s="255">
        <v>68</v>
      </c>
      <c r="H25" s="255">
        <v>81</v>
      </c>
      <c r="I25" s="255">
        <f t="shared" ref="I25:I28" si="9">+J25+K25</f>
        <v>1544</v>
      </c>
      <c r="J25" s="255">
        <v>847</v>
      </c>
      <c r="K25" s="255">
        <v>697</v>
      </c>
      <c r="L25" s="255">
        <f t="shared" ref="L25:L28" si="10">+M25+N25</f>
        <v>2</v>
      </c>
      <c r="M25" s="255">
        <v>2</v>
      </c>
      <c r="N25" s="255">
        <v>0</v>
      </c>
    </row>
    <row r="26" spans="1:14" s="41" customFormat="1" ht="17.25" customHeight="1">
      <c r="A26" s="167" t="s">
        <v>43</v>
      </c>
      <c r="B26" s="199">
        <v>11</v>
      </c>
      <c r="C26" s="282">
        <f t="shared" si="7"/>
        <v>1049</v>
      </c>
      <c r="D26" s="280">
        <f t="shared" si="7"/>
        <v>629</v>
      </c>
      <c r="E26" s="280">
        <f t="shared" si="7"/>
        <v>420</v>
      </c>
      <c r="F26" s="255">
        <f t="shared" si="8"/>
        <v>57</v>
      </c>
      <c r="G26" s="255">
        <v>38</v>
      </c>
      <c r="H26" s="255">
        <v>19</v>
      </c>
      <c r="I26" s="255">
        <f t="shared" si="9"/>
        <v>992</v>
      </c>
      <c r="J26" s="255">
        <v>591</v>
      </c>
      <c r="K26" s="255">
        <v>401</v>
      </c>
      <c r="L26" s="255">
        <f t="shared" si="10"/>
        <v>0</v>
      </c>
      <c r="M26" s="255">
        <v>0</v>
      </c>
      <c r="N26" s="255">
        <v>0</v>
      </c>
    </row>
    <row r="27" spans="1:14" s="41" customFormat="1" ht="17.25" customHeight="1">
      <c r="A27" s="167" t="s">
        <v>44</v>
      </c>
      <c r="B27" s="199">
        <v>12</v>
      </c>
      <c r="C27" s="282">
        <f t="shared" si="7"/>
        <v>1090</v>
      </c>
      <c r="D27" s="280">
        <f t="shared" si="7"/>
        <v>679</v>
      </c>
      <c r="E27" s="280">
        <f t="shared" si="7"/>
        <v>411</v>
      </c>
      <c r="F27" s="255">
        <f t="shared" si="8"/>
        <v>122</v>
      </c>
      <c r="G27" s="255">
        <v>92</v>
      </c>
      <c r="H27" s="255">
        <v>30</v>
      </c>
      <c r="I27" s="255">
        <f t="shared" si="9"/>
        <v>967</v>
      </c>
      <c r="J27" s="255">
        <v>586</v>
      </c>
      <c r="K27" s="255">
        <v>381</v>
      </c>
      <c r="L27" s="255">
        <f t="shared" si="10"/>
        <v>1</v>
      </c>
      <c r="M27" s="255">
        <v>1</v>
      </c>
      <c r="N27" s="255">
        <v>0</v>
      </c>
    </row>
    <row r="28" spans="1:14" s="41" customFormat="1" ht="17.25" customHeight="1">
      <c r="A28" s="167" t="s">
        <v>45</v>
      </c>
      <c r="B28" s="199">
        <v>13</v>
      </c>
      <c r="C28" s="282">
        <f t="shared" si="7"/>
        <v>1754</v>
      </c>
      <c r="D28" s="280">
        <f t="shared" si="7"/>
        <v>1012</v>
      </c>
      <c r="E28" s="280">
        <f t="shared" si="7"/>
        <v>742</v>
      </c>
      <c r="F28" s="255">
        <f t="shared" si="8"/>
        <v>147</v>
      </c>
      <c r="G28" s="255">
        <v>64</v>
      </c>
      <c r="H28" s="255">
        <v>83</v>
      </c>
      <c r="I28" s="255">
        <f t="shared" si="9"/>
        <v>1605</v>
      </c>
      <c r="J28" s="255">
        <v>947</v>
      </c>
      <c r="K28" s="255">
        <v>658</v>
      </c>
      <c r="L28" s="255">
        <f t="shared" si="10"/>
        <v>2</v>
      </c>
      <c r="M28" s="255">
        <v>1</v>
      </c>
      <c r="N28" s="255">
        <v>1</v>
      </c>
    </row>
    <row r="29" spans="1:14" s="41" customFormat="1" ht="17.25" customHeight="1">
      <c r="A29" s="167" t="s">
        <v>46</v>
      </c>
      <c r="B29" s="199">
        <v>14</v>
      </c>
      <c r="C29" s="282">
        <f t="shared" si="7"/>
        <v>1449</v>
      </c>
      <c r="D29" s="280">
        <f t="shared" ref="D29" si="11">+G29+J29+M29</f>
        <v>933</v>
      </c>
      <c r="E29" s="280">
        <f t="shared" ref="E29" si="12">+H29+K29+N29</f>
        <v>516</v>
      </c>
      <c r="F29" s="255">
        <f t="shared" ref="F29" si="13">+G29+H29</f>
        <v>173</v>
      </c>
      <c r="G29" s="255">
        <v>124</v>
      </c>
      <c r="H29" s="255">
        <v>49</v>
      </c>
      <c r="I29" s="255">
        <f>+J29+K29</f>
        <v>1272</v>
      </c>
      <c r="J29" s="255">
        <v>806</v>
      </c>
      <c r="K29" s="255">
        <v>466</v>
      </c>
      <c r="L29" s="255">
        <f>+M29+N29</f>
        <v>4</v>
      </c>
      <c r="M29" s="255">
        <v>3</v>
      </c>
      <c r="N29" s="255">
        <v>1</v>
      </c>
    </row>
    <row r="30" spans="1:14" s="41" customFormat="1" ht="17.25" customHeight="1">
      <c r="A30" s="268" t="s">
        <v>47</v>
      </c>
      <c r="B30" s="281">
        <v>15</v>
      </c>
      <c r="C30" s="283">
        <f>SUM(C31:C37)</f>
        <v>8164</v>
      </c>
      <c r="D30" s="283">
        <f>SUM(D31:D37)</f>
        <v>5424</v>
      </c>
      <c r="E30" s="283">
        <f t="shared" ref="E30:N30" si="14">SUM(E31:E37)</f>
        <v>2740</v>
      </c>
      <c r="F30" s="283">
        <f t="shared" si="14"/>
        <v>1265</v>
      </c>
      <c r="G30" s="283">
        <f t="shared" si="14"/>
        <v>793</v>
      </c>
      <c r="H30" s="283">
        <f t="shared" si="14"/>
        <v>472</v>
      </c>
      <c r="I30" s="283">
        <f t="shared" si="14"/>
        <v>6846</v>
      </c>
      <c r="J30" s="283">
        <f t="shared" si="14"/>
        <v>4589</v>
      </c>
      <c r="K30" s="283">
        <f t="shared" si="14"/>
        <v>2257</v>
      </c>
      <c r="L30" s="283">
        <f t="shared" si="14"/>
        <v>53</v>
      </c>
      <c r="M30" s="283">
        <f t="shared" si="14"/>
        <v>42</v>
      </c>
      <c r="N30" s="283">
        <f t="shared" si="14"/>
        <v>11</v>
      </c>
    </row>
    <row r="31" spans="1:14" s="41" customFormat="1" ht="17.25" customHeight="1">
      <c r="A31" s="167" t="s">
        <v>48</v>
      </c>
      <c r="B31" s="199">
        <v>16</v>
      </c>
      <c r="C31" s="282">
        <f>+F31+I31+L31</f>
        <v>439</v>
      </c>
      <c r="D31" s="280">
        <f>+G31+J31+M31</f>
        <v>315</v>
      </c>
      <c r="E31" s="280">
        <f>+H31+K31+N31</f>
        <v>124</v>
      </c>
      <c r="F31" s="255">
        <f>+G31+H31</f>
        <v>129</v>
      </c>
      <c r="G31" s="255">
        <v>86</v>
      </c>
      <c r="H31" s="255">
        <v>43</v>
      </c>
      <c r="I31" s="255">
        <f>+J31+K31</f>
        <v>310</v>
      </c>
      <c r="J31" s="255">
        <v>229</v>
      </c>
      <c r="K31" s="255">
        <v>81</v>
      </c>
      <c r="L31" s="255">
        <f>+M31+N31</f>
        <v>0</v>
      </c>
      <c r="M31" s="255">
        <v>0</v>
      </c>
      <c r="N31" s="255">
        <v>0</v>
      </c>
    </row>
    <row r="32" spans="1:14" s="41" customFormat="1" ht="17.25" customHeight="1">
      <c r="A32" s="167" t="s">
        <v>49</v>
      </c>
      <c r="B32" s="199">
        <v>17</v>
      </c>
      <c r="C32" s="282">
        <f t="shared" ref="C32:E35" si="15">+F32+I32+L32</f>
        <v>1692</v>
      </c>
      <c r="D32" s="280">
        <f t="shared" si="15"/>
        <v>1202</v>
      </c>
      <c r="E32" s="280">
        <f t="shared" si="15"/>
        <v>490</v>
      </c>
      <c r="F32" s="255">
        <f t="shared" ref="F32:F35" si="16">+G32+H32</f>
        <v>386</v>
      </c>
      <c r="G32" s="255">
        <v>239</v>
      </c>
      <c r="H32" s="255">
        <v>147</v>
      </c>
      <c r="I32" s="255">
        <f t="shared" ref="I32:I35" si="17">+J32+K32</f>
        <v>1304</v>
      </c>
      <c r="J32" s="255">
        <v>962</v>
      </c>
      <c r="K32" s="255">
        <v>342</v>
      </c>
      <c r="L32" s="255">
        <f t="shared" ref="L32:L35" si="18">+M32+N32</f>
        <v>2</v>
      </c>
      <c r="M32" s="255">
        <v>1</v>
      </c>
      <c r="N32" s="255">
        <v>1</v>
      </c>
    </row>
    <row r="33" spans="1:14" s="41" customFormat="1" ht="17.25" customHeight="1">
      <c r="A33" s="167" t="s">
        <v>50</v>
      </c>
      <c r="B33" s="199">
        <v>18</v>
      </c>
      <c r="C33" s="282">
        <f t="shared" si="15"/>
        <v>1178</v>
      </c>
      <c r="D33" s="280">
        <f t="shared" si="15"/>
        <v>755</v>
      </c>
      <c r="E33" s="280">
        <f t="shared" si="15"/>
        <v>423</v>
      </c>
      <c r="F33" s="255">
        <f t="shared" si="16"/>
        <v>196</v>
      </c>
      <c r="G33" s="255">
        <v>120</v>
      </c>
      <c r="H33" s="255">
        <v>76</v>
      </c>
      <c r="I33" s="255">
        <f t="shared" si="17"/>
        <v>979</v>
      </c>
      <c r="J33" s="255">
        <v>633</v>
      </c>
      <c r="K33" s="255">
        <v>346</v>
      </c>
      <c r="L33" s="255">
        <f t="shared" si="18"/>
        <v>3</v>
      </c>
      <c r="M33" s="255">
        <v>2</v>
      </c>
      <c r="N33" s="255">
        <v>1</v>
      </c>
    </row>
    <row r="34" spans="1:14" s="41" customFormat="1" ht="17.25" customHeight="1">
      <c r="A34" s="167" t="s">
        <v>51</v>
      </c>
      <c r="B34" s="199">
        <v>19</v>
      </c>
      <c r="C34" s="282">
        <f t="shared" si="15"/>
        <v>790</v>
      </c>
      <c r="D34" s="280">
        <f t="shared" si="15"/>
        <v>518</v>
      </c>
      <c r="E34" s="280">
        <f t="shared" si="15"/>
        <v>272</v>
      </c>
      <c r="F34" s="255">
        <f t="shared" si="16"/>
        <v>69</v>
      </c>
      <c r="G34" s="255">
        <v>44</v>
      </c>
      <c r="H34" s="255">
        <v>25</v>
      </c>
      <c r="I34" s="255">
        <f t="shared" si="17"/>
        <v>691</v>
      </c>
      <c r="J34" s="255">
        <v>445</v>
      </c>
      <c r="K34" s="255">
        <v>246</v>
      </c>
      <c r="L34" s="255">
        <f t="shared" si="18"/>
        <v>30</v>
      </c>
      <c r="M34" s="255">
        <v>29</v>
      </c>
      <c r="N34" s="255">
        <v>1</v>
      </c>
    </row>
    <row r="35" spans="1:14" s="41" customFormat="1" ht="17.25" customHeight="1">
      <c r="A35" s="167" t="s">
        <v>52</v>
      </c>
      <c r="B35" s="199">
        <v>20</v>
      </c>
      <c r="C35" s="282">
        <f t="shared" si="15"/>
        <v>898</v>
      </c>
      <c r="D35" s="280">
        <f t="shared" si="15"/>
        <v>580</v>
      </c>
      <c r="E35" s="280">
        <f t="shared" si="15"/>
        <v>318</v>
      </c>
      <c r="F35" s="255">
        <f t="shared" si="16"/>
        <v>108</v>
      </c>
      <c r="G35" s="255">
        <v>64</v>
      </c>
      <c r="H35" s="255">
        <v>44</v>
      </c>
      <c r="I35" s="255">
        <f t="shared" si="17"/>
        <v>789</v>
      </c>
      <c r="J35" s="255">
        <v>515</v>
      </c>
      <c r="K35" s="255">
        <v>274</v>
      </c>
      <c r="L35" s="255">
        <f t="shared" si="18"/>
        <v>1</v>
      </c>
      <c r="M35" s="255">
        <v>1</v>
      </c>
      <c r="N35" s="255">
        <v>0</v>
      </c>
    </row>
    <row r="36" spans="1:14" s="41" customFormat="1" ht="17.25" customHeight="1">
      <c r="A36" s="167" t="s">
        <v>53</v>
      </c>
      <c r="B36" s="199">
        <v>21</v>
      </c>
      <c r="C36" s="282">
        <f>+F36+I36+L36</f>
        <v>1655</v>
      </c>
      <c r="D36" s="280">
        <f>+G36+J36+M36</f>
        <v>1084</v>
      </c>
      <c r="E36" s="280">
        <f>+H36+K36+N36</f>
        <v>571</v>
      </c>
      <c r="F36" s="255">
        <f>+G36+H36</f>
        <v>256</v>
      </c>
      <c r="G36" s="255">
        <v>164</v>
      </c>
      <c r="H36" s="255">
        <v>92</v>
      </c>
      <c r="I36" s="255">
        <f>+J36+K36</f>
        <v>1394</v>
      </c>
      <c r="J36" s="255">
        <v>917</v>
      </c>
      <c r="K36" s="255">
        <v>477</v>
      </c>
      <c r="L36" s="255">
        <f>+M36+N36</f>
        <v>5</v>
      </c>
      <c r="M36" s="255">
        <v>3</v>
      </c>
      <c r="N36" s="255">
        <v>2</v>
      </c>
    </row>
    <row r="37" spans="1:14" s="41" customFormat="1" ht="17.25" customHeight="1">
      <c r="A37" s="167" t="s">
        <v>54</v>
      </c>
      <c r="B37" s="199">
        <v>22</v>
      </c>
      <c r="C37" s="282">
        <f t="shared" ref="C37:E37" si="19">+F37+I37+L37</f>
        <v>1512</v>
      </c>
      <c r="D37" s="280">
        <f t="shared" si="19"/>
        <v>970</v>
      </c>
      <c r="E37" s="280">
        <f t="shared" si="19"/>
        <v>542</v>
      </c>
      <c r="F37" s="255">
        <f>+G37+H37</f>
        <v>121</v>
      </c>
      <c r="G37" s="255">
        <v>76</v>
      </c>
      <c r="H37" s="255">
        <v>45</v>
      </c>
      <c r="I37" s="255">
        <f>+J37+K37</f>
        <v>1379</v>
      </c>
      <c r="J37" s="255">
        <v>888</v>
      </c>
      <c r="K37" s="255">
        <v>491</v>
      </c>
      <c r="L37" s="255">
        <f>+M37+N37</f>
        <v>12</v>
      </c>
      <c r="M37" s="255">
        <v>6</v>
      </c>
      <c r="N37" s="255">
        <v>6</v>
      </c>
    </row>
    <row r="38" spans="1:14" s="41" customFormat="1" ht="17.25" customHeight="1">
      <c r="A38" s="268" t="s">
        <v>55</v>
      </c>
      <c r="B38" s="281">
        <v>23</v>
      </c>
      <c r="C38" s="283">
        <f>SUM(C39:C41)</f>
        <v>3226</v>
      </c>
      <c r="D38" s="283">
        <f>SUM(D39:D41)</f>
        <v>2091</v>
      </c>
      <c r="E38" s="283">
        <f t="shared" ref="E38:N38" si="20">SUM(E39:E41)</f>
        <v>1135</v>
      </c>
      <c r="F38" s="283">
        <f t="shared" si="20"/>
        <v>339</v>
      </c>
      <c r="G38" s="283">
        <f t="shared" si="20"/>
        <v>202</v>
      </c>
      <c r="H38" s="283">
        <f t="shared" si="20"/>
        <v>137</v>
      </c>
      <c r="I38" s="283">
        <f t="shared" si="20"/>
        <v>2882</v>
      </c>
      <c r="J38" s="283">
        <f t="shared" si="20"/>
        <v>1884</v>
      </c>
      <c r="K38" s="283">
        <f t="shared" si="20"/>
        <v>998</v>
      </c>
      <c r="L38" s="283">
        <f t="shared" si="20"/>
        <v>5</v>
      </c>
      <c r="M38" s="283">
        <f t="shared" si="20"/>
        <v>5</v>
      </c>
      <c r="N38" s="283">
        <f t="shared" si="20"/>
        <v>0</v>
      </c>
    </row>
    <row r="39" spans="1:14" s="41" customFormat="1" ht="17.25" customHeight="1">
      <c r="A39" s="167" t="s">
        <v>56</v>
      </c>
      <c r="B39" s="199">
        <v>24</v>
      </c>
      <c r="C39" s="282">
        <f t="shared" ref="C39:E39" si="21">+F39+I39+L39</f>
        <v>1341</v>
      </c>
      <c r="D39" s="280">
        <f t="shared" si="21"/>
        <v>855</v>
      </c>
      <c r="E39" s="280">
        <f t="shared" si="21"/>
        <v>486</v>
      </c>
      <c r="F39" s="255">
        <f t="shared" ref="F39" si="22">+G39+H39</f>
        <v>203</v>
      </c>
      <c r="G39" s="255">
        <v>106</v>
      </c>
      <c r="H39" s="255">
        <v>97</v>
      </c>
      <c r="I39" s="255">
        <f>+J39+K39</f>
        <v>1138</v>
      </c>
      <c r="J39" s="255">
        <f>753-4</f>
        <v>749</v>
      </c>
      <c r="K39" s="255">
        <v>389</v>
      </c>
      <c r="L39" s="255">
        <f>+M39+N39</f>
        <v>0</v>
      </c>
      <c r="M39" s="255">
        <v>0</v>
      </c>
      <c r="N39" s="255">
        <v>0</v>
      </c>
    </row>
    <row r="40" spans="1:14" s="41" customFormat="1" ht="17.25" customHeight="1">
      <c r="A40" s="167" t="s">
        <v>57</v>
      </c>
      <c r="B40" s="199">
        <v>25</v>
      </c>
      <c r="C40" s="282">
        <f>+F40+I40+L40</f>
        <v>736</v>
      </c>
      <c r="D40" s="280">
        <f>+G40+J40+M40</f>
        <v>454</v>
      </c>
      <c r="E40" s="280">
        <f>+H40+K40+N40</f>
        <v>282</v>
      </c>
      <c r="F40" s="255">
        <f>+G40+H40</f>
        <v>52</v>
      </c>
      <c r="G40" s="255">
        <v>34</v>
      </c>
      <c r="H40" s="255">
        <v>18</v>
      </c>
      <c r="I40" s="255">
        <f>+J40+K40</f>
        <v>682</v>
      </c>
      <c r="J40" s="255">
        <v>418</v>
      </c>
      <c r="K40" s="255">
        <v>264</v>
      </c>
      <c r="L40" s="255">
        <f t="shared" ref="L40:L41" si="23">+M40+N40</f>
        <v>2</v>
      </c>
      <c r="M40" s="255">
        <v>2</v>
      </c>
      <c r="N40" s="255">
        <v>0</v>
      </c>
    </row>
    <row r="41" spans="1:14" s="41" customFormat="1" ht="17.25" customHeight="1">
      <c r="A41" s="167" t="s">
        <v>58</v>
      </c>
      <c r="B41" s="199">
        <v>26</v>
      </c>
      <c r="C41" s="282">
        <f t="shared" ref="C41:E41" si="24">+F41+I41+L41</f>
        <v>1149</v>
      </c>
      <c r="D41" s="280">
        <f t="shared" si="24"/>
        <v>782</v>
      </c>
      <c r="E41" s="280">
        <f t="shared" si="24"/>
        <v>367</v>
      </c>
      <c r="F41" s="255">
        <f>+G41+H41</f>
        <v>84</v>
      </c>
      <c r="G41" s="255">
        <v>62</v>
      </c>
      <c r="H41" s="255">
        <v>22</v>
      </c>
      <c r="I41" s="255">
        <f t="shared" ref="I41" si="25">+J41+K41</f>
        <v>1062</v>
      </c>
      <c r="J41" s="255">
        <v>717</v>
      </c>
      <c r="K41" s="255">
        <v>345</v>
      </c>
      <c r="L41" s="255">
        <f t="shared" si="23"/>
        <v>3</v>
      </c>
      <c r="M41" s="255">
        <v>3</v>
      </c>
      <c r="N41" s="255">
        <v>0</v>
      </c>
    </row>
    <row r="42" spans="1:14" s="41" customFormat="1" ht="17.25" customHeight="1">
      <c r="A42" s="268" t="s">
        <v>59</v>
      </c>
      <c r="B42" s="281">
        <v>27</v>
      </c>
      <c r="C42" s="283">
        <f>SUM(C43:C51)</f>
        <v>12276</v>
      </c>
      <c r="D42" s="283">
        <f>SUM(D43:D51)</f>
        <v>7695</v>
      </c>
      <c r="E42" s="283">
        <f t="shared" ref="E42:N42" si="26">SUM(E43:E51)</f>
        <v>4581</v>
      </c>
      <c r="F42" s="283">
        <f t="shared" si="26"/>
        <v>1703</v>
      </c>
      <c r="G42" s="283">
        <f t="shared" si="26"/>
        <v>1023</v>
      </c>
      <c r="H42" s="283">
        <f t="shared" si="26"/>
        <v>680</v>
      </c>
      <c r="I42" s="283">
        <f t="shared" si="26"/>
        <v>10471</v>
      </c>
      <c r="J42" s="283">
        <f t="shared" si="26"/>
        <v>6594</v>
      </c>
      <c r="K42" s="283">
        <f t="shared" si="26"/>
        <v>3877</v>
      </c>
      <c r="L42" s="283">
        <f t="shared" si="26"/>
        <v>102</v>
      </c>
      <c r="M42" s="283">
        <f t="shared" si="26"/>
        <v>78</v>
      </c>
      <c r="N42" s="283">
        <f t="shared" si="26"/>
        <v>24</v>
      </c>
    </row>
    <row r="43" spans="1:14" s="41" customFormat="1" ht="17.25" customHeight="1">
      <c r="A43" s="116" t="s">
        <v>60</v>
      </c>
      <c r="B43" s="199">
        <v>28</v>
      </c>
      <c r="C43" s="282">
        <f t="shared" ref="C43:E43" si="27">+F43+I43+L43</f>
        <v>474</v>
      </c>
      <c r="D43" s="280">
        <f t="shared" si="27"/>
        <v>294</v>
      </c>
      <c r="E43" s="280">
        <f t="shared" si="27"/>
        <v>180</v>
      </c>
      <c r="F43" s="255">
        <f t="shared" ref="F43" si="28">+G43+H43</f>
        <v>41</v>
      </c>
      <c r="G43" s="255">
        <v>20</v>
      </c>
      <c r="H43" s="255">
        <v>21</v>
      </c>
      <c r="I43" s="255">
        <f>+J43+K43</f>
        <v>430</v>
      </c>
      <c r="J43" s="255">
        <v>273</v>
      </c>
      <c r="K43" s="255">
        <v>157</v>
      </c>
      <c r="L43" s="255">
        <f>+M43+N43</f>
        <v>3</v>
      </c>
      <c r="M43" s="255">
        <v>1</v>
      </c>
      <c r="N43" s="255">
        <v>2</v>
      </c>
    </row>
    <row r="44" spans="1:14" s="41" customFormat="1" ht="17.25" customHeight="1">
      <c r="A44" s="116" t="s">
        <v>61</v>
      </c>
      <c r="B44" s="199">
        <v>29</v>
      </c>
      <c r="C44" s="282">
        <f>+F44+I44+L44</f>
        <v>148</v>
      </c>
      <c r="D44" s="280">
        <f>+G44+J44+M44</f>
        <v>93</v>
      </c>
      <c r="E44" s="280">
        <f>+H44+K44+N44</f>
        <v>55</v>
      </c>
      <c r="F44" s="255">
        <f>+G44+H44</f>
        <v>29</v>
      </c>
      <c r="G44" s="255">
        <v>13</v>
      </c>
      <c r="H44" s="255">
        <v>16</v>
      </c>
      <c r="I44" s="255">
        <f t="shared" ref="I44:I47" si="29">+J44+K44</f>
        <v>118</v>
      </c>
      <c r="J44" s="255">
        <v>79</v>
      </c>
      <c r="K44" s="255">
        <v>39</v>
      </c>
      <c r="L44" s="255">
        <f t="shared" ref="L44:L47" si="30">+M44+N44</f>
        <v>1</v>
      </c>
      <c r="M44" s="255">
        <v>1</v>
      </c>
      <c r="N44" s="255">
        <v>0</v>
      </c>
    </row>
    <row r="45" spans="1:14" s="41" customFormat="1" ht="17.25" customHeight="1">
      <c r="A45" s="116" t="s">
        <v>62</v>
      </c>
      <c r="B45" s="199">
        <v>30</v>
      </c>
      <c r="C45" s="282">
        <f t="shared" ref="C45:E51" si="31">+F45+I45+L45</f>
        <v>1244</v>
      </c>
      <c r="D45" s="280">
        <f t="shared" si="31"/>
        <v>775</v>
      </c>
      <c r="E45" s="280">
        <f t="shared" si="31"/>
        <v>469</v>
      </c>
      <c r="F45" s="255">
        <f>+G45+H45</f>
        <v>221</v>
      </c>
      <c r="G45" s="255">
        <v>124</v>
      </c>
      <c r="H45" s="255">
        <v>97</v>
      </c>
      <c r="I45" s="255">
        <f t="shared" si="29"/>
        <v>1010</v>
      </c>
      <c r="J45" s="255">
        <f>642-1</f>
        <v>641</v>
      </c>
      <c r="K45" s="255">
        <f>370-1</f>
        <v>369</v>
      </c>
      <c r="L45" s="255">
        <f t="shared" si="30"/>
        <v>13</v>
      </c>
      <c r="M45" s="255">
        <v>10</v>
      </c>
      <c r="N45" s="255">
        <v>3</v>
      </c>
    </row>
    <row r="46" spans="1:14" s="41" customFormat="1" ht="17.25" customHeight="1">
      <c r="A46" s="116" t="s">
        <v>63</v>
      </c>
      <c r="B46" s="199">
        <v>31</v>
      </c>
      <c r="C46" s="282">
        <f t="shared" si="31"/>
        <v>2514</v>
      </c>
      <c r="D46" s="280">
        <f t="shared" si="31"/>
        <v>1543</v>
      </c>
      <c r="E46" s="280">
        <f t="shared" si="31"/>
        <v>971</v>
      </c>
      <c r="F46" s="255">
        <f t="shared" ref="F46:F52" si="32">+G46+H46</f>
        <v>373</v>
      </c>
      <c r="G46" s="255">
        <v>226</v>
      </c>
      <c r="H46" s="255">
        <v>147</v>
      </c>
      <c r="I46" s="255">
        <f t="shared" si="29"/>
        <v>2120</v>
      </c>
      <c r="J46" s="255">
        <v>1302</v>
      </c>
      <c r="K46" s="255">
        <f>819-1</f>
        <v>818</v>
      </c>
      <c r="L46" s="255">
        <f t="shared" si="30"/>
        <v>21</v>
      </c>
      <c r="M46" s="255">
        <v>15</v>
      </c>
      <c r="N46" s="255">
        <v>6</v>
      </c>
    </row>
    <row r="47" spans="1:14" s="41" customFormat="1" ht="17.25" customHeight="1">
      <c r="A47" s="116" t="s">
        <v>64</v>
      </c>
      <c r="B47" s="199">
        <v>32</v>
      </c>
      <c r="C47" s="282">
        <f t="shared" si="31"/>
        <v>792</v>
      </c>
      <c r="D47" s="280">
        <f t="shared" si="31"/>
        <v>546</v>
      </c>
      <c r="E47" s="280">
        <f t="shared" si="31"/>
        <v>246</v>
      </c>
      <c r="F47" s="255">
        <f t="shared" si="32"/>
        <v>76</v>
      </c>
      <c r="G47" s="255">
        <v>55</v>
      </c>
      <c r="H47" s="255">
        <v>21</v>
      </c>
      <c r="I47" s="255">
        <f t="shared" si="29"/>
        <v>711</v>
      </c>
      <c r="J47" s="255">
        <v>487</v>
      </c>
      <c r="K47" s="255">
        <v>224</v>
      </c>
      <c r="L47" s="255">
        <f t="shared" si="30"/>
        <v>5</v>
      </c>
      <c r="M47" s="255">
        <v>4</v>
      </c>
      <c r="N47" s="255">
        <v>1</v>
      </c>
    </row>
    <row r="48" spans="1:14" s="41" customFormat="1" ht="17.25" customHeight="1">
      <c r="A48" s="116" t="s">
        <v>65</v>
      </c>
      <c r="B48" s="199">
        <v>33</v>
      </c>
      <c r="C48" s="282">
        <f t="shared" si="31"/>
        <v>3331</v>
      </c>
      <c r="D48" s="280">
        <f t="shared" si="31"/>
        <v>2126</v>
      </c>
      <c r="E48" s="280">
        <f t="shared" si="31"/>
        <v>1205</v>
      </c>
      <c r="F48" s="255">
        <f t="shared" si="32"/>
        <v>397</v>
      </c>
      <c r="G48" s="255">
        <v>270</v>
      </c>
      <c r="H48" s="255">
        <v>127</v>
      </c>
      <c r="I48" s="255">
        <f>+J48+K48</f>
        <v>2906</v>
      </c>
      <c r="J48" s="255">
        <v>1833</v>
      </c>
      <c r="K48" s="255">
        <v>1073</v>
      </c>
      <c r="L48" s="255">
        <f>+M48+N48</f>
        <v>28</v>
      </c>
      <c r="M48" s="255">
        <v>23</v>
      </c>
      <c r="N48" s="255">
        <v>5</v>
      </c>
    </row>
    <row r="49" spans="1:14" s="41" customFormat="1" ht="17.25" customHeight="1">
      <c r="A49" s="116" t="s">
        <v>66</v>
      </c>
      <c r="B49" s="199">
        <v>34</v>
      </c>
      <c r="C49" s="282">
        <f t="shared" si="31"/>
        <v>1061</v>
      </c>
      <c r="D49" s="280">
        <f t="shared" si="31"/>
        <v>628</v>
      </c>
      <c r="E49" s="280">
        <f t="shared" si="31"/>
        <v>433</v>
      </c>
      <c r="F49" s="255">
        <f t="shared" si="32"/>
        <v>185</v>
      </c>
      <c r="G49" s="255">
        <v>100</v>
      </c>
      <c r="H49" s="255">
        <v>85</v>
      </c>
      <c r="I49" s="255">
        <f>+J49+K49</f>
        <v>867</v>
      </c>
      <c r="J49" s="255">
        <f>528-5</f>
        <v>523</v>
      </c>
      <c r="K49" s="255">
        <f>345-1</f>
        <v>344</v>
      </c>
      <c r="L49" s="255">
        <f>+M49+N49</f>
        <v>9</v>
      </c>
      <c r="M49" s="255">
        <v>5</v>
      </c>
      <c r="N49" s="255">
        <v>4</v>
      </c>
    </row>
    <row r="50" spans="1:14" s="41" customFormat="1" ht="17.25" customHeight="1">
      <c r="A50" s="116" t="s">
        <v>67</v>
      </c>
      <c r="B50" s="199">
        <v>35</v>
      </c>
      <c r="C50" s="282">
        <f t="shared" si="31"/>
        <v>1406</v>
      </c>
      <c r="D50" s="280">
        <f t="shared" si="31"/>
        <v>916</v>
      </c>
      <c r="E50" s="280">
        <f t="shared" si="31"/>
        <v>490</v>
      </c>
      <c r="F50" s="255">
        <f t="shared" si="32"/>
        <v>198</v>
      </c>
      <c r="G50" s="255">
        <v>116</v>
      </c>
      <c r="H50" s="255">
        <v>82</v>
      </c>
      <c r="I50" s="255">
        <f>+J50+K50</f>
        <v>1194</v>
      </c>
      <c r="J50" s="255">
        <v>788</v>
      </c>
      <c r="K50" s="255">
        <v>406</v>
      </c>
      <c r="L50" s="255">
        <f>+M50+N50</f>
        <v>14</v>
      </c>
      <c r="M50" s="255">
        <v>12</v>
      </c>
      <c r="N50" s="255">
        <v>2</v>
      </c>
    </row>
    <row r="51" spans="1:14" s="41" customFormat="1" ht="17.25" customHeight="1">
      <c r="A51" s="462" t="s">
        <v>68</v>
      </c>
      <c r="B51" s="199">
        <v>36</v>
      </c>
      <c r="C51" s="284">
        <f t="shared" si="31"/>
        <v>1306</v>
      </c>
      <c r="D51" s="280">
        <f t="shared" si="31"/>
        <v>774</v>
      </c>
      <c r="E51" s="280">
        <f t="shared" si="31"/>
        <v>532</v>
      </c>
      <c r="F51" s="255">
        <f t="shared" si="32"/>
        <v>183</v>
      </c>
      <c r="G51" s="255">
        <v>99</v>
      </c>
      <c r="H51" s="255">
        <v>84</v>
      </c>
      <c r="I51" s="255">
        <f t="shared" ref="I51:I52" si="33">+J51+K51</f>
        <v>1115</v>
      </c>
      <c r="J51" s="255">
        <v>668</v>
      </c>
      <c r="K51" s="255">
        <v>447</v>
      </c>
      <c r="L51" s="255">
        <f t="shared" ref="L51:L52" si="34">+M51+N51</f>
        <v>8</v>
      </c>
      <c r="M51" s="255">
        <v>7</v>
      </c>
      <c r="N51" s="255">
        <v>1</v>
      </c>
    </row>
    <row r="52" spans="1:14" s="41" customFormat="1" ht="17.25" customHeight="1">
      <c r="A52" s="475" t="s">
        <v>809</v>
      </c>
      <c r="B52" s="199">
        <v>37</v>
      </c>
      <c r="C52" s="284">
        <f t="shared" ref="C52" si="35">+F52+I52+L52</f>
        <v>13</v>
      </c>
      <c r="D52" s="280">
        <f t="shared" ref="D52" si="36">+G52+J52+M52</f>
        <v>10</v>
      </c>
      <c r="E52" s="280">
        <f t="shared" ref="E52" si="37">+H52+K52+N52</f>
        <v>3</v>
      </c>
      <c r="F52" s="255">
        <f t="shared" si="32"/>
        <v>0</v>
      </c>
      <c r="G52" s="255">
        <v>0</v>
      </c>
      <c r="H52" s="255">
        <v>0</v>
      </c>
      <c r="I52" s="255">
        <f t="shared" si="33"/>
        <v>13</v>
      </c>
      <c r="J52" s="255">
        <v>10</v>
      </c>
      <c r="K52" s="255">
        <v>3</v>
      </c>
      <c r="L52" s="255">
        <f t="shared" si="34"/>
        <v>0</v>
      </c>
      <c r="M52" s="255">
        <v>0</v>
      </c>
      <c r="N52" s="255">
        <v>0</v>
      </c>
    </row>
    <row r="53" spans="1:14" s="41" customFormat="1" ht="17.25" customHeight="1">
      <c r="A53" s="476" t="s">
        <v>96</v>
      </c>
      <c r="B53" s="440">
        <v>38</v>
      </c>
      <c r="C53" s="477">
        <f>+F53+I53+L53</f>
        <v>27400</v>
      </c>
      <c r="D53" s="477">
        <f t="shared" ref="D53:E53" si="38">+G53+J53+M53</f>
        <v>17931</v>
      </c>
      <c r="E53" s="477">
        <f t="shared" si="38"/>
        <v>9469</v>
      </c>
      <c r="F53" s="477">
        <f>+G53+H53</f>
        <v>3667</v>
      </c>
      <c r="G53" s="477">
        <f>2021+171</f>
        <v>2192</v>
      </c>
      <c r="H53" s="477">
        <f>1273+202</f>
        <v>1475</v>
      </c>
      <c r="I53" s="477">
        <f>+J53+K53</f>
        <v>23504</v>
      </c>
      <c r="J53" s="477">
        <f>4471+11036+71</f>
        <v>15578</v>
      </c>
      <c r="K53" s="477">
        <f>2401+5398+127</f>
        <v>7926</v>
      </c>
      <c r="L53" s="477">
        <f>+M53+N53</f>
        <v>229</v>
      </c>
      <c r="M53" s="477">
        <f>113+48</f>
        <v>161</v>
      </c>
      <c r="N53" s="477">
        <f>23+45</f>
        <v>68</v>
      </c>
    </row>
    <row r="54" spans="1:14" s="41" customFormat="1" ht="17.25" customHeight="1">
      <c r="A54" s="476" t="s">
        <v>19</v>
      </c>
      <c r="B54" s="440">
        <v>39</v>
      </c>
      <c r="C54" s="477">
        <f>+F54+I54+L54</f>
        <v>10634</v>
      </c>
      <c r="D54" s="477">
        <f t="shared" ref="D54" si="39">+G54+J54+M54</f>
        <v>5829</v>
      </c>
      <c r="E54" s="477">
        <f t="shared" ref="E54" si="40">+H54+K54+N54</f>
        <v>4805</v>
      </c>
      <c r="F54" s="477">
        <f>+G54+H54</f>
        <v>1086</v>
      </c>
      <c r="G54" s="477">
        <v>684</v>
      </c>
      <c r="H54" s="477">
        <v>402</v>
      </c>
      <c r="I54" s="477">
        <f>+J54+K54</f>
        <v>9523</v>
      </c>
      <c r="J54" s="477">
        <f>1799+3336</f>
        <v>5135</v>
      </c>
      <c r="K54" s="477">
        <f>2445+1943</f>
        <v>4388</v>
      </c>
      <c r="L54" s="477">
        <f>+M54+N54</f>
        <v>25</v>
      </c>
      <c r="M54" s="477">
        <v>10</v>
      </c>
      <c r="N54" s="477">
        <v>15</v>
      </c>
    </row>
    <row r="57" spans="1:14">
      <c r="C57" s="483"/>
    </row>
    <row r="59" spans="1:14">
      <c r="C59" s="484"/>
    </row>
    <row r="60" spans="1:14">
      <c r="C60" s="484"/>
    </row>
  </sheetData>
  <mergeCells count="13">
    <mergeCell ref="F13:F14"/>
    <mergeCell ref="I13:I14"/>
    <mergeCell ref="L13:L14"/>
    <mergeCell ref="L1:N1"/>
    <mergeCell ref="B4:M4"/>
    <mergeCell ref="A7:B7"/>
    <mergeCell ref="B9:E9"/>
    <mergeCell ref="A12:A14"/>
    <mergeCell ref="B12:B14"/>
    <mergeCell ref="C12:C14"/>
    <mergeCell ref="D12:N12"/>
    <mergeCell ref="D13:D14"/>
    <mergeCell ref="E13:E14"/>
  </mergeCells>
  <printOptions horizontalCentered="1"/>
  <pageMargins left="0.59055118110236227" right="0.39370078740157483" top="0.78740157480314965" bottom="0" header="0" footer="0"/>
  <pageSetup paperSize="9" scale="6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N244"/>
  <sheetViews>
    <sheetView view="pageBreakPreview" zoomScaleNormal="95" zoomScaleSheetLayoutView="100" workbookViewId="0">
      <selection activeCell="C249" sqref="C249"/>
    </sheetView>
  </sheetViews>
  <sheetFormatPr defaultColWidth="8.85546875" defaultRowHeight="12.75"/>
  <cols>
    <col min="1" max="1" width="15.28515625" style="14" customWidth="1"/>
    <col min="2" max="2" width="11.5703125" style="14" customWidth="1"/>
    <col min="3" max="3" width="18.28515625" style="14" customWidth="1"/>
    <col min="4" max="4" width="3.85546875" style="9" customWidth="1"/>
    <col min="5" max="5" width="10.85546875" style="9" customWidth="1"/>
    <col min="6" max="7" width="7.28515625" style="9" customWidth="1"/>
    <col min="8" max="8" width="9.42578125" style="9" customWidth="1"/>
    <col min="9" max="9" width="6.85546875" style="9" customWidth="1"/>
    <col min="10" max="10" width="7.140625" style="9" customWidth="1"/>
    <col min="11" max="11" width="7.42578125" style="9" customWidth="1"/>
    <col min="12" max="12" width="6.5703125" style="9" customWidth="1"/>
    <col min="13" max="14" width="7.42578125" style="9" customWidth="1"/>
    <col min="15" max="15" width="10.7109375" style="9" customWidth="1"/>
    <col min="16" max="16" width="8.140625" style="9" customWidth="1"/>
    <col min="17" max="18" width="7.42578125" style="9" customWidth="1"/>
    <col min="19" max="19" width="7.5703125" style="9" customWidth="1"/>
    <col min="20" max="21" width="7.28515625" style="9" customWidth="1"/>
    <col min="22" max="22" width="5.5703125" style="9" customWidth="1"/>
    <col min="23" max="24" width="7.28515625" style="9" customWidth="1"/>
    <col min="25" max="25" width="10.85546875" style="9" customWidth="1"/>
    <col min="26" max="28" width="10.7109375" style="9" customWidth="1"/>
    <col min="29" max="16384" width="8.85546875" style="9"/>
  </cols>
  <sheetData>
    <row r="1" spans="1:40" ht="42" customHeight="1">
      <c r="C1" s="285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Q1" s="34"/>
      <c r="S1" s="34"/>
      <c r="T1" s="34"/>
      <c r="U1" s="34"/>
      <c r="V1" s="34"/>
      <c r="W1" s="34"/>
      <c r="X1" s="34"/>
      <c r="Y1" s="35"/>
      <c r="Z1" s="35"/>
      <c r="AA1" s="35"/>
      <c r="AB1" s="157" t="s">
        <v>134</v>
      </c>
      <c r="AC1" s="34"/>
      <c r="AD1" s="34"/>
      <c r="AE1" s="34"/>
      <c r="AF1" s="34"/>
      <c r="AG1" s="34"/>
    </row>
    <row r="2" spans="1:40" ht="14.25" customHeight="1">
      <c r="C2" s="285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40" ht="46.5" customHeight="1">
      <c r="D3" s="53"/>
      <c r="E3" s="546" t="s">
        <v>135</v>
      </c>
      <c r="F3" s="546"/>
      <c r="G3" s="546"/>
      <c r="H3" s="546"/>
      <c r="I3" s="546"/>
      <c r="J3" s="546"/>
      <c r="K3" s="546"/>
      <c r="L3" s="546"/>
      <c r="M3" s="546"/>
      <c r="N3" s="546"/>
      <c r="O3" s="546"/>
      <c r="P3" s="546"/>
      <c r="Q3" s="546"/>
      <c r="R3" s="546"/>
      <c r="S3" s="546"/>
      <c r="T3" s="546"/>
      <c r="U3" s="546"/>
      <c r="V3" s="546"/>
      <c r="W3" s="546"/>
      <c r="X3" s="53"/>
      <c r="Y3" s="53"/>
      <c r="Z3" s="53"/>
      <c r="AA3" s="53"/>
      <c r="AB3" s="34"/>
      <c r="AC3" s="34"/>
      <c r="AD3" s="34"/>
      <c r="AE3" s="34"/>
      <c r="AF3" s="34"/>
      <c r="AG3" s="34"/>
    </row>
    <row r="4" spans="1:40" ht="18" customHeight="1"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3"/>
      <c r="W4" s="53"/>
      <c r="X4" s="53"/>
      <c r="Y4" s="53"/>
      <c r="Z4" s="53"/>
      <c r="AA4" s="53"/>
      <c r="AB4" s="34"/>
      <c r="AC4" s="34"/>
      <c r="AD4" s="34"/>
      <c r="AE4" s="34"/>
      <c r="AF4" s="34"/>
      <c r="AG4" s="34"/>
    </row>
    <row r="5" spans="1:40" ht="21.75" customHeight="1">
      <c r="C5" s="99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34"/>
      <c r="AC5" s="34"/>
      <c r="AD5" s="34"/>
      <c r="AE5" s="34"/>
      <c r="AF5" s="34"/>
      <c r="AG5" s="34"/>
    </row>
    <row r="6" spans="1:40" ht="18" customHeight="1">
      <c r="C6" s="286"/>
      <c r="AB6" s="34"/>
      <c r="AC6" s="34"/>
      <c r="AD6" s="34"/>
      <c r="AE6" s="34"/>
      <c r="AF6" s="34"/>
      <c r="AG6" s="34"/>
    </row>
    <row r="7" spans="1:40" ht="18" customHeight="1">
      <c r="C7" s="196"/>
      <c r="AB7" s="34"/>
      <c r="AC7" s="34"/>
      <c r="AD7" s="34"/>
      <c r="AE7" s="34"/>
      <c r="AF7" s="34"/>
      <c r="AG7" s="34"/>
    </row>
    <row r="8" spans="1:40" ht="18" customHeight="1">
      <c r="C8" s="196"/>
      <c r="D8" s="547"/>
      <c r="E8" s="547"/>
      <c r="F8" s="174"/>
      <c r="AB8" s="34"/>
      <c r="AC8" s="34"/>
      <c r="AD8" s="34"/>
      <c r="AE8" s="34"/>
      <c r="AF8" s="34"/>
      <c r="AG8" s="34"/>
    </row>
    <row r="9" spans="1:40" ht="18" customHeight="1">
      <c r="C9" s="196"/>
      <c r="D9" s="174"/>
      <c r="AB9" s="34"/>
      <c r="AC9" s="34"/>
      <c r="AD9" s="34"/>
      <c r="AE9" s="34"/>
      <c r="AF9" s="34"/>
      <c r="AG9" s="34"/>
    </row>
    <row r="10" spans="1:40" ht="32.25" customHeight="1">
      <c r="C10" s="286"/>
      <c r="AB10" s="208" t="s">
        <v>3</v>
      </c>
      <c r="AC10" s="34"/>
      <c r="AD10" s="34"/>
      <c r="AE10" s="34"/>
      <c r="AF10" s="34"/>
      <c r="AG10" s="34"/>
    </row>
    <row r="11" spans="1:40" s="178" customFormat="1" ht="16.5" customHeight="1">
      <c r="A11" s="580" t="s">
        <v>136</v>
      </c>
      <c r="B11" s="579" t="s">
        <v>137</v>
      </c>
      <c r="C11" s="583" t="s">
        <v>138</v>
      </c>
      <c r="D11" s="562" t="s">
        <v>5</v>
      </c>
      <c r="E11" s="565" t="s">
        <v>113</v>
      </c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90"/>
      <c r="S11" s="291"/>
      <c r="T11" s="289"/>
      <c r="U11" s="289"/>
      <c r="V11" s="289"/>
      <c r="W11" s="289"/>
      <c r="X11" s="289"/>
      <c r="Y11" s="560" t="s">
        <v>139</v>
      </c>
      <c r="Z11" s="562" t="s">
        <v>140</v>
      </c>
      <c r="AA11" s="562" t="s">
        <v>141</v>
      </c>
      <c r="AB11" s="562" t="s">
        <v>142</v>
      </c>
    </row>
    <row r="12" spans="1:40" s="178" customFormat="1" ht="16.5" customHeight="1">
      <c r="A12" s="581"/>
      <c r="B12" s="579"/>
      <c r="C12" s="584"/>
      <c r="D12" s="563"/>
      <c r="E12" s="567"/>
      <c r="F12" s="562" t="s">
        <v>117</v>
      </c>
      <c r="G12" s="562" t="s">
        <v>143</v>
      </c>
      <c r="H12" s="565" t="s">
        <v>16</v>
      </c>
      <c r="I12" s="568"/>
      <c r="J12" s="560"/>
      <c r="K12" s="561"/>
      <c r="L12" s="568"/>
      <c r="M12" s="560"/>
      <c r="N12" s="561"/>
      <c r="O12" s="565" t="s">
        <v>15</v>
      </c>
      <c r="P12" s="568"/>
      <c r="Q12" s="560"/>
      <c r="R12" s="560"/>
      <c r="S12" s="560" t="s">
        <v>72</v>
      </c>
      <c r="T12" s="560"/>
      <c r="U12" s="561"/>
      <c r="V12" s="565" t="s">
        <v>17</v>
      </c>
      <c r="W12" s="570"/>
      <c r="X12" s="571"/>
      <c r="Y12" s="560"/>
      <c r="Z12" s="563"/>
      <c r="AA12" s="563"/>
      <c r="AB12" s="563"/>
    </row>
    <row r="13" spans="1:40" s="178" customFormat="1" ht="16.5" customHeight="1">
      <c r="A13" s="581"/>
      <c r="B13" s="579"/>
      <c r="C13" s="584"/>
      <c r="D13" s="563"/>
      <c r="E13" s="567"/>
      <c r="F13" s="563"/>
      <c r="G13" s="563"/>
      <c r="H13" s="563"/>
      <c r="I13" s="567" t="s">
        <v>126</v>
      </c>
      <c r="J13" s="292"/>
      <c r="K13" s="292"/>
      <c r="L13" s="565" t="s">
        <v>127</v>
      </c>
      <c r="M13" s="292"/>
      <c r="N13" s="292"/>
      <c r="O13" s="567"/>
      <c r="P13" s="565" t="s">
        <v>144</v>
      </c>
      <c r="Q13" s="292"/>
      <c r="R13" s="293"/>
      <c r="S13" s="565" t="s">
        <v>128</v>
      </c>
      <c r="T13" s="292"/>
      <c r="U13" s="292"/>
      <c r="V13" s="567"/>
      <c r="W13" s="572"/>
      <c r="X13" s="573"/>
      <c r="Y13" s="560"/>
      <c r="Z13" s="563"/>
      <c r="AA13" s="563"/>
      <c r="AB13" s="563"/>
    </row>
    <row r="14" spans="1:40" s="178" customFormat="1" ht="31.5" customHeight="1">
      <c r="A14" s="582"/>
      <c r="B14" s="579"/>
      <c r="C14" s="585"/>
      <c r="D14" s="564"/>
      <c r="E14" s="566"/>
      <c r="F14" s="564"/>
      <c r="G14" s="564"/>
      <c r="H14" s="564"/>
      <c r="I14" s="566"/>
      <c r="J14" s="294" t="s">
        <v>117</v>
      </c>
      <c r="K14" s="294" t="s">
        <v>119</v>
      </c>
      <c r="L14" s="566"/>
      <c r="M14" s="294" t="s">
        <v>117</v>
      </c>
      <c r="N14" s="295" t="s">
        <v>119</v>
      </c>
      <c r="O14" s="566"/>
      <c r="P14" s="566"/>
      <c r="Q14" s="294" t="s">
        <v>117</v>
      </c>
      <c r="R14" s="294" t="s">
        <v>119</v>
      </c>
      <c r="S14" s="566"/>
      <c r="T14" s="294" t="s">
        <v>117</v>
      </c>
      <c r="U14" s="295" t="s">
        <v>119</v>
      </c>
      <c r="V14" s="296"/>
      <c r="W14" s="294" t="s">
        <v>117</v>
      </c>
      <c r="X14" s="295" t="s">
        <v>119</v>
      </c>
      <c r="Y14" s="560"/>
      <c r="Z14" s="564"/>
      <c r="AA14" s="564"/>
      <c r="AB14" s="564"/>
    </row>
    <row r="15" spans="1:40" s="220" customFormat="1" ht="16.5" customHeight="1">
      <c r="A15" s="297" t="s">
        <v>31</v>
      </c>
      <c r="B15" s="577" t="s">
        <v>32</v>
      </c>
      <c r="C15" s="578"/>
      <c r="D15" s="298" t="s">
        <v>145</v>
      </c>
      <c r="E15" s="299">
        <v>1</v>
      </c>
      <c r="F15" s="299">
        <v>2</v>
      </c>
      <c r="G15" s="299">
        <v>3</v>
      </c>
      <c r="H15" s="299">
        <v>4</v>
      </c>
      <c r="I15" s="299">
        <v>5</v>
      </c>
      <c r="J15" s="299">
        <v>6</v>
      </c>
      <c r="K15" s="299">
        <v>7</v>
      </c>
      <c r="L15" s="299">
        <v>8</v>
      </c>
      <c r="M15" s="299">
        <v>9</v>
      </c>
      <c r="N15" s="299">
        <v>10</v>
      </c>
      <c r="O15" s="299">
        <v>11</v>
      </c>
      <c r="P15" s="299">
        <v>12</v>
      </c>
      <c r="Q15" s="299">
        <v>13</v>
      </c>
      <c r="R15" s="300">
        <v>14</v>
      </c>
      <c r="S15" s="299">
        <v>15</v>
      </c>
      <c r="T15" s="299">
        <v>16</v>
      </c>
      <c r="U15" s="299">
        <v>17</v>
      </c>
      <c r="V15" s="299">
        <v>18</v>
      </c>
      <c r="W15" s="299">
        <v>19</v>
      </c>
      <c r="X15" s="299">
        <v>20</v>
      </c>
      <c r="Y15" s="299">
        <v>21</v>
      </c>
      <c r="Z15" s="299">
        <v>22</v>
      </c>
      <c r="AA15" s="299">
        <v>23</v>
      </c>
      <c r="AB15" s="300">
        <v>24</v>
      </c>
    </row>
    <row r="16" spans="1:40" ht="18" customHeight="1">
      <c r="A16" s="569" t="s">
        <v>146</v>
      </c>
      <c r="B16" s="569"/>
      <c r="C16" s="569"/>
      <c r="D16" s="301">
        <v>1</v>
      </c>
      <c r="E16" s="302">
        <v>38034</v>
      </c>
      <c r="F16" s="302">
        <v>23760</v>
      </c>
      <c r="G16" s="302">
        <v>14274</v>
      </c>
      <c r="H16" s="302">
        <f>+I16+L16</f>
        <v>4753</v>
      </c>
      <c r="I16" s="302">
        <v>2519</v>
      </c>
      <c r="J16" s="302">
        <v>1556</v>
      </c>
      <c r="K16" s="302">
        <v>963</v>
      </c>
      <c r="L16" s="302">
        <v>2234</v>
      </c>
      <c r="M16" s="302">
        <v>1320</v>
      </c>
      <c r="N16" s="302">
        <v>914</v>
      </c>
      <c r="O16" s="302">
        <f>+P16+S16</f>
        <v>33027</v>
      </c>
      <c r="P16" s="302">
        <v>10027</v>
      </c>
      <c r="Q16" s="302">
        <v>5161</v>
      </c>
      <c r="R16" s="303">
        <v>4866</v>
      </c>
      <c r="S16" s="302">
        <v>23000</v>
      </c>
      <c r="T16" s="302">
        <v>15552</v>
      </c>
      <c r="U16" s="302">
        <v>7448</v>
      </c>
      <c r="V16" s="302">
        <v>254</v>
      </c>
      <c r="W16" s="302">
        <v>171</v>
      </c>
      <c r="X16" s="302">
        <v>83</v>
      </c>
      <c r="Y16" s="302">
        <v>37583</v>
      </c>
      <c r="Z16" s="302">
        <v>22</v>
      </c>
      <c r="AA16" s="302">
        <v>351</v>
      </c>
      <c r="AB16" s="303">
        <v>78</v>
      </c>
      <c r="AC16" s="328" t="e">
        <f>+E16-#REF!</f>
        <v>#REF!</v>
      </c>
      <c r="AD16" s="328" t="e">
        <f>+F16-#REF!</f>
        <v>#REF!</v>
      </c>
      <c r="AE16" s="328" t="e">
        <f>+G16-#REF!</f>
        <v>#REF!</v>
      </c>
      <c r="AF16" s="328" t="e">
        <f>+H16-#REF!</f>
        <v>#REF!</v>
      </c>
      <c r="AG16" s="328" t="e">
        <f>+#REF!-'ТМБ-6'!J16-'ТМБ-6'!M16</f>
        <v>#REF!</v>
      </c>
      <c r="AH16" s="328" t="e">
        <f>+#REF!-'ТМБ-6'!K16-'ТМБ-6'!N16</f>
        <v>#REF!</v>
      </c>
      <c r="AI16" s="328" t="e">
        <f>+O16-#REF!</f>
        <v>#REF!</v>
      </c>
      <c r="AJ16" s="328" t="e">
        <f>+Q16+T16-#REF!</f>
        <v>#REF!</v>
      </c>
      <c r="AK16" s="328" t="e">
        <f>+R16+U16-#REF!</f>
        <v>#REF!</v>
      </c>
      <c r="AL16" s="328" t="e">
        <f>+V16-#REF!</f>
        <v>#REF!</v>
      </c>
      <c r="AM16" s="328" t="e">
        <f>+W16-#REF!</f>
        <v>#REF!</v>
      </c>
      <c r="AN16" s="328" t="e">
        <f>+X16-#REF!</f>
        <v>#REF!</v>
      </c>
    </row>
    <row r="17" spans="1:28" ht="18" customHeight="1">
      <c r="A17" s="574" t="s">
        <v>147</v>
      </c>
      <c r="B17" s="575"/>
      <c r="C17" s="576"/>
      <c r="D17" s="304">
        <v>2</v>
      </c>
      <c r="E17" s="305">
        <v>64</v>
      </c>
      <c r="F17" s="305">
        <v>13</v>
      </c>
      <c r="G17" s="305">
        <v>51</v>
      </c>
      <c r="H17" s="305">
        <f t="shared" ref="H17:H71" si="0">+I17+L17</f>
        <v>44</v>
      </c>
      <c r="I17" s="305">
        <v>0</v>
      </c>
      <c r="J17" s="305">
        <v>0</v>
      </c>
      <c r="K17" s="305">
        <v>0</v>
      </c>
      <c r="L17" s="305">
        <v>44</v>
      </c>
      <c r="M17" s="305">
        <v>13</v>
      </c>
      <c r="N17" s="305">
        <v>31</v>
      </c>
      <c r="O17" s="305">
        <f t="shared" ref="O17:O71" si="1">+P17+S17</f>
        <v>20</v>
      </c>
      <c r="P17" s="305">
        <v>20</v>
      </c>
      <c r="Q17" s="305">
        <v>0</v>
      </c>
      <c r="R17" s="306">
        <v>20</v>
      </c>
      <c r="S17" s="305">
        <v>0</v>
      </c>
      <c r="T17" s="305">
        <v>0</v>
      </c>
      <c r="U17" s="305">
        <v>0</v>
      </c>
      <c r="V17" s="305">
        <v>0</v>
      </c>
      <c r="W17" s="305">
        <v>0</v>
      </c>
      <c r="X17" s="305">
        <v>0</v>
      </c>
      <c r="Y17" s="305">
        <v>64</v>
      </c>
      <c r="Z17" s="305">
        <v>0</v>
      </c>
      <c r="AA17" s="305">
        <v>0</v>
      </c>
      <c r="AB17" s="306">
        <v>0</v>
      </c>
    </row>
    <row r="18" spans="1:28" ht="23.25" customHeight="1">
      <c r="A18" s="307" t="s">
        <v>148</v>
      </c>
      <c r="B18" s="308" t="s">
        <v>149</v>
      </c>
      <c r="C18" s="308" t="s">
        <v>150</v>
      </c>
      <c r="D18" s="298">
        <v>3</v>
      </c>
      <c r="E18" s="309">
        <f>+H18+O18+V18</f>
        <v>44</v>
      </c>
      <c r="F18" s="309">
        <f>+J18+M18+Q18+T18+W18</f>
        <v>13</v>
      </c>
      <c r="G18" s="309">
        <f>+K18+N18+R18+U18+X18</f>
        <v>31</v>
      </c>
      <c r="H18" s="309">
        <f>+I18+L18</f>
        <v>44</v>
      </c>
      <c r="I18" s="309">
        <f>+J18+K18</f>
        <v>0</v>
      </c>
      <c r="J18" s="309">
        <v>0</v>
      </c>
      <c r="K18" s="309">
        <v>0</v>
      </c>
      <c r="L18" s="309">
        <f>+M18+N18</f>
        <v>44</v>
      </c>
      <c r="M18" s="309">
        <v>13</v>
      </c>
      <c r="N18" s="309">
        <v>31</v>
      </c>
      <c r="O18" s="309">
        <f>+P18+S18</f>
        <v>0</v>
      </c>
      <c r="P18" s="309">
        <f>+Q18+R18</f>
        <v>0</v>
      </c>
      <c r="Q18" s="309">
        <v>0</v>
      </c>
      <c r="R18" s="310">
        <v>0</v>
      </c>
      <c r="S18" s="309">
        <f>+T18+U18</f>
        <v>0</v>
      </c>
      <c r="T18" s="309">
        <v>0</v>
      </c>
      <c r="U18" s="309">
        <v>0</v>
      </c>
      <c r="V18" s="309">
        <f>+W18+X18</f>
        <v>0</v>
      </c>
      <c r="W18" s="309">
        <v>0</v>
      </c>
      <c r="X18" s="309">
        <v>0</v>
      </c>
      <c r="Y18" s="309">
        <v>44</v>
      </c>
      <c r="Z18" s="309">
        <v>0</v>
      </c>
      <c r="AA18" s="309">
        <v>0</v>
      </c>
      <c r="AB18" s="310">
        <v>0</v>
      </c>
    </row>
    <row r="19" spans="1:28" ht="23.25" customHeight="1">
      <c r="A19" s="307" t="s">
        <v>148</v>
      </c>
      <c r="B19" s="311"/>
      <c r="C19" s="307" t="s">
        <v>151</v>
      </c>
      <c r="D19" s="298">
        <v>4</v>
      </c>
      <c r="E19" s="309">
        <f>+H19+O19+V19</f>
        <v>20</v>
      </c>
      <c r="F19" s="309">
        <f>+J19+M19+Q19+T19+W19</f>
        <v>0</v>
      </c>
      <c r="G19" s="309">
        <f>+K19+N19+R19+U19+X19</f>
        <v>20</v>
      </c>
      <c r="H19" s="309">
        <f>+I19+L19</f>
        <v>0</v>
      </c>
      <c r="I19" s="309">
        <f>+J19+K19</f>
        <v>0</v>
      </c>
      <c r="J19" s="309">
        <v>0</v>
      </c>
      <c r="K19" s="309">
        <v>0</v>
      </c>
      <c r="L19" s="309">
        <f>+M19+N19</f>
        <v>0</v>
      </c>
      <c r="M19" s="309">
        <v>0</v>
      </c>
      <c r="N19" s="309">
        <v>0</v>
      </c>
      <c r="O19" s="309">
        <f>+P19+S19</f>
        <v>20</v>
      </c>
      <c r="P19" s="309">
        <f>+Q19+R19</f>
        <v>20</v>
      </c>
      <c r="Q19" s="309">
        <v>0</v>
      </c>
      <c r="R19" s="310">
        <v>20</v>
      </c>
      <c r="S19" s="309">
        <f>+T19+U19</f>
        <v>0</v>
      </c>
      <c r="T19" s="309">
        <v>0</v>
      </c>
      <c r="U19" s="309">
        <v>0</v>
      </c>
      <c r="V19" s="309">
        <f>+W19+X19</f>
        <v>0</v>
      </c>
      <c r="W19" s="309">
        <v>0</v>
      </c>
      <c r="X19" s="309">
        <v>0</v>
      </c>
      <c r="Y19" s="309">
        <v>20</v>
      </c>
      <c r="Z19" s="309">
        <v>0</v>
      </c>
      <c r="AA19" s="309">
        <v>0</v>
      </c>
      <c r="AB19" s="310">
        <v>0</v>
      </c>
    </row>
    <row r="20" spans="1:28" ht="18" customHeight="1">
      <c r="A20" s="574" t="s">
        <v>152</v>
      </c>
      <c r="B20" s="575"/>
      <c r="C20" s="576"/>
      <c r="D20" s="304">
        <v>5</v>
      </c>
      <c r="E20" s="305">
        <v>2935</v>
      </c>
      <c r="F20" s="305">
        <v>1417</v>
      </c>
      <c r="G20" s="305">
        <v>1518</v>
      </c>
      <c r="H20" s="305">
        <f t="shared" si="0"/>
        <v>586</v>
      </c>
      <c r="I20" s="305">
        <v>87</v>
      </c>
      <c r="J20" s="305">
        <v>30</v>
      </c>
      <c r="K20" s="305">
        <v>57</v>
      </c>
      <c r="L20" s="305">
        <v>499</v>
      </c>
      <c r="M20" s="305">
        <v>201</v>
      </c>
      <c r="N20" s="305">
        <v>298</v>
      </c>
      <c r="O20" s="305">
        <f t="shared" si="1"/>
        <v>2335</v>
      </c>
      <c r="P20" s="305">
        <v>185</v>
      </c>
      <c r="Q20" s="305">
        <v>113</v>
      </c>
      <c r="R20" s="306">
        <v>72</v>
      </c>
      <c r="S20" s="305">
        <v>2150</v>
      </c>
      <c r="T20" s="305">
        <v>1059</v>
      </c>
      <c r="U20" s="305">
        <v>1091</v>
      </c>
      <c r="V20" s="305">
        <v>14</v>
      </c>
      <c r="W20" s="305">
        <v>14</v>
      </c>
      <c r="X20" s="305">
        <v>0</v>
      </c>
      <c r="Y20" s="305">
        <v>2935</v>
      </c>
      <c r="Z20" s="305">
        <v>0</v>
      </c>
      <c r="AA20" s="305">
        <v>0</v>
      </c>
      <c r="AB20" s="306">
        <v>0</v>
      </c>
    </row>
    <row r="21" spans="1:28" ht="24">
      <c r="A21" s="308" t="s">
        <v>153</v>
      </c>
      <c r="B21" s="311" t="s">
        <v>154</v>
      </c>
      <c r="C21" s="311" t="s">
        <v>155</v>
      </c>
      <c r="D21" s="298"/>
      <c r="E21" s="309">
        <f>+H21+O21+V21</f>
        <v>54</v>
      </c>
      <c r="F21" s="309">
        <f>+J21+M21+Q21+T21+W21</f>
        <v>24</v>
      </c>
      <c r="G21" s="309">
        <f>+K21+N21+R21+U21+X21</f>
        <v>30</v>
      </c>
      <c r="H21" s="309">
        <f>+I21+L21</f>
        <v>34</v>
      </c>
      <c r="I21" s="309">
        <f>+J21+K21</f>
        <v>0</v>
      </c>
      <c r="J21" s="309">
        <v>0</v>
      </c>
      <c r="K21" s="309">
        <v>0</v>
      </c>
      <c r="L21" s="309">
        <f>+M21+N21</f>
        <v>34</v>
      </c>
      <c r="M21" s="309">
        <v>16</v>
      </c>
      <c r="N21" s="309">
        <v>18</v>
      </c>
      <c r="O21" s="309">
        <f>+P21+S21</f>
        <v>20</v>
      </c>
      <c r="P21" s="309">
        <f>+Q21+R21</f>
        <v>0</v>
      </c>
      <c r="Q21" s="309">
        <v>0</v>
      </c>
      <c r="R21" s="309">
        <v>0</v>
      </c>
      <c r="S21" s="309">
        <f>+T21+U21</f>
        <v>20</v>
      </c>
      <c r="T21" s="309">
        <v>8</v>
      </c>
      <c r="U21" s="309">
        <v>12</v>
      </c>
      <c r="V21" s="309">
        <f>+W21+X21</f>
        <v>0</v>
      </c>
      <c r="W21" s="309">
        <v>0</v>
      </c>
      <c r="X21" s="309">
        <v>0</v>
      </c>
      <c r="Y21" s="309">
        <v>54</v>
      </c>
      <c r="Z21" s="309">
        <v>0</v>
      </c>
      <c r="AA21" s="309">
        <v>0</v>
      </c>
      <c r="AB21" s="310">
        <v>0</v>
      </c>
    </row>
    <row r="22" spans="1:28" ht="24">
      <c r="A22" s="308" t="s">
        <v>153</v>
      </c>
      <c r="B22" s="311" t="s">
        <v>156</v>
      </c>
      <c r="C22" s="311" t="s">
        <v>157</v>
      </c>
      <c r="D22" s="298">
        <v>8</v>
      </c>
      <c r="E22" s="309">
        <f>+H22+O22+V22</f>
        <v>72</v>
      </c>
      <c r="F22" s="309">
        <f>+J22+M22+Q22+T22+W22</f>
        <v>30</v>
      </c>
      <c r="G22" s="309">
        <f>+K22+N22+R22+U22+X22</f>
        <v>42</v>
      </c>
      <c r="H22" s="309">
        <f>+I22+L22</f>
        <v>0</v>
      </c>
      <c r="I22" s="309">
        <f>+J22+K22</f>
        <v>0</v>
      </c>
      <c r="J22" s="310">
        <v>0</v>
      </c>
      <c r="K22" s="310">
        <v>0</v>
      </c>
      <c r="L22" s="309">
        <f>+M22+N22</f>
        <v>0</v>
      </c>
      <c r="M22" s="310">
        <v>0</v>
      </c>
      <c r="N22" s="310">
        <v>0</v>
      </c>
      <c r="O22" s="309">
        <f>+P22+S22</f>
        <v>72</v>
      </c>
      <c r="P22" s="309">
        <f>+Q22+R22</f>
        <v>6</v>
      </c>
      <c r="Q22" s="310">
        <v>5</v>
      </c>
      <c r="R22" s="310">
        <v>1</v>
      </c>
      <c r="S22" s="309">
        <f>+T22+U22</f>
        <v>66</v>
      </c>
      <c r="T22" s="310">
        <v>25</v>
      </c>
      <c r="U22" s="310">
        <v>41</v>
      </c>
      <c r="V22" s="309">
        <f>+W22+X22</f>
        <v>0</v>
      </c>
      <c r="W22" s="310">
        <v>0</v>
      </c>
      <c r="X22" s="310">
        <v>0</v>
      </c>
      <c r="Y22" s="310">
        <v>72</v>
      </c>
      <c r="Z22" s="310">
        <v>0</v>
      </c>
      <c r="AA22" s="310">
        <v>0</v>
      </c>
      <c r="AB22" s="310">
        <v>0</v>
      </c>
    </row>
    <row r="23" spans="1:28" ht="36">
      <c r="A23" s="308" t="s">
        <v>153</v>
      </c>
      <c r="B23" s="311" t="s">
        <v>158</v>
      </c>
      <c r="C23" s="311" t="s">
        <v>159</v>
      </c>
      <c r="D23" s="298">
        <v>9</v>
      </c>
      <c r="E23" s="309">
        <f t="shared" ref="E23:E48" si="2">+H23+O23+V23</f>
        <v>40</v>
      </c>
      <c r="F23" s="309">
        <f t="shared" ref="F23:F48" si="3">+J23+M23+Q23+T23+W23</f>
        <v>29</v>
      </c>
      <c r="G23" s="309">
        <f t="shared" ref="G23:G48" si="4">+K23+N23+R23+U23+X23</f>
        <v>11</v>
      </c>
      <c r="H23" s="309">
        <f t="shared" ref="H23:H48" si="5">+I23+L23</f>
        <v>0</v>
      </c>
      <c r="I23" s="309">
        <f t="shared" ref="I23:I86" si="6">+J23+K23</f>
        <v>0</v>
      </c>
      <c r="J23" s="310">
        <v>0</v>
      </c>
      <c r="K23" s="310">
        <v>0</v>
      </c>
      <c r="L23" s="309">
        <f t="shared" ref="L23:L86" si="7">+M23+N23</f>
        <v>0</v>
      </c>
      <c r="M23" s="310">
        <v>0</v>
      </c>
      <c r="N23" s="310">
        <v>0</v>
      </c>
      <c r="O23" s="309">
        <f t="shared" ref="O23:O48" si="8">+P23+S23</f>
        <v>40</v>
      </c>
      <c r="P23" s="309">
        <f t="shared" ref="P23:P48" si="9">+Q23+R23</f>
        <v>25</v>
      </c>
      <c r="Q23" s="310">
        <v>25</v>
      </c>
      <c r="R23" s="310">
        <v>0</v>
      </c>
      <c r="S23" s="309">
        <f t="shared" ref="S23:S86" si="10">+T23+U23</f>
        <v>15</v>
      </c>
      <c r="T23" s="310">
        <v>4</v>
      </c>
      <c r="U23" s="310">
        <v>11</v>
      </c>
      <c r="V23" s="309">
        <f t="shared" ref="V23:V86" si="11">+W23+X23</f>
        <v>0</v>
      </c>
      <c r="W23" s="310">
        <v>0</v>
      </c>
      <c r="X23" s="310">
        <v>0</v>
      </c>
      <c r="Y23" s="310">
        <v>40</v>
      </c>
      <c r="Z23" s="310">
        <v>0</v>
      </c>
      <c r="AA23" s="310">
        <v>0</v>
      </c>
      <c r="AB23" s="310">
        <v>0</v>
      </c>
    </row>
    <row r="24" spans="1:28" ht="24">
      <c r="A24" s="308" t="s">
        <v>153</v>
      </c>
      <c r="B24" s="312" t="s">
        <v>160</v>
      </c>
      <c r="C24" s="312" t="s">
        <v>161</v>
      </c>
      <c r="D24" s="298">
        <v>10</v>
      </c>
      <c r="E24" s="309">
        <f t="shared" si="2"/>
        <v>260</v>
      </c>
      <c r="F24" s="309">
        <f t="shared" si="3"/>
        <v>98</v>
      </c>
      <c r="G24" s="309">
        <f t="shared" si="4"/>
        <v>162</v>
      </c>
      <c r="H24" s="309">
        <f t="shared" si="5"/>
        <v>0</v>
      </c>
      <c r="I24" s="309">
        <f t="shared" si="6"/>
        <v>0</v>
      </c>
      <c r="J24" s="310">
        <v>0</v>
      </c>
      <c r="K24" s="310">
        <v>0</v>
      </c>
      <c r="L24" s="309">
        <f t="shared" si="7"/>
        <v>0</v>
      </c>
      <c r="M24" s="310">
        <v>0</v>
      </c>
      <c r="N24" s="310">
        <v>0</v>
      </c>
      <c r="O24" s="309">
        <f t="shared" si="8"/>
        <v>260</v>
      </c>
      <c r="P24" s="309">
        <f t="shared" si="9"/>
        <v>64</v>
      </c>
      <c r="Q24" s="310">
        <v>22</v>
      </c>
      <c r="R24" s="310">
        <v>42</v>
      </c>
      <c r="S24" s="309">
        <f t="shared" si="10"/>
        <v>196</v>
      </c>
      <c r="T24" s="310">
        <v>76</v>
      </c>
      <c r="U24" s="310">
        <v>120</v>
      </c>
      <c r="V24" s="309">
        <f t="shared" si="11"/>
        <v>0</v>
      </c>
      <c r="W24" s="310">
        <v>0</v>
      </c>
      <c r="X24" s="310">
        <v>0</v>
      </c>
      <c r="Y24" s="310">
        <v>260</v>
      </c>
      <c r="Z24" s="310">
        <v>0</v>
      </c>
      <c r="AA24" s="310">
        <v>0</v>
      </c>
      <c r="AB24" s="310">
        <v>0</v>
      </c>
    </row>
    <row r="25" spans="1:28" ht="36">
      <c r="A25" s="308" t="s">
        <v>153</v>
      </c>
      <c r="B25" s="311" t="s">
        <v>162</v>
      </c>
      <c r="C25" s="311" t="s">
        <v>163</v>
      </c>
      <c r="D25" s="298">
        <v>11</v>
      </c>
      <c r="E25" s="309">
        <f t="shared" si="2"/>
        <v>16</v>
      </c>
      <c r="F25" s="309">
        <f t="shared" si="3"/>
        <v>13</v>
      </c>
      <c r="G25" s="309">
        <f t="shared" si="4"/>
        <v>3</v>
      </c>
      <c r="H25" s="309">
        <f t="shared" si="5"/>
        <v>0</v>
      </c>
      <c r="I25" s="309">
        <f t="shared" si="6"/>
        <v>0</v>
      </c>
      <c r="J25" s="310">
        <v>0</v>
      </c>
      <c r="K25" s="310">
        <v>0</v>
      </c>
      <c r="L25" s="309">
        <f t="shared" si="7"/>
        <v>0</v>
      </c>
      <c r="M25" s="310">
        <v>0</v>
      </c>
      <c r="N25" s="310">
        <v>0</v>
      </c>
      <c r="O25" s="309">
        <f t="shared" si="8"/>
        <v>16</v>
      </c>
      <c r="P25" s="309">
        <f t="shared" si="9"/>
        <v>0</v>
      </c>
      <c r="Q25" s="310">
        <v>0</v>
      </c>
      <c r="R25" s="310">
        <v>0</v>
      </c>
      <c r="S25" s="309">
        <f t="shared" si="10"/>
        <v>16</v>
      </c>
      <c r="T25" s="310">
        <v>13</v>
      </c>
      <c r="U25" s="310">
        <v>3</v>
      </c>
      <c r="V25" s="309">
        <f t="shared" si="11"/>
        <v>0</v>
      </c>
      <c r="W25" s="310">
        <v>0</v>
      </c>
      <c r="X25" s="310">
        <v>0</v>
      </c>
      <c r="Y25" s="310">
        <v>16</v>
      </c>
      <c r="Z25" s="310">
        <v>0</v>
      </c>
      <c r="AA25" s="310">
        <v>0</v>
      </c>
      <c r="AB25" s="310">
        <v>0</v>
      </c>
    </row>
    <row r="26" spans="1:28" ht="24">
      <c r="A26" s="308" t="s">
        <v>153</v>
      </c>
      <c r="B26" s="311" t="s">
        <v>164</v>
      </c>
      <c r="C26" s="311" t="s">
        <v>165</v>
      </c>
      <c r="D26" s="298">
        <v>12</v>
      </c>
      <c r="E26" s="309">
        <f t="shared" si="2"/>
        <v>95</v>
      </c>
      <c r="F26" s="309">
        <f t="shared" si="3"/>
        <v>33</v>
      </c>
      <c r="G26" s="309">
        <f t="shared" si="4"/>
        <v>62</v>
      </c>
      <c r="H26" s="309">
        <f t="shared" si="5"/>
        <v>10</v>
      </c>
      <c r="I26" s="309">
        <f t="shared" si="6"/>
        <v>10</v>
      </c>
      <c r="J26" s="310">
        <v>5</v>
      </c>
      <c r="K26" s="310">
        <v>5</v>
      </c>
      <c r="L26" s="309">
        <f t="shared" si="7"/>
        <v>0</v>
      </c>
      <c r="M26" s="310">
        <v>0</v>
      </c>
      <c r="N26" s="310">
        <v>0</v>
      </c>
      <c r="O26" s="309">
        <f t="shared" si="8"/>
        <v>85</v>
      </c>
      <c r="P26" s="309">
        <f t="shared" si="9"/>
        <v>0</v>
      </c>
      <c r="Q26" s="310">
        <v>0</v>
      </c>
      <c r="R26" s="310">
        <v>0</v>
      </c>
      <c r="S26" s="309">
        <f t="shared" si="10"/>
        <v>85</v>
      </c>
      <c r="T26" s="310">
        <v>28</v>
      </c>
      <c r="U26" s="310">
        <v>57</v>
      </c>
      <c r="V26" s="309">
        <f t="shared" si="11"/>
        <v>0</v>
      </c>
      <c r="W26" s="310">
        <v>0</v>
      </c>
      <c r="X26" s="310">
        <v>0</v>
      </c>
      <c r="Y26" s="310">
        <v>95</v>
      </c>
      <c r="Z26" s="310">
        <v>0</v>
      </c>
      <c r="AA26" s="310">
        <v>0</v>
      </c>
      <c r="AB26" s="310">
        <v>0</v>
      </c>
    </row>
    <row r="27" spans="1:28" ht="24">
      <c r="A27" s="308" t="s">
        <v>153</v>
      </c>
      <c r="B27" s="311" t="s">
        <v>166</v>
      </c>
      <c r="C27" s="311" t="s">
        <v>167</v>
      </c>
      <c r="D27" s="298">
        <v>13</v>
      </c>
      <c r="E27" s="309">
        <f t="shared" si="2"/>
        <v>24</v>
      </c>
      <c r="F27" s="309">
        <f t="shared" si="3"/>
        <v>8</v>
      </c>
      <c r="G27" s="309">
        <f t="shared" si="4"/>
        <v>16</v>
      </c>
      <c r="H27" s="309">
        <f t="shared" si="5"/>
        <v>24</v>
      </c>
      <c r="I27" s="309">
        <f t="shared" si="6"/>
        <v>0</v>
      </c>
      <c r="J27" s="310">
        <v>0</v>
      </c>
      <c r="K27" s="310">
        <v>0</v>
      </c>
      <c r="L27" s="309">
        <f t="shared" si="7"/>
        <v>24</v>
      </c>
      <c r="M27" s="310">
        <v>8</v>
      </c>
      <c r="N27" s="310">
        <v>16</v>
      </c>
      <c r="O27" s="309">
        <f t="shared" si="8"/>
        <v>0</v>
      </c>
      <c r="P27" s="309">
        <f t="shared" si="9"/>
        <v>0</v>
      </c>
      <c r="Q27" s="310">
        <v>0</v>
      </c>
      <c r="R27" s="310">
        <v>0</v>
      </c>
      <c r="S27" s="309">
        <f t="shared" si="10"/>
        <v>0</v>
      </c>
      <c r="T27" s="310">
        <v>0</v>
      </c>
      <c r="U27" s="310">
        <v>0</v>
      </c>
      <c r="V27" s="309">
        <f t="shared" si="11"/>
        <v>0</v>
      </c>
      <c r="W27" s="310">
        <v>0</v>
      </c>
      <c r="X27" s="310">
        <v>0</v>
      </c>
      <c r="Y27" s="310">
        <v>24</v>
      </c>
      <c r="Z27" s="310">
        <v>0</v>
      </c>
      <c r="AA27" s="310">
        <v>0</v>
      </c>
      <c r="AB27" s="310">
        <v>0</v>
      </c>
    </row>
    <row r="28" spans="1:28" ht="24">
      <c r="A28" s="308" t="s">
        <v>153</v>
      </c>
      <c r="B28" s="311" t="s">
        <v>168</v>
      </c>
      <c r="C28" s="311" t="s">
        <v>169</v>
      </c>
      <c r="D28" s="298">
        <v>14</v>
      </c>
      <c r="E28" s="309">
        <f t="shared" si="2"/>
        <v>14</v>
      </c>
      <c r="F28" s="309">
        <f t="shared" si="3"/>
        <v>14</v>
      </c>
      <c r="G28" s="309">
        <f t="shared" si="4"/>
        <v>0</v>
      </c>
      <c r="H28" s="309">
        <f t="shared" si="5"/>
        <v>0</v>
      </c>
      <c r="I28" s="309">
        <f t="shared" si="6"/>
        <v>0</v>
      </c>
      <c r="J28" s="310">
        <v>0</v>
      </c>
      <c r="K28" s="310">
        <v>0</v>
      </c>
      <c r="L28" s="309">
        <f t="shared" si="7"/>
        <v>0</v>
      </c>
      <c r="M28" s="310">
        <v>0</v>
      </c>
      <c r="N28" s="310">
        <v>0</v>
      </c>
      <c r="O28" s="309">
        <f t="shared" si="8"/>
        <v>0</v>
      </c>
      <c r="P28" s="309">
        <f t="shared" si="9"/>
        <v>0</v>
      </c>
      <c r="Q28" s="310">
        <v>0</v>
      </c>
      <c r="R28" s="310">
        <v>0</v>
      </c>
      <c r="S28" s="309">
        <f t="shared" si="10"/>
        <v>0</v>
      </c>
      <c r="T28" s="310">
        <v>0</v>
      </c>
      <c r="U28" s="310">
        <v>0</v>
      </c>
      <c r="V28" s="309">
        <f t="shared" si="11"/>
        <v>14</v>
      </c>
      <c r="W28" s="310">
        <v>14</v>
      </c>
      <c r="X28" s="310">
        <v>0</v>
      </c>
      <c r="Y28" s="310">
        <v>14</v>
      </c>
      <c r="Z28" s="310">
        <v>0</v>
      </c>
      <c r="AA28" s="310">
        <v>0</v>
      </c>
      <c r="AB28" s="310">
        <v>0</v>
      </c>
    </row>
    <row r="29" spans="1:28" ht="24">
      <c r="A29" s="308" t="s">
        <v>153</v>
      </c>
      <c r="B29" s="311" t="s">
        <v>170</v>
      </c>
      <c r="C29" s="311" t="s">
        <v>171</v>
      </c>
      <c r="D29" s="298">
        <v>15</v>
      </c>
      <c r="E29" s="309">
        <f t="shared" si="2"/>
        <v>54</v>
      </c>
      <c r="F29" s="309">
        <f t="shared" si="3"/>
        <v>49</v>
      </c>
      <c r="G29" s="309">
        <f t="shared" si="4"/>
        <v>5</v>
      </c>
      <c r="H29" s="309">
        <f t="shared" si="5"/>
        <v>0</v>
      </c>
      <c r="I29" s="309">
        <f t="shared" si="6"/>
        <v>0</v>
      </c>
      <c r="J29" s="310">
        <v>0</v>
      </c>
      <c r="K29" s="310">
        <v>0</v>
      </c>
      <c r="L29" s="309">
        <f t="shared" si="7"/>
        <v>0</v>
      </c>
      <c r="M29" s="310">
        <v>0</v>
      </c>
      <c r="N29" s="310">
        <v>0</v>
      </c>
      <c r="O29" s="309">
        <f t="shared" si="8"/>
        <v>54</v>
      </c>
      <c r="P29" s="309">
        <f t="shared" si="9"/>
        <v>20</v>
      </c>
      <c r="Q29" s="310">
        <v>19</v>
      </c>
      <c r="R29" s="310">
        <v>1</v>
      </c>
      <c r="S29" s="309">
        <f t="shared" si="10"/>
        <v>34</v>
      </c>
      <c r="T29" s="310">
        <v>30</v>
      </c>
      <c r="U29" s="310">
        <v>4</v>
      </c>
      <c r="V29" s="309">
        <f t="shared" si="11"/>
        <v>0</v>
      </c>
      <c r="W29" s="310">
        <v>0</v>
      </c>
      <c r="X29" s="310">
        <v>0</v>
      </c>
      <c r="Y29" s="310">
        <v>54</v>
      </c>
      <c r="Z29" s="310">
        <v>0</v>
      </c>
      <c r="AA29" s="310">
        <v>0</v>
      </c>
      <c r="AB29" s="310">
        <v>0</v>
      </c>
    </row>
    <row r="30" spans="1:28" ht="24">
      <c r="A30" s="308" t="s">
        <v>153</v>
      </c>
      <c r="B30" s="311" t="s">
        <v>172</v>
      </c>
      <c r="C30" s="311" t="s">
        <v>173</v>
      </c>
      <c r="D30" s="298">
        <v>16</v>
      </c>
      <c r="E30" s="309">
        <f t="shared" si="2"/>
        <v>29</v>
      </c>
      <c r="F30" s="309">
        <f t="shared" si="3"/>
        <v>24</v>
      </c>
      <c r="G30" s="309">
        <f t="shared" si="4"/>
        <v>5</v>
      </c>
      <c r="H30" s="309">
        <f t="shared" si="5"/>
        <v>0</v>
      </c>
      <c r="I30" s="309">
        <f t="shared" si="6"/>
        <v>0</v>
      </c>
      <c r="J30" s="310">
        <v>0</v>
      </c>
      <c r="K30" s="310">
        <v>0</v>
      </c>
      <c r="L30" s="309">
        <f t="shared" si="7"/>
        <v>0</v>
      </c>
      <c r="M30" s="310">
        <v>0</v>
      </c>
      <c r="N30" s="310">
        <v>0</v>
      </c>
      <c r="O30" s="309">
        <f t="shared" si="8"/>
        <v>29</v>
      </c>
      <c r="P30" s="309">
        <f t="shared" si="9"/>
        <v>0</v>
      </c>
      <c r="Q30" s="310">
        <v>0</v>
      </c>
      <c r="R30" s="310">
        <v>0</v>
      </c>
      <c r="S30" s="309">
        <f t="shared" si="10"/>
        <v>29</v>
      </c>
      <c r="T30" s="310">
        <v>24</v>
      </c>
      <c r="U30" s="310">
        <v>5</v>
      </c>
      <c r="V30" s="309">
        <f t="shared" si="11"/>
        <v>0</v>
      </c>
      <c r="W30" s="310">
        <v>0</v>
      </c>
      <c r="X30" s="310">
        <v>0</v>
      </c>
      <c r="Y30" s="310">
        <v>29</v>
      </c>
      <c r="Z30" s="310">
        <v>0</v>
      </c>
      <c r="AA30" s="310">
        <v>0</v>
      </c>
      <c r="AB30" s="310">
        <v>0</v>
      </c>
    </row>
    <row r="31" spans="1:28" ht="24">
      <c r="A31" s="308" t="s">
        <v>153</v>
      </c>
      <c r="B31" s="311" t="s">
        <v>174</v>
      </c>
      <c r="C31" s="311" t="s">
        <v>175</v>
      </c>
      <c r="D31" s="298">
        <v>17</v>
      </c>
      <c r="E31" s="309">
        <f t="shared" si="2"/>
        <v>34</v>
      </c>
      <c r="F31" s="309">
        <f t="shared" si="3"/>
        <v>20</v>
      </c>
      <c r="G31" s="309">
        <f t="shared" si="4"/>
        <v>14</v>
      </c>
      <c r="H31" s="309">
        <f t="shared" si="5"/>
        <v>0</v>
      </c>
      <c r="I31" s="309">
        <f t="shared" si="6"/>
        <v>0</v>
      </c>
      <c r="J31" s="310">
        <v>0</v>
      </c>
      <c r="K31" s="310">
        <v>0</v>
      </c>
      <c r="L31" s="309">
        <f t="shared" si="7"/>
        <v>0</v>
      </c>
      <c r="M31" s="310">
        <v>0</v>
      </c>
      <c r="N31" s="310">
        <v>0</v>
      </c>
      <c r="O31" s="309">
        <f t="shared" si="8"/>
        <v>34</v>
      </c>
      <c r="P31" s="309">
        <f t="shared" si="9"/>
        <v>0</v>
      </c>
      <c r="Q31" s="310">
        <v>0</v>
      </c>
      <c r="R31" s="310">
        <v>0</v>
      </c>
      <c r="S31" s="309">
        <f t="shared" si="10"/>
        <v>34</v>
      </c>
      <c r="T31" s="310">
        <v>20</v>
      </c>
      <c r="U31" s="310">
        <v>14</v>
      </c>
      <c r="V31" s="309">
        <f t="shared" si="11"/>
        <v>0</v>
      </c>
      <c r="W31" s="310">
        <v>0</v>
      </c>
      <c r="X31" s="310">
        <v>0</v>
      </c>
      <c r="Y31" s="310">
        <v>34</v>
      </c>
      <c r="Z31" s="310">
        <v>0</v>
      </c>
      <c r="AA31" s="310">
        <v>0</v>
      </c>
      <c r="AB31" s="310">
        <v>0</v>
      </c>
    </row>
    <row r="32" spans="1:28" ht="24">
      <c r="A32" s="308" t="s">
        <v>153</v>
      </c>
      <c r="B32" s="311" t="s">
        <v>176</v>
      </c>
      <c r="C32" s="311" t="s">
        <v>177</v>
      </c>
      <c r="D32" s="298">
        <v>18</v>
      </c>
      <c r="E32" s="309">
        <f t="shared" si="2"/>
        <v>23</v>
      </c>
      <c r="F32" s="309">
        <f t="shared" si="3"/>
        <v>18</v>
      </c>
      <c r="G32" s="309">
        <f t="shared" si="4"/>
        <v>5</v>
      </c>
      <c r="H32" s="309">
        <f t="shared" si="5"/>
        <v>0</v>
      </c>
      <c r="I32" s="309">
        <f t="shared" si="6"/>
        <v>0</v>
      </c>
      <c r="J32" s="310">
        <v>0</v>
      </c>
      <c r="K32" s="310">
        <v>0</v>
      </c>
      <c r="L32" s="309">
        <f t="shared" si="7"/>
        <v>0</v>
      </c>
      <c r="M32" s="310">
        <v>0</v>
      </c>
      <c r="N32" s="310">
        <v>0</v>
      </c>
      <c r="O32" s="309">
        <f t="shared" si="8"/>
        <v>23</v>
      </c>
      <c r="P32" s="309">
        <f t="shared" si="9"/>
        <v>9</v>
      </c>
      <c r="Q32" s="310">
        <v>7</v>
      </c>
      <c r="R32" s="310">
        <v>2</v>
      </c>
      <c r="S32" s="309">
        <f t="shared" si="10"/>
        <v>14</v>
      </c>
      <c r="T32" s="310">
        <v>11</v>
      </c>
      <c r="U32" s="310">
        <v>3</v>
      </c>
      <c r="V32" s="309">
        <f t="shared" si="11"/>
        <v>0</v>
      </c>
      <c r="W32" s="310">
        <v>0</v>
      </c>
      <c r="X32" s="310">
        <v>0</v>
      </c>
      <c r="Y32" s="310">
        <v>23</v>
      </c>
      <c r="Z32" s="310">
        <v>0</v>
      </c>
      <c r="AA32" s="310">
        <v>0</v>
      </c>
      <c r="AB32" s="310">
        <v>0</v>
      </c>
    </row>
    <row r="33" spans="1:28" ht="24">
      <c r="A33" s="308" t="s">
        <v>153</v>
      </c>
      <c r="B33" s="311" t="s">
        <v>178</v>
      </c>
      <c r="C33" s="311" t="s">
        <v>179</v>
      </c>
      <c r="D33" s="298">
        <v>19</v>
      </c>
      <c r="E33" s="309">
        <f t="shared" si="2"/>
        <v>28</v>
      </c>
      <c r="F33" s="309">
        <f t="shared" si="3"/>
        <v>10</v>
      </c>
      <c r="G33" s="309">
        <f t="shared" si="4"/>
        <v>18</v>
      </c>
      <c r="H33" s="309">
        <f t="shared" si="5"/>
        <v>28</v>
      </c>
      <c r="I33" s="309">
        <f t="shared" si="6"/>
        <v>0</v>
      </c>
      <c r="J33" s="310">
        <v>0</v>
      </c>
      <c r="K33" s="310">
        <v>0</v>
      </c>
      <c r="L33" s="309">
        <f t="shared" si="7"/>
        <v>28</v>
      </c>
      <c r="M33" s="310">
        <v>10</v>
      </c>
      <c r="N33" s="310">
        <v>18</v>
      </c>
      <c r="O33" s="309">
        <f t="shared" si="8"/>
        <v>0</v>
      </c>
      <c r="P33" s="309">
        <f t="shared" si="9"/>
        <v>0</v>
      </c>
      <c r="Q33" s="310">
        <v>0</v>
      </c>
      <c r="R33" s="310">
        <v>0</v>
      </c>
      <c r="S33" s="309">
        <f t="shared" si="10"/>
        <v>0</v>
      </c>
      <c r="T33" s="310">
        <v>0</v>
      </c>
      <c r="U33" s="310">
        <v>0</v>
      </c>
      <c r="V33" s="309">
        <f t="shared" si="11"/>
        <v>0</v>
      </c>
      <c r="W33" s="310">
        <v>0</v>
      </c>
      <c r="X33" s="310">
        <v>0</v>
      </c>
      <c r="Y33" s="310">
        <v>28</v>
      </c>
      <c r="Z33" s="310">
        <v>0</v>
      </c>
      <c r="AA33" s="310">
        <v>0</v>
      </c>
      <c r="AB33" s="310">
        <v>0</v>
      </c>
    </row>
    <row r="34" spans="1:28" ht="24">
      <c r="A34" s="308" t="s">
        <v>153</v>
      </c>
      <c r="B34" s="308" t="s">
        <v>180</v>
      </c>
      <c r="C34" s="308" t="s">
        <v>181</v>
      </c>
      <c r="D34" s="298">
        <v>20</v>
      </c>
      <c r="E34" s="309">
        <f t="shared" si="2"/>
        <v>14</v>
      </c>
      <c r="F34" s="309">
        <f t="shared" si="3"/>
        <v>12</v>
      </c>
      <c r="G34" s="309">
        <f t="shared" si="4"/>
        <v>2</v>
      </c>
      <c r="H34" s="309">
        <f t="shared" si="5"/>
        <v>0</v>
      </c>
      <c r="I34" s="309">
        <f t="shared" si="6"/>
        <v>0</v>
      </c>
      <c r="J34" s="310">
        <v>0</v>
      </c>
      <c r="K34" s="310">
        <v>0</v>
      </c>
      <c r="L34" s="309">
        <f t="shared" si="7"/>
        <v>0</v>
      </c>
      <c r="M34" s="310">
        <v>0</v>
      </c>
      <c r="N34" s="310">
        <v>0</v>
      </c>
      <c r="O34" s="309">
        <f t="shared" si="8"/>
        <v>14</v>
      </c>
      <c r="P34" s="309">
        <f t="shared" si="9"/>
        <v>14</v>
      </c>
      <c r="Q34" s="310">
        <v>12</v>
      </c>
      <c r="R34" s="310">
        <v>2</v>
      </c>
      <c r="S34" s="309">
        <f t="shared" si="10"/>
        <v>0</v>
      </c>
      <c r="T34" s="310">
        <v>0</v>
      </c>
      <c r="U34" s="310">
        <v>0</v>
      </c>
      <c r="V34" s="309">
        <f t="shared" si="11"/>
        <v>0</v>
      </c>
      <c r="W34" s="310">
        <v>0</v>
      </c>
      <c r="X34" s="310">
        <v>0</v>
      </c>
      <c r="Y34" s="310">
        <v>14</v>
      </c>
      <c r="Z34" s="310">
        <v>0</v>
      </c>
      <c r="AA34" s="310">
        <v>0</v>
      </c>
      <c r="AB34" s="310">
        <v>0</v>
      </c>
    </row>
    <row r="35" spans="1:28" ht="24">
      <c r="A35" s="308" t="s">
        <v>153</v>
      </c>
      <c r="B35" s="311" t="s">
        <v>182</v>
      </c>
      <c r="C35" s="311" t="s">
        <v>183</v>
      </c>
      <c r="D35" s="298">
        <v>21</v>
      </c>
      <c r="E35" s="309">
        <f t="shared" si="2"/>
        <v>19</v>
      </c>
      <c r="F35" s="309">
        <f t="shared" si="3"/>
        <v>14</v>
      </c>
      <c r="G35" s="309">
        <f t="shared" si="4"/>
        <v>5</v>
      </c>
      <c r="H35" s="309">
        <f t="shared" si="5"/>
        <v>0</v>
      </c>
      <c r="I35" s="309">
        <f t="shared" si="6"/>
        <v>0</v>
      </c>
      <c r="J35" s="310">
        <v>0</v>
      </c>
      <c r="K35" s="310">
        <v>0</v>
      </c>
      <c r="L35" s="309">
        <f t="shared" si="7"/>
        <v>0</v>
      </c>
      <c r="M35" s="310">
        <v>0</v>
      </c>
      <c r="N35" s="310">
        <v>0</v>
      </c>
      <c r="O35" s="309">
        <f t="shared" si="8"/>
        <v>19</v>
      </c>
      <c r="P35" s="309">
        <f t="shared" si="9"/>
        <v>0</v>
      </c>
      <c r="Q35" s="310">
        <v>0</v>
      </c>
      <c r="R35" s="310">
        <v>0</v>
      </c>
      <c r="S35" s="309">
        <f t="shared" si="10"/>
        <v>19</v>
      </c>
      <c r="T35" s="310">
        <v>14</v>
      </c>
      <c r="U35" s="310">
        <v>5</v>
      </c>
      <c r="V35" s="309">
        <f t="shared" si="11"/>
        <v>0</v>
      </c>
      <c r="W35" s="310">
        <v>0</v>
      </c>
      <c r="X35" s="310">
        <v>0</v>
      </c>
      <c r="Y35" s="310">
        <v>19</v>
      </c>
      <c r="Z35" s="310">
        <v>0</v>
      </c>
      <c r="AA35" s="310">
        <v>0</v>
      </c>
      <c r="AB35" s="310">
        <v>0</v>
      </c>
    </row>
    <row r="36" spans="1:28" ht="24">
      <c r="A36" s="308" t="s">
        <v>153</v>
      </c>
      <c r="B36" s="311" t="s">
        <v>184</v>
      </c>
      <c r="C36" s="311" t="s">
        <v>185</v>
      </c>
      <c r="D36" s="298">
        <v>22</v>
      </c>
      <c r="E36" s="309">
        <f t="shared" si="2"/>
        <v>58</v>
      </c>
      <c r="F36" s="309">
        <f t="shared" si="3"/>
        <v>18</v>
      </c>
      <c r="G36" s="309">
        <f t="shared" si="4"/>
        <v>40</v>
      </c>
      <c r="H36" s="309">
        <f t="shared" si="5"/>
        <v>54</v>
      </c>
      <c r="I36" s="309">
        <f t="shared" si="6"/>
        <v>0</v>
      </c>
      <c r="J36" s="310">
        <v>0</v>
      </c>
      <c r="K36" s="310">
        <v>0</v>
      </c>
      <c r="L36" s="309">
        <f t="shared" si="7"/>
        <v>54</v>
      </c>
      <c r="M36" s="310">
        <v>18</v>
      </c>
      <c r="N36" s="310">
        <v>36</v>
      </c>
      <c r="O36" s="309">
        <f t="shared" si="8"/>
        <v>4</v>
      </c>
      <c r="P36" s="309">
        <f t="shared" si="9"/>
        <v>0</v>
      </c>
      <c r="Q36" s="310">
        <v>0</v>
      </c>
      <c r="R36" s="310">
        <v>0</v>
      </c>
      <c r="S36" s="309">
        <f t="shared" si="10"/>
        <v>4</v>
      </c>
      <c r="T36" s="310">
        <v>0</v>
      </c>
      <c r="U36" s="310">
        <v>4</v>
      </c>
      <c r="V36" s="309">
        <f t="shared" si="11"/>
        <v>0</v>
      </c>
      <c r="W36" s="310">
        <v>0</v>
      </c>
      <c r="X36" s="310">
        <v>0</v>
      </c>
      <c r="Y36" s="310">
        <v>58</v>
      </c>
      <c r="Z36" s="310">
        <v>0</v>
      </c>
      <c r="AA36" s="310">
        <v>0</v>
      </c>
      <c r="AB36" s="310">
        <v>0</v>
      </c>
    </row>
    <row r="37" spans="1:28" ht="36">
      <c r="A37" s="308" t="s">
        <v>153</v>
      </c>
      <c r="B37" s="311" t="s">
        <v>186</v>
      </c>
      <c r="C37" s="311" t="s">
        <v>187</v>
      </c>
      <c r="D37" s="298">
        <v>23</v>
      </c>
      <c r="E37" s="309">
        <f t="shared" si="2"/>
        <v>162</v>
      </c>
      <c r="F37" s="309">
        <f t="shared" si="3"/>
        <v>121</v>
      </c>
      <c r="G37" s="309">
        <f t="shared" si="4"/>
        <v>41</v>
      </c>
      <c r="H37" s="309">
        <f t="shared" si="5"/>
        <v>81</v>
      </c>
      <c r="I37" s="309">
        <f t="shared" si="6"/>
        <v>23</v>
      </c>
      <c r="J37" s="310">
        <v>16</v>
      </c>
      <c r="K37" s="310">
        <v>7</v>
      </c>
      <c r="L37" s="309">
        <f t="shared" si="7"/>
        <v>58</v>
      </c>
      <c r="M37" s="310">
        <v>38</v>
      </c>
      <c r="N37" s="310">
        <v>20</v>
      </c>
      <c r="O37" s="309">
        <f t="shared" si="8"/>
        <v>81</v>
      </c>
      <c r="P37" s="309">
        <f t="shared" si="9"/>
        <v>0</v>
      </c>
      <c r="Q37" s="310">
        <v>0</v>
      </c>
      <c r="R37" s="310">
        <v>0</v>
      </c>
      <c r="S37" s="309">
        <f t="shared" si="10"/>
        <v>81</v>
      </c>
      <c r="T37" s="310">
        <v>67</v>
      </c>
      <c r="U37" s="310">
        <v>14</v>
      </c>
      <c r="V37" s="309">
        <f t="shared" si="11"/>
        <v>0</v>
      </c>
      <c r="W37" s="310">
        <v>0</v>
      </c>
      <c r="X37" s="310">
        <v>0</v>
      </c>
      <c r="Y37" s="310">
        <v>162</v>
      </c>
      <c r="Z37" s="310">
        <v>0</v>
      </c>
      <c r="AA37" s="310">
        <v>0</v>
      </c>
      <c r="AB37" s="310">
        <v>0</v>
      </c>
    </row>
    <row r="38" spans="1:28" ht="24">
      <c r="A38" s="308" t="s">
        <v>153</v>
      </c>
      <c r="B38" s="311" t="s">
        <v>188</v>
      </c>
      <c r="C38" s="311" t="s">
        <v>189</v>
      </c>
      <c r="D38" s="298">
        <v>24</v>
      </c>
      <c r="E38" s="309">
        <f t="shared" si="2"/>
        <v>74</v>
      </c>
      <c r="F38" s="309">
        <f t="shared" si="3"/>
        <v>35</v>
      </c>
      <c r="G38" s="309">
        <f t="shared" si="4"/>
        <v>39</v>
      </c>
      <c r="H38" s="309">
        <f t="shared" si="5"/>
        <v>74</v>
      </c>
      <c r="I38" s="309">
        <f t="shared" si="6"/>
        <v>0</v>
      </c>
      <c r="J38" s="310">
        <v>0</v>
      </c>
      <c r="K38" s="310">
        <v>0</v>
      </c>
      <c r="L38" s="309">
        <f t="shared" si="7"/>
        <v>74</v>
      </c>
      <c r="M38" s="310">
        <v>35</v>
      </c>
      <c r="N38" s="310">
        <v>39</v>
      </c>
      <c r="O38" s="309">
        <f t="shared" si="8"/>
        <v>0</v>
      </c>
      <c r="P38" s="309">
        <f t="shared" si="9"/>
        <v>0</v>
      </c>
      <c r="Q38" s="310">
        <v>0</v>
      </c>
      <c r="R38" s="310">
        <v>0</v>
      </c>
      <c r="S38" s="309">
        <f t="shared" si="10"/>
        <v>0</v>
      </c>
      <c r="T38" s="310">
        <v>0</v>
      </c>
      <c r="U38" s="310">
        <v>0</v>
      </c>
      <c r="V38" s="309">
        <f t="shared" si="11"/>
        <v>0</v>
      </c>
      <c r="W38" s="310">
        <v>0</v>
      </c>
      <c r="X38" s="310">
        <v>0</v>
      </c>
      <c r="Y38" s="310">
        <v>74</v>
      </c>
      <c r="Z38" s="310">
        <v>0</v>
      </c>
      <c r="AA38" s="310">
        <v>0</v>
      </c>
      <c r="AB38" s="310">
        <v>0</v>
      </c>
    </row>
    <row r="39" spans="1:28" ht="24">
      <c r="A39" s="308" t="s">
        <v>153</v>
      </c>
      <c r="B39" s="311" t="s">
        <v>190</v>
      </c>
      <c r="C39" s="311" t="s">
        <v>191</v>
      </c>
      <c r="D39" s="298">
        <v>25</v>
      </c>
      <c r="E39" s="309">
        <f t="shared" si="2"/>
        <v>16</v>
      </c>
      <c r="F39" s="309">
        <f t="shared" si="3"/>
        <v>15</v>
      </c>
      <c r="G39" s="309">
        <f t="shared" si="4"/>
        <v>1</v>
      </c>
      <c r="H39" s="309">
        <f t="shared" si="5"/>
        <v>0</v>
      </c>
      <c r="I39" s="309">
        <f t="shared" si="6"/>
        <v>0</v>
      </c>
      <c r="J39" s="310">
        <v>0</v>
      </c>
      <c r="K39" s="310">
        <v>0</v>
      </c>
      <c r="L39" s="309">
        <f t="shared" si="7"/>
        <v>0</v>
      </c>
      <c r="M39" s="310">
        <v>0</v>
      </c>
      <c r="N39" s="310">
        <v>0</v>
      </c>
      <c r="O39" s="309">
        <f t="shared" si="8"/>
        <v>16</v>
      </c>
      <c r="P39" s="309">
        <f t="shared" si="9"/>
        <v>0</v>
      </c>
      <c r="Q39" s="310">
        <v>0</v>
      </c>
      <c r="R39" s="310">
        <v>0</v>
      </c>
      <c r="S39" s="309">
        <f t="shared" si="10"/>
        <v>16</v>
      </c>
      <c r="T39" s="310">
        <v>15</v>
      </c>
      <c r="U39" s="310">
        <v>1</v>
      </c>
      <c r="V39" s="309">
        <f t="shared" si="11"/>
        <v>0</v>
      </c>
      <c r="W39" s="310">
        <v>0</v>
      </c>
      <c r="X39" s="310">
        <v>0</v>
      </c>
      <c r="Y39" s="310">
        <v>16</v>
      </c>
      <c r="Z39" s="310">
        <v>0</v>
      </c>
      <c r="AA39" s="310">
        <v>0</v>
      </c>
      <c r="AB39" s="310">
        <v>0</v>
      </c>
    </row>
    <row r="40" spans="1:28" ht="24">
      <c r="A40" s="308" t="s">
        <v>153</v>
      </c>
      <c r="B40" s="311" t="s">
        <v>192</v>
      </c>
      <c r="C40" s="311" t="s">
        <v>193</v>
      </c>
      <c r="D40" s="298">
        <v>26</v>
      </c>
      <c r="E40" s="309">
        <f t="shared" si="2"/>
        <v>23</v>
      </c>
      <c r="F40" s="309">
        <f t="shared" si="3"/>
        <v>18</v>
      </c>
      <c r="G40" s="309">
        <f t="shared" si="4"/>
        <v>5</v>
      </c>
      <c r="H40" s="309">
        <f t="shared" si="5"/>
        <v>0</v>
      </c>
      <c r="I40" s="309">
        <f t="shared" si="6"/>
        <v>0</v>
      </c>
      <c r="J40" s="310">
        <v>0</v>
      </c>
      <c r="K40" s="310">
        <v>0</v>
      </c>
      <c r="L40" s="309">
        <f t="shared" si="7"/>
        <v>0</v>
      </c>
      <c r="M40" s="310">
        <v>0</v>
      </c>
      <c r="N40" s="310">
        <v>0</v>
      </c>
      <c r="O40" s="309">
        <f t="shared" si="8"/>
        <v>23</v>
      </c>
      <c r="P40" s="309">
        <f t="shared" si="9"/>
        <v>23</v>
      </c>
      <c r="Q40" s="310">
        <v>18</v>
      </c>
      <c r="R40" s="310">
        <v>5</v>
      </c>
      <c r="S40" s="309">
        <f t="shared" si="10"/>
        <v>0</v>
      </c>
      <c r="T40" s="310">
        <v>0</v>
      </c>
      <c r="U40" s="310">
        <v>0</v>
      </c>
      <c r="V40" s="309">
        <f t="shared" si="11"/>
        <v>0</v>
      </c>
      <c r="W40" s="310">
        <v>0</v>
      </c>
      <c r="X40" s="310">
        <v>0</v>
      </c>
      <c r="Y40" s="310">
        <v>23</v>
      </c>
      <c r="Z40" s="310">
        <v>0</v>
      </c>
      <c r="AA40" s="310">
        <v>0</v>
      </c>
      <c r="AB40" s="310">
        <v>0</v>
      </c>
    </row>
    <row r="41" spans="1:28" ht="24">
      <c r="A41" s="308" t="s">
        <v>153</v>
      </c>
      <c r="B41" s="311" t="s">
        <v>194</v>
      </c>
      <c r="C41" s="311" t="s">
        <v>195</v>
      </c>
      <c r="D41" s="298">
        <v>27</v>
      </c>
      <c r="E41" s="309">
        <f t="shared" si="2"/>
        <v>97</v>
      </c>
      <c r="F41" s="309">
        <f t="shared" si="3"/>
        <v>2</v>
      </c>
      <c r="G41" s="309">
        <f t="shared" si="4"/>
        <v>95</v>
      </c>
      <c r="H41" s="309">
        <f t="shared" si="5"/>
        <v>97</v>
      </c>
      <c r="I41" s="309">
        <f t="shared" si="6"/>
        <v>43</v>
      </c>
      <c r="J41" s="310">
        <v>0</v>
      </c>
      <c r="K41" s="310">
        <v>43</v>
      </c>
      <c r="L41" s="309">
        <f t="shared" si="7"/>
        <v>54</v>
      </c>
      <c r="M41" s="310">
        <v>2</v>
      </c>
      <c r="N41" s="310">
        <v>52</v>
      </c>
      <c r="O41" s="309">
        <f t="shared" si="8"/>
        <v>0</v>
      </c>
      <c r="P41" s="309">
        <f t="shared" si="9"/>
        <v>0</v>
      </c>
      <c r="Q41" s="310">
        <v>0</v>
      </c>
      <c r="R41" s="310">
        <v>0</v>
      </c>
      <c r="S41" s="309">
        <f t="shared" si="10"/>
        <v>0</v>
      </c>
      <c r="T41" s="310">
        <v>0</v>
      </c>
      <c r="U41" s="310">
        <v>0</v>
      </c>
      <c r="V41" s="309">
        <f t="shared" si="11"/>
        <v>0</v>
      </c>
      <c r="W41" s="310">
        <v>0</v>
      </c>
      <c r="X41" s="310">
        <v>0</v>
      </c>
      <c r="Y41" s="310">
        <v>97</v>
      </c>
      <c r="Z41" s="310">
        <v>0</v>
      </c>
      <c r="AA41" s="310">
        <v>0</v>
      </c>
      <c r="AB41" s="310">
        <v>0</v>
      </c>
    </row>
    <row r="42" spans="1:28" ht="24">
      <c r="A42" s="308" t="s">
        <v>153</v>
      </c>
      <c r="B42" s="308" t="s">
        <v>196</v>
      </c>
      <c r="C42" s="313" t="s">
        <v>197</v>
      </c>
      <c r="D42" s="298">
        <v>28</v>
      </c>
      <c r="E42" s="309">
        <f t="shared" si="2"/>
        <v>262</v>
      </c>
      <c r="F42" s="309">
        <f t="shared" si="3"/>
        <v>17</v>
      </c>
      <c r="G42" s="309">
        <f t="shared" si="4"/>
        <v>245</v>
      </c>
      <c r="H42" s="309">
        <f t="shared" si="5"/>
        <v>0</v>
      </c>
      <c r="I42" s="309">
        <f t="shared" si="6"/>
        <v>0</v>
      </c>
      <c r="J42" s="310">
        <v>0</v>
      </c>
      <c r="K42" s="310">
        <v>0</v>
      </c>
      <c r="L42" s="309">
        <f t="shared" si="7"/>
        <v>0</v>
      </c>
      <c r="M42" s="310">
        <v>0</v>
      </c>
      <c r="N42" s="310">
        <v>0</v>
      </c>
      <c r="O42" s="309">
        <f t="shared" si="8"/>
        <v>262</v>
      </c>
      <c r="P42" s="309">
        <f t="shared" si="9"/>
        <v>21</v>
      </c>
      <c r="Q42" s="310">
        <v>3</v>
      </c>
      <c r="R42" s="310">
        <v>18</v>
      </c>
      <c r="S42" s="309">
        <f t="shared" si="10"/>
        <v>241</v>
      </c>
      <c r="T42" s="310">
        <v>14</v>
      </c>
      <c r="U42" s="310">
        <v>227</v>
      </c>
      <c r="V42" s="309">
        <f t="shared" si="11"/>
        <v>0</v>
      </c>
      <c r="W42" s="310">
        <v>0</v>
      </c>
      <c r="X42" s="310">
        <v>0</v>
      </c>
      <c r="Y42" s="310">
        <v>262</v>
      </c>
      <c r="Z42" s="310">
        <v>0</v>
      </c>
      <c r="AA42" s="310">
        <v>0</v>
      </c>
      <c r="AB42" s="310">
        <v>0</v>
      </c>
    </row>
    <row r="43" spans="1:28" ht="24">
      <c r="A43" s="308" t="s">
        <v>153</v>
      </c>
      <c r="B43" s="311" t="s">
        <v>198</v>
      </c>
      <c r="C43" s="311" t="s">
        <v>199</v>
      </c>
      <c r="D43" s="298">
        <v>29</v>
      </c>
      <c r="E43" s="309">
        <f t="shared" si="2"/>
        <v>1272</v>
      </c>
      <c r="F43" s="309">
        <f t="shared" si="3"/>
        <v>708</v>
      </c>
      <c r="G43" s="309">
        <f t="shared" si="4"/>
        <v>564</v>
      </c>
      <c r="H43" s="309">
        <f t="shared" si="5"/>
        <v>0</v>
      </c>
      <c r="I43" s="309">
        <f t="shared" si="6"/>
        <v>0</v>
      </c>
      <c r="J43" s="310">
        <v>0</v>
      </c>
      <c r="K43" s="310">
        <v>0</v>
      </c>
      <c r="L43" s="309">
        <f t="shared" si="7"/>
        <v>0</v>
      </c>
      <c r="M43" s="310">
        <v>0</v>
      </c>
      <c r="N43" s="310">
        <v>0</v>
      </c>
      <c r="O43" s="309">
        <f t="shared" si="8"/>
        <v>1272</v>
      </c>
      <c r="P43" s="309">
        <f t="shared" si="9"/>
        <v>0</v>
      </c>
      <c r="Q43" s="310">
        <v>0</v>
      </c>
      <c r="R43" s="310">
        <v>0</v>
      </c>
      <c r="S43" s="309">
        <f t="shared" si="10"/>
        <v>1272</v>
      </c>
      <c r="T43" s="310">
        <v>708</v>
      </c>
      <c r="U43" s="310">
        <v>564</v>
      </c>
      <c r="V43" s="309">
        <f t="shared" si="11"/>
        <v>0</v>
      </c>
      <c r="W43" s="310">
        <v>0</v>
      </c>
      <c r="X43" s="310">
        <v>0</v>
      </c>
      <c r="Y43" s="310">
        <v>1272</v>
      </c>
      <c r="Z43" s="310">
        <v>0</v>
      </c>
      <c r="AA43" s="310">
        <v>0</v>
      </c>
      <c r="AB43" s="310">
        <v>0</v>
      </c>
    </row>
    <row r="44" spans="1:28" ht="24">
      <c r="A44" s="308" t="s">
        <v>153</v>
      </c>
      <c r="B44" s="308" t="s">
        <v>200</v>
      </c>
      <c r="C44" s="313" t="s">
        <v>201</v>
      </c>
      <c r="D44" s="298">
        <v>30</v>
      </c>
      <c r="E44" s="309">
        <f t="shared" si="2"/>
        <v>51</v>
      </c>
      <c r="F44" s="309">
        <f t="shared" si="3"/>
        <v>32</v>
      </c>
      <c r="G44" s="309">
        <f t="shared" si="4"/>
        <v>19</v>
      </c>
      <c r="H44" s="309">
        <f t="shared" si="5"/>
        <v>51</v>
      </c>
      <c r="I44" s="309">
        <f t="shared" si="6"/>
        <v>0</v>
      </c>
      <c r="J44" s="310">
        <v>0</v>
      </c>
      <c r="K44" s="310">
        <v>0</v>
      </c>
      <c r="L44" s="309">
        <f t="shared" si="7"/>
        <v>51</v>
      </c>
      <c r="M44" s="310">
        <v>32</v>
      </c>
      <c r="N44" s="310">
        <v>19</v>
      </c>
      <c r="O44" s="309">
        <f t="shared" si="8"/>
        <v>0</v>
      </c>
      <c r="P44" s="309">
        <f t="shared" si="9"/>
        <v>0</v>
      </c>
      <c r="Q44" s="310">
        <v>0</v>
      </c>
      <c r="R44" s="310">
        <v>0</v>
      </c>
      <c r="S44" s="309">
        <f t="shared" si="10"/>
        <v>0</v>
      </c>
      <c r="T44" s="310">
        <v>0</v>
      </c>
      <c r="U44" s="310">
        <v>0</v>
      </c>
      <c r="V44" s="309">
        <f t="shared" si="11"/>
        <v>0</v>
      </c>
      <c r="W44" s="310">
        <v>0</v>
      </c>
      <c r="X44" s="310">
        <v>0</v>
      </c>
      <c r="Y44" s="310">
        <v>51</v>
      </c>
      <c r="Z44" s="310">
        <v>0</v>
      </c>
      <c r="AA44" s="310">
        <v>0</v>
      </c>
      <c r="AB44" s="310">
        <v>0</v>
      </c>
    </row>
    <row r="45" spans="1:28" ht="24">
      <c r="A45" s="308" t="s">
        <v>153</v>
      </c>
      <c r="B45" s="308" t="s">
        <v>202</v>
      </c>
      <c r="C45" s="313" t="s">
        <v>203</v>
      </c>
      <c r="D45" s="298">
        <v>31</v>
      </c>
      <c r="E45" s="309">
        <f t="shared" si="2"/>
        <v>69</v>
      </c>
      <c r="F45" s="309">
        <f t="shared" si="3"/>
        <v>17</v>
      </c>
      <c r="G45" s="309">
        <f t="shared" si="4"/>
        <v>52</v>
      </c>
      <c r="H45" s="309">
        <f t="shared" si="5"/>
        <v>69</v>
      </c>
      <c r="I45" s="309">
        <f t="shared" si="6"/>
        <v>0</v>
      </c>
      <c r="J45" s="310">
        <v>0</v>
      </c>
      <c r="K45" s="310">
        <v>0</v>
      </c>
      <c r="L45" s="309">
        <f t="shared" si="7"/>
        <v>69</v>
      </c>
      <c r="M45" s="310">
        <v>17</v>
      </c>
      <c r="N45" s="310">
        <v>52</v>
      </c>
      <c r="O45" s="309">
        <f t="shared" si="8"/>
        <v>0</v>
      </c>
      <c r="P45" s="309">
        <f t="shared" si="9"/>
        <v>0</v>
      </c>
      <c r="Q45" s="310">
        <v>0</v>
      </c>
      <c r="R45" s="310">
        <v>0</v>
      </c>
      <c r="S45" s="309">
        <f t="shared" si="10"/>
        <v>0</v>
      </c>
      <c r="T45" s="310">
        <v>0</v>
      </c>
      <c r="U45" s="310">
        <v>0</v>
      </c>
      <c r="V45" s="309">
        <f t="shared" si="11"/>
        <v>0</v>
      </c>
      <c r="W45" s="310">
        <v>0</v>
      </c>
      <c r="X45" s="310">
        <v>0</v>
      </c>
      <c r="Y45" s="310">
        <v>69</v>
      </c>
      <c r="Z45" s="310">
        <v>0</v>
      </c>
      <c r="AA45" s="310">
        <v>0</v>
      </c>
      <c r="AB45" s="310">
        <v>0</v>
      </c>
    </row>
    <row r="46" spans="1:28" ht="24">
      <c r="A46" s="308" t="s">
        <v>153</v>
      </c>
      <c r="B46" s="311" t="s">
        <v>204</v>
      </c>
      <c r="C46" s="311" t="s">
        <v>205</v>
      </c>
      <c r="D46" s="298">
        <v>32</v>
      </c>
      <c r="E46" s="309">
        <f t="shared" si="2"/>
        <v>11</v>
      </c>
      <c r="F46" s="309">
        <f t="shared" si="3"/>
        <v>9</v>
      </c>
      <c r="G46" s="309">
        <f t="shared" si="4"/>
        <v>2</v>
      </c>
      <c r="H46" s="309">
        <f t="shared" si="5"/>
        <v>11</v>
      </c>
      <c r="I46" s="309">
        <f t="shared" si="6"/>
        <v>11</v>
      </c>
      <c r="J46" s="310">
        <v>9</v>
      </c>
      <c r="K46" s="310">
        <v>2</v>
      </c>
      <c r="L46" s="309">
        <f t="shared" si="7"/>
        <v>0</v>
      </c>
      <c r="M46" s="310">
        <v>0</v>
      </c>
      <c r="N46" s="310">
        <v>0</v>
      </c>
      <c r="O46" s="309">
        <f t="shared" si="8"/>
        <v>0</v>
      </c>
      <c r="P46" s="309">
        <f t="shared" si="9"/>
        <v>0</v>
      </c>
      <c r="Q46" s="310">
        <v>0</v>
      </c>
      <c r="R46" s="310">
        <v>0</v>
      </c>
      <c r="S46" s="309">
        <f t="shared" si="10"/>
        <v>0</v>
      </c>
      <c r="T46" s="310">
        <v>0</v>
      </c>
      <c r="U46" s="310">
        <v>0</v>
      </c>
      <c r="V46" s="309">
        <f t="shared" si="11"/>
        <v>0</v>
      </c>
      <c r="W46" s="310">
        <v>0</v>
      </c>
      <c r="X46" s="310">
        <v>0</v>
      </c>
      <c r="Y46" s="310">
        <v>11</v>
      </c>
      <c r="Z46" s="310">
        <v>0</v>
      </c>
      <c r="AA46" s="310">
        <v>0</v>
      </c>
      <c r="AB46" s="310">
        <v>0</v>
      </c>
    </row>
    <row r="47" spans="1:28" ht="24">
      <c r="A47" s="308" t="s">
        <v>153</v>
      </c>
      <c r="B47" s="307" t="s">
        <v>206</v>
      </c>
      <c r="C47" s="307" t="s">
        <v>207</v>
      </c>
      <c r="D47" s="298">
        <v>33</v>
      </c>
      <c r="E47" s="309">
        <f t="shared" si="2"/>
        <v>3</v>
      </c>
      <c r="F47" s="309">
        <f t="shared" si="3"/>
        <v>2</v>
      </c>
      <c r="G47" s="309">
        <f t="shared" si="4"/>
        <v>1</v>
      </c>
      <c r="H47" s="309">
        <f t="shared" si="5"/>
        <v>0</v>
      </c>
      <c r="I47" s="309">
        <f t="shared" si="6"/>
        <v>0</v>
      </c>
      <c r="J47" s="310">
        <v>0</v>
      </c>
      <c r="K47" s="310">
        <v>0</v>
      </c>
      <c r="L47" s="309">
        <f t="shared" si="7"/>
        <v>0</v>
      </c>
      <c r="M47" s="310">
        <v>0</v>
      </c>
      <c r="N47" s="310">
        <v>0</v>
      </c>
      <c r="O47" s="309">
        <f t="shared" si="8"/>
        <v>3</v>
      </c>
      <c r="P47" s="309">
        <f t="shared" si="9"/>
        <v>3</v>
      </c>
      <c r="Q47" s="310">
        <v>2</v>
      </c>
      <c r="R47" s="310">
        <v>1</v>
      </c>
      <c r="S47" s="309">
        <f t="shared" si="10"/>
        <v>0</v>
      </c>
      <c r="T47" s="310">
        <v>0</v>
      </c>
      <c r="U47" s="310">
        <v>0</v>
      </c>
      <c r="V47" s="309">
        <f t="shared" si="11"/>
        <v>0</v>
      </c>
      <c r="W47" s="310">
        <v>0</v>
      </c>
      <c r="X47" s="310">
        <v>0</v>
      </c>
      <c r="Y47" s="310">
        <v>3</v>
      </c>
      <c r="Z47" s="310">
        <v>0</v>
      </c>
      <c r="AA47" s="310">
        <v>0</v>
      </c>
      <c r="AB47" s="310">
        <v>0</v>
      </c>
    </row>
    <row r="48" spans="1:28" ht="24">
      <c r="A48" s="308" t="s">
        <v>153</v>
      </c>
      <c r="B48" s="314" t="s">
        <v>208</v>
      </c>
      <c r="C48" s="314" t="s">
        <v>209</v>
      </c>
      <c r="D48" s="298">
        <v>34</v>
      </c>
      <c r="E48" s="309">
        <f t="shared" si="2"/>
        <v>61</v>
      </c>
      <c r="F48" s="309">
        <f t="shared" si="3"/>
        <v>27</v>
      </c>
      <c r="G48" s="309">
        <f t="shared" si="4"/>
        <v>34</v>
      </c>
      <c r="H48" s="309">
        <f t="shared" si="5"/>
        <v>53</v>
      </c>
      <c r="I48" s="309">
        <f t="shared" si="6"/>
        <v>0</v>
      </c>
      <c r="J48" s="310">
        <v>0</v>
      </c>
      <c r="K48" s="310">
        <v>0</v>
      </c>
      <c r="L48" s="309">
        <f t="shared" si="7"/>
        <v>53</v>
      </c>
      <c r="M48" s="310">
        <v>25</v>
      </c>
      <c r="N48" s="310">
        <v>28</v>
      </c>
      <c r="O48" s="309">
        <f t="shared" si="8"/>
        <v>8</v>
      </c>
      <c r="P48" s="309">
        <f t="shared" si="9"/>
        <v>0</v>
      </c>
      <c r="Q48" s="310">
        <v>0</v>
      </c>
      <c r="R48" s="310">
        <v>0</v>
      </c>
      <c r="S48" s="309">
        <f t="shared" si="10"/>
        <v>8</v>
      </c>
      <c r="T48" s="310">
        <v>2</v>
      </c>
      <c r="U48" s="310">
        <v>6</v>
      </c>
      <c r="V48" s="309">
        <f t="shared" si="11"/>
        <v>0</v>
      </c>
      <c r="W48" s="310">
        <v>0</v>
      </c>
      <c r="X48" s="310">
        <v>0</v>
      </c>
      <c r="Y48" s="310">
        <v>61</v>
      </c>
      <c r="Z48" s="310">
        <v>0</v>
      </c>
      <c r="AA48" s="310">
        <v>0</v>
      </c>
      <c r="AB48" s="310">
        <v>0</v>
      </c>
    </row>
    <row r="49" spans="1:28" ht="24.75" customHeight="1">
      <c r="A49" s="574" t="s">
        <v>210</v>
      </c>
      <c r="B49" s="575"/>
      <c r="C49" s="576"/>
      <c r="D49" s="304">
        <v>35</v>
      </c>
      <c r="E49" s="306">
        <v>94</v>
      </c>
      <c r="F49" s="306">
        <v>94</v>
      </c>
      <c r="G49" s="306">
        <v>0</v>
      </c>
      <c r="H49" s="306">
        <f t="shared" si="0"/>
        <v>0</v>
      </c>
      <c r="I49" s="306">
        <v>0</v>
      </c>
      <c r="J49" s="306">
        <v>0</v>
      </c>
      <c r="K49" s="306">
        <v>0</v>
      </c>
      <c r="L49" s="306">
        <v>0</v>
      </c>
      <c r="M49" s="306">
        <v>0</v>
      </c>
      <c r="N49" s="306">
        <v>0</v>
      </c>
      <c r="O49" s="306">
        <f t="shared" si="1"/>
        <v>94</v>
      </c>
      <c r="P49" s="306">
        <v>94</v>
      </c>
      <c r="Q49" s="306">
        <v>94</v>
      </c>
      <c r="R49" s="306">
        <v>0</v>
      </c>
      <c r="S49" s="306">
        <v>0</v>
      </c>
      <c r="T49" s="306">
        <v>0</v>
      </c>
      <c r="U49" s="306">
        <v>0</v>
      </c>
      <c r="V49" s="306">
        <v>0</v>
      </c>
      <c r="W49" s="306">
        <v>0</v>
      </c>
      <c r="X49" s="306">
        <v>0</v>
      </c>
      <c r="Y49" s="306">
        <v>94</v>
      </c>
      <c r="Z49" s="306">
        <v>0</v>
      </c>
      <c r="AA49" s="306">
        <v>0</v>
      </c>
      <c r="AB49" s="306">
        <v>0</v>
      </c>
    </row>
    <row r="50" spans="1:28" ht="48">
      <c r="A50" s="311" t="s">
        <v>211</v>
      </c>
      <c r="B50" s="311" t="s">
        <v>212</v>
      </c>
      <c r="C50" s="311" t="s">
        <v>213</v>
      </c>
      <c r="D50" s="298">
        <v>36</v>
      </c>
      <c r="E50" s="309">
        <f t="shared" ref="E50:E52" si="12">+H50+O50+V50</f>
        <v>8</v>
      </c>
      <c r="F50" s="309">
        <f t="shared" ref="F50:F52" si="13">+J50+M50+Q50+T50+W50</f>
        <v>8</v>
      </c>
      <c r="G50" s="309">
        <f t="shared" ref="G50:G52" si="14">+K50+N50+R50+U50+X50</f>
        <v>0</v>
      </c>
      <c r="H50" s="309">
        <f t="shared" si="0"/>
        <v>0</v>
      </c>
      <c r="I50" s="309">
        <f t="shared" si="6"/>
        <v>0</v>
      </c>
      <c r="J50" s="310">
        <v>0</v>
      </c>
      <c r="K50" s="310">
        <v>0</v>
      </c>
      <c r="L50" s="309">
        <f t="shared" si="7"/>
        <v>0</v>
      </c>
      <c r="M50" s="310">
        <v>0</v>
      </c>
      <c r="N50" s="310">
        <v>0</v>
      </c>
      <c r="O50" s="309">
        <f t="shared" si="1"/>
        <v>8</v>
      </c>
      <c r="P50" s="309">
        <f t="shared" ref="P50:P51" si="15">+Q50+R50</f>
        <v>8</v>
      </c>
      <c r="Q50" s="310">
        <v>8</v>
      </c>
      <c r="R50" s="310">
        <v>0</v>
      </c>
      <c r="S50" s="309">
        <f t="shared" si="10"/>
        <v>0</v>
      </c>
      <c r="T50" s="310">
        <v>0</v>
      </c>
      <c r="U50" s="310">
        <v>0</v>
      </c>
      <c r="V50" s="309">
        <f t="shared" si="11"/>
        <v>0</v>
      </c>
      <c r="W50" s="310">
        <v>0</v>
      </c>
      <c r="X50" s="310">
        <v>0</v>
      </c>
      <c r="Y50" s="310">
        <v>8</v>
      </c>
      <c r="Z50" s="310">
        <v>0</v>
      </c>
      <c r="AA50" s="310">
        <v>0</v>
      </c>
      <c r="AB50" s="310">
        <v>0</v>
      </c>
    </row>
    <row r="51" spans="1:28" ht="48">
      <c r="A51" s="311" t="s">
        <v>211</v>
      </c>
      <c r="B51" s="311" t="s">
        <v>214</v>
      </c>
      <c r="C51" s="313" t="s">
        <v>215</v>
      </c>
      <c r="D51" s="298">
        <v>37</v>
      </c>
      <c r="E51" s="309">
        <f t="shared" si="12"/>
        <v>5</v>
      </c>
      <c r="F51" s="309">
        <f t="shared" si="13"/>
        <v>5</v>
      </c>
      <c r="G51" s="309">
        <f t="shared" si="14"/>
        <v>0</v>
      </c>
      <c r="H51" s="309">
        <f t="shared" si="0"/>
        <v>0</v>
      </c>
      <c r="I51" s="309">
        <f t="shared" si="6"/>
        <v>0</v>
      </c>
      <c r="J51" s="310">
        <v>0</v>
      </c>
      <c r="K51" s="310">
        <v>0</v>
      </c>
      <c r="L51" s="309">
        <f t="shared" si="7"/>
        <v>0</v>
      </c>
      <c r="M51" s="310">
        <v>0</v>
      </c>
      <c r="N51" s="310">
        <v>0</v>
      </c>
      <c r="O51" s="309">
        <f t="shared" si="1"/>
        <v>5</v>
      </c>
      <c r="P51" s="309">
        <f t="shared" si="15"/>
        <v>5</v>
      </c>
      <c r="Q51" s="310">
        <v>5</v>
      </c>
      <c r="R51" s="310">
        <v>0</v>
      </c>
      <c r="S51" s="309">
        <f t="shared" si="10"/>
        <v>0</v>
      </c>
      <c r="T51" s="310">
        <v>0</v>
      </c>
      <c r="U51" s="310">
        <v>0</v>
      </c>
      <c r="V51" s="309">
        <f t="shared" si="11"/>
        <v>0</v>
      </c>
      <c r="W51" s="310">
        <v>0</v>
      </c>
      <c r="X51" s="310">
        <v>0</v>
      </c>
      <c r="Y51" s="310">
        <v>5</v>
      </c>
      <c r="Z51" s="310">
        <v>0</v>
      </c>
      <c r="AA51" s="310">
        <v>0</v>
      </c>
      <c r="AB51" s="310">
        <v>0</v>
      </c>
    </row>
    <row r="52" spans="1:28" ht="48">
      <c r="A52" s="311" t="s">
        <v>211</v>
      </c>
      <c r="B52" s="311" t="s">
        <v>216</v>
      </c>
      <c r="C52" s="313" t="s">
        <v>217</v>
      </c>
      <c r="D52" s="298">
        <v>38</v>
      </c>
      <c r="E52" s="309">
        <f t="shared" si="12"/>
        <v>4</v>
      </c>
      <c r="F52" s="309">
        <f t="shared" si="13"/>
        <v>4</v>
      </c>
      <c r="G52" s="309">
        <f t="shared" si="14"/>
        <v>0</v>
      </c>
      <c r="H52" s="309">
        <f t="shared" si="0"/>
        <v>0</v>
      </c>
      <c r="I52" s="309">
        <f t="shared" si="6"/>
        <v>0</v>
      </c>
      <c r="J52" s="310">
        <v>0</v>
      </c>
      <c r="K52" s="310">
        <v>0</v>
      </c>
      <c r="L52" s="309">
        <f t="shared" si="7"/>
        <v>0</v>
      </c>
      <c r="M52" s="310">
        <v>0</v>
      </c>
      <c r="N52" s="310">
        <v>0</v>
      </c>
      <c r="O52" s="309">
        <f t="shared" ref="O52:O64" si="16">+P52+S52</f>
        <v>4</v>
      </c>
      <c r="P52" s="309">
        <f t="shared" ref="P52:P64" si="17">+Q52+R52</f>
        <v>4</v>
      </c>
      <c r="Q52" s="310">
        <v>4</v>
      </c>
      <c r="R52" s="310">
        <v>0</v>
      </c>
      <c r="S52" s="309">
        <f t="shared" si="10"/>
        <v>0</v>
      </c>
      <c r="T52" s="310">
        <v>0</v>
      </c>
      <c r="U52" s="310">
        <v>0</v>
      </c>
      <c r="V52" s="309">
        <f t="shared" si="11"/>
        <v>0</v>
      </c>
      <c r="W52" s="310">
        <v>0</v>
      </c>
      <c r="X52" s="310">
        <v>0</v>
      </c>
      <c r="Y52" s="310">
        <v>4</v>
      </c>
      <c r="Z52" s="310">
        <v>0</v>
      </c>
      <c r="AA52" s="310">
        <v>0</v>
      </c>
      <c r="AB52" s="310">
        <v>0</v>
      </c>
    </row>
    <row r="53" spans="1:28" ht="48">
      <c r="A53" s="311" t="s">
        <v>211</v>
      </c>
      <c r="B53" s="311" t="s">
        <v>218</v>
      </c>
      <c r="C53" s="315" t="s">
        <v>219</v>
      </c>
      <c r="D53" s="298">
        <v>39</v>
      </c>
      <c r="E53" s="309">
        <f t="shared" ref="E53:E64" si="18">+H53+O53+V53</f>
        <v>10</v>
      </c>
      <c r="F53" s="309">
        <f t="shared" ref="F53:F64" si="19">+J53+M53+Q53+T53+W53</f>
        <v>10</v>
      </c>
      <c r="G53" s="309">
        <f t="shared" ref="G53:G64" si="20">+K53+N53+R53+U53+X53</f>
        <v>0</v>
      </c>
      <c r="H53" s="309">
        <f t="shared" ref="H53:H64" si="21">+I53+L53</f>
        <v>0</v>
      </c>
      <c r="I53" s="309">
        <f t="shared" si="6"/>
        <v>0</v>
      </c>
      <c r="J53" s="310">
        <v>0</v>
      </c>
      <c r="K53" s="310">
        <v>0</v>
      </c>
      <c r="L53" s="309">
        <f t="shared" si="7"/>
        <v>0</v>
      </c>
      <c r="M53" s="310">
        <v>0</v>
      </c>
      <c r="N53" s="310">
        <v>0</v>
      </c>
      <c r="O53" s="309">
        <f t="shared" si="16"/>
        <v>10</v>
      </c>
      <c r="P53" s="309">
        <f t="shared" si="17"/>
        <v>10</v>
      </c>
      <c r="Q53" s="310">
        <v>10</v>
      </c>
      <c r="R53" s="310">
        <v>0</v>
      </c>
      <c r="S53" s="309">
        <f t="shared" si="10"/>
        <v>0</v>
      </c>
      <c r="T53" s="310">
        <v>0</v>
      </c>
      <c r="U53" s="310">
        <v>0</v>
      </c>
      <c r="V53" s="309">
        <f t="shared" si="11"/>
        <v>0</v>
      </c>
      <c r="W53" s="310">
        <v>0</v>
      </c>
      <c r="X53" s="310">
        <v>0</v>
      </c>
      <c r="Y53" s="310">
        <v>10</v>
      </c>
      <c r="Z53" s="310">
        <v>0</v>
      </c>
      <c r="AA53" s="310">
        <v>0</v>
      </c>
      <c r="AB53" s="310">
        <v>0</v>
      </c>
    </row>
    <row r="54" spans="1:28" ht="48">
      <c r="A54" s="311" t="s">
        <v>211</v>
      </c>
      <c r="B54" s="311" t="s">
        <v>220</v>
      </c>
      <c r="C54" s="315" t="s">
        <v>221</v>
      </c>
      <c r="D54" s="298">
        <v>40</v>
      </c>
      <c r="E54" s="309">
        <f t="shared" si="18"/>
        <v>9</v>
      </c>
      <c r="F54" s="309">
        <f t="shared" si="19"/>
        <v>9</v>
      </c>
      <c r="G54" s="309">
        <f t="shared" si="20"/>
        <v>0</v>
      </c>
      <c r="H54" s="309">
        <f t="shared" si="21"/>
        <v>0</v>
      </c>
      <c r="I54" s="309">
        <f t="shared" si="6"/>
        <v>0</v>
      </c>
      <c r="J54" s="310">
        <v>0</v>
      </c>
      <c r="K54" s="310">
        <v>0</v>
      </c>
      <c r="L54" s="309">
        <f t="shared" si="7"/>
        <v>0</v>
      </c>
      <c r="M54" s="310">
        <v>0</v>
      </c>
      <c r="N54" s="310">
        <v>0</v>
      </c>
      <c r="O54" s="309">
        <f t="shared" si="16"/>
        <v>9</v>
      </c>
      <c r="P54" s="309">
        <f t="shared" si="17"/>
        <v>9</v>
      </c>
      <c r="Q54" s="310">
        <v>9</v>
      </c>
      <c r="R54" s="310">
        <v>0</v>
      </c>
      <c r="S54" s="309">
        <f t="shared" si="10"/>
        <v>0</v>
      </c>
      <c r="T54" s="310">
        <v>0</v>
      </c>
      <c r="U54" s="310">
        <v>0</v>
      </c>
      <c r="V54" s="309">
        <f t="shared" si="11"/>
        <v>0</v>
      </c>
      <c r="W54" s="310">
        <v>0</v>
      </c>
      <c r="X54" s="310">
        <v>0</v>
      </c>
      <c r="Y54" s="310">
        <v>9</v>
      </c>
      <c r="Z54" s="310">
        <v>0</v>
      </c>
      <c r="AA54" s="310">
        <v>0</v>
      </c>
      <c r="AB54" s="310">
        <v>0</v>
      </c>
    </row>
    <row r="55" spans="1:28" ht="48">
      <c r="A55" s="311" t="s">
        <v>211</v>
      </c>
      <c r="B55" s="311" t="s">
        <v>222</v>
      </c>
      <c r="C55" s="311" t="s">
        <v>223</v>
      </c>
      <c r="D55" s="298">
        <v>41</v>
      </c>
      <c r="E55" s="309">
        <f t="shared" si="18"/>
        <v>5</v>
      </c>
      <c r="F55" s="309">
        <f t="shared" si="19"/>
        <v>5</v>
      </c>
      <c r="G55" s="309">
        <f t="shared" si="20"/>
        <v>0</v>
      </c>
      <c r="H55" s="309">
        <f t="shared" si="21"/>
        <v>0</v>
      </c>
      <c r="I55" s="309">
        <f t="shared" si="6"/>
        <v>0</v>
      </c>
      <c r="J55" s="310">
        <v>0</v>
      </c>
      <c r="K55" s="310">
        <v>0</v>
      </c>
      <c r="L55" s="309">
        <f t="shared" si="7"/>
        <v>0</v>
      </c>
      <c r="M55" s="310">
        <v>0</v>
      </c>
      <c r="N55" s="310">
        <v>0</v>
      </c>
      <c r="O55" s="309">
        <f t="shared" si="16"/>
        <v>5</v>
      </c>
      <c r="P55" s="309">
        <f t="shared" si="17"/>
        <v>5</v>
      </c>
      <c r="Q55" s="310">
        <v>5</v>
      </c>
      <c r="R55" s="310">
        <v>0</v>
      </c>
      <c r="S55" s="309">
        <f t="shared" si="10"/>
        <v>0</v>
      </c>
      <c r="T55" s="310">
        <v>0</v>
      </c>
      <c r="U55" s="310">
        <v>0</v>
      </c>
      <c r="V55" s="309">
        <f t="shared" si="11"/>
        <v>0</v>
      </c>
      <c r="W55" s="310">
        <v>0</v>
      </c>
      <c r="X55" s="310">
        <v>0</v>
      </c>
      <c r="Y55" s="310">
        <v>5</v>
      </c>
      <c r="Z55" s="310">
        <v>0</v>
      </c>
      <c r="AA55" s="310">
        <v>0</v>
      </c>
      <c r="AB55" s="310">
        <v>0</v>
      </c>
    </row>
    <row r="56" spans="1:28" ht="48">
      <c r="A56" s="311" t="s">
        <v>211</v>
      </c>
      <c r="B56" s="311" t="s">
        <v>224</v>
      </c>
      <c r="C56" s="311" t="s">
        <v>225</v>
      </c>
      <c r="D56" s="298">
        <v>42</v>
      </c>
      <c r="E56" s="309">
        <f t="shared" si="18"/>
        <v>8</v>
      </c>
      <c r="F56" s="309">
        <f t="shared" si="19"/>
        <v>8</v>
      </c>
      <c r="G56" s="309">
        <f t="shared" si="20"/>
        <v>0</v>
      </c>
      <c r="H56" s="309">
        <f t="shared" si="21"/>
        <v>0</v>
      </c>
      <c r="I56" s="309">
        <f t="shared" si="6"/>
        <v>0</v>
      </c>
      <c r="J56" s="310">
        <v>0</v>
      </c>
      <c r="K56" s="310">
        <v>0</v>
      </c>
      <c r="L56" s="309">
        <f t="shared" si="7"/>
        <v>0</v>
      </c>
      <c r="M56" s="310">
        <v>0</v>
      </c>
      <c r="N56" s="310">
        <v>0</v>
      </c>
      <c r="O56" s="309">
        <f t="shared" si="16"/>
        <v>8</v>
      </c>
      <c r="P56" s="309">
        <f t="shared" si="17"/>
        <v>8</v>
      </c>
      <c r="Q56" s="310">
        <v>8</v>
      </c>
      <c r="R56" s="310">
        <v>0</v>
      </c>
      <c r="S56" s="309">
        <f t="shared" si="10"/>
        <v>0</v>
      </c>
      <c r="T56" s="310">
        <v>0</v>
      </c>
      <c r="U56" s="310">
        <v>0</v>
      </c>
      <c r="V56" s="309">
        <f t="shared" si="11"/>
        <v>0</v>
      </c>
      <c r="W56" s="310">
        <v>0</v>
      </c>
      <c r="X56" s="310">
        <v>0</v>
      </c>
      <c r="Y56" s="310">
        <v>8</v>
      </c>
      <c r="Z56" s="310">
        <v>0</v>
      </c>
      <c r="AA56" s="310">
        <v>0</v>
      </c>
      <c r="AB56" s="310">
        <v>0</v>
      </c>
    </row>
    <row r="57" spans="1:28" ht="48">
      <c r="A57" s="311" t="s">
        <v>211</v>
      </c>
      <c r="B57" s="311" t="s">
        <v>226</v>
      </c>
      <c r="C57" s="311" t="s">
        <v>227</v>
      </c>
      <c r="D57" s="298">
        <v>43</v>
      </c>
      <c r="E57" s="309">
        <f t="shared" si="18"/>
        <v>3</v>
      </c>
      <c r="F57" s="309">
        <f t="shared" si="19"/>
        <v>3</v>
      </c>
      <c r="G57" s="309">
        <f t="shared" si="20"/>
        <v>0</v>
      </c>
      <c r="H57" s="309">
        <f t="shared" si="21"/>
        <v>0</v>
      </c>
      <c r="I57" s="309">
        <f t="shared" si="6"/>
        <v>0</v>
      </c>
      <c r="J57" s="310">
        <v>0</v>
      </c>
      <c r="K57" s="310">
        <v>0</v>
      </c>
      <c r="L57" s="309">
        <f t="shared" si="7"/>
        <v>0</v>
      </c>
      <c r="M57" s="310">
        <v>0</v>
      </c>
      <c r="N57" s="310">
        <v>0</v>
      </c>
      <c r="O57" s="309">
        <f t="shared" si="16"/>
        <v>3</v>
      </c>
      <c r="P57" s="309">
        <f t="shared" si="17"/>
        <v>3</v>
      </c>
      <c r="Q57" s="310">
        <v>3</v>
      </c>
      <c r="R57" s="310">
        <v>0</v>
      </c>
      <c r="S57" s="309">
        <f t="shared" si="10"/>
        <v>0</v>
      </c>
      <c r="T57" s="310">
        <v>0</v>
      </c>
      <c r="U57" s="310">
        <v>0</v>
      </c>
      <c r="V57" s="309">
        <f t="shared" si="11"/>
        <v>0</v>
      </c>
      <c r="W57" s="310">
        <v>0</v>
      </c>
      <c r="X57" s="310">
        <v>0</v>
      </c>
      <c r="Y57" s="310">
        <v>3</v>
      </c>
      <c r="Z57" s="310">
        <v>0</v>
      </c>
      <c r="AA57" s="310">
        <v>0</v>
      </c>
      <c r="AB57" s="310">
        <v>0</v>
      </c>
    </row>
    <row r="58" spans="1:28" ht="48">
      <c r="A58" s="311" t="s">
        <v>211</v>
      </c>
      <c r="B58" s="311" t="s">
        <v>228</v>
      </c>
      <c r="C58" s="311" t="s">
        <v>229</v>
      </c>
      <c r="D58" s="298">
        <v>44</v>
      </c>
      <c r="E58" s="309">
        <f t="shared" si="18"/>
        <v>3</v>
      </c>
      <c r="F58" s="309">
        <f t="shared" si="19"/>
        <v>3</v>
      </c>
      <c r="G58" s="309">
        <f t="shared" si="20"/>
        <v>0</v>
      </c>
      <c r="H58" s="309">
        <f t="shared" si="21"/>
        <v>0</v>
      </c>
      <c r="I58" s="309">
        <f t="shared" si="6"/>
        <v>0</v>
      </c>
      <c r="J58" s="310">
        <v>0</v>
      </c>
      <c r="K58" s="310">
        <v>0</v>
      </c>
      <c r="L58" s="309">
        <f t="shared" si="7"/>
        <v>0</v>
      </c>
      <c r="M58" s="310">
        <v>0</v>
      </c>
      <c r="N58" s="310">
        <v>0</v>
      </c>
      <c r="O58" s="309">
        <f t="shared" si="16"/>
        <v>3</v>
      </c>
      <c r="P58" s="309">
        <f t="shared" si="17"/>
        <v>3</v>
      </c>
      <c r="Q58" s="310">
        <v>3</v>
      </c>
      <c r="R58" s="310">
        <v>0</v>
      </c>
      <c r="S58" s="309">
        <f t="shared" si="10"/>
        <v>0</v>
      </c>
      <c r="T58" s="310">
        <v>0</v>
      </c>
      <c r="U58" s="310">
        <v>0</v>
      </c>
      <c r="V58" s="309">
        <f t="shared" si="11"/>
        <v>0</v>
      </c>
      <c r="W58" s="310">
        <v>0</v>
      </c>
      <c r="X58" s="310">
        <v>0</v>
      </c>
      <c r="Y58" s="310">
        <v>3</v>
      </c>
      <c r="Z58" s="310">
        <v>0</v>
      </c>
      <c r="AA58" s="310">
        <v>0</v>
      </c>
      <c r="AB58" s="310">
        <v>0</v>
      </c>
    </row>
    <row r="59" spans="1:28" ht="48">
      <c r="A59" s="311" t="s">
        <v>211</v>
      </c>
      <c r="B59" s="311" t="s">
        <v>230</v>
      </c>
      <c r="C59" s="311" t="s">
        <v>231</v>
      </c>
      <c r="D59" s="298">
        <v>45</v>
      </c>
      <c r="E59" s="309">
        <f t="shared" si="18"/>
        <v>5</v>
      </c>
      <c r="F59" s="309">
        <f t="shared" si="19"/>
        <v>5</v>
      </c>
      <c r="G59" s="309">
        <f t="shared" si="20"/>
        <v>0</v>
      </c>
      <c r="H59" s="309">
        <f t="shared" si="21"/>
        <v>0</v>
      </c>
      <c r="I59" s="309">
        <f t="shared" si="6"/>
        <v>0</v>
      </c>
      <c r="J59" s="310">
        <v>0</v>
      </c>
      <c r="K59" s="310">
        <v>0</v>
      </c>
      <c r="L59" s="309">
        <f t="shared" si="7"/>
        <v>0</v>
      </c>
      <c r="M59" s="310">
        <v>0</v>
      </c>
      <c r="N59" s="310">
        <v>0</v>
      </c>
      <c r="O59" s="309">
        <f t="shared" si="16"/>
        <v>5</v>
      </c>
      <c r="P59" s="309">
        <f t="shared" si="17"/>
        <v>5</v>
      </c>
      <c r="Q59" s="310">
        <v>5</v>
      </c>
      <c r="R59" s="310">
        <v>0</v>
      </c>
      <c r="S59" s="309">
        <f t="shared" si="10"/>
        <v>0</v>
      </c>
      <c r="T59" s="310">
        <v>0</v>
      </c>
      <c r="U59" s="310">
        <v>0</v>
      </c>
      <c r="V59" s="309">
        <f t="shared" si="11"/>
        <v>0</v>
      </c>
      <c r="W59" s="310">
        <v>0</v>
      </c>
      <c r="X59" s="310">
        <v>0</v>
      </c>
      <c r="Y59" s="310">
        <v>5</v>
      </c>
      <c r="Z59" s="310">
        <v>0</v>
      </c>
      <c r="AA59" s="310">
        <v>0</v>
      </c>
      <c r="AB59" s="310">
        <v>0</v>
      </c>
    </row>
    <row r="60" spans="1:28" ht="48">
      <c r="A60" s="311" t="s">
        <v>211</v>
      </c>
      <c r="B60" s="311" t="s">
        <v>232</v>
      </c>
      <c r="C60" s="311" t="s">
        <v>233</v>
      </c>
      <c r="D60" s="298">
        <v>46</v>
      </c>
      <c r="E60" s="309">
        <f t="shared" si="18"/>
        <v>5</v>
      </c>
      <c r="F60" s="309">
        <f t="shared" si="19"/>
        <v>5</v>
      </c>
      <c r="G60" s="309">
        <f t="shared" si="20"/>
        <v>0</v>
      </c>
      <c r="H60" s="309">
        <f t="shared" si="21"/>
        <v>0</v>
      </c>
      <c r="I60" s="309">
        <f t="shared" si="6"/>
        <v>0</v>
      </c>
      <c r="J60" s="310">
        <v>0</v>
      </c>
      <c r="K60" s="310">
        <v>0</v>
      </c>
      <c r="L60" s="309">
        <f t="shared" si="7"/>
        <v>0</v>
      </c>
      <c r="M60" s="310">
        <v>0</v>
      </c>
      <c r="N60" s="310">
        <v>0</v>
      </c>
      <c r="O60" s="309">
        <f t="shared" si="16"/>
        <v>5</v>
      </c>
      <c r="P60" s="309">
        <f t="shared" si="17"/>
        <v>5</v>
      </c>
      <c r="Q60" s="310">
        <v>5</v>
      </c>
      <c r="R60" s="310">
        <v>0</v>
      </c>
      <c r="S60" s="309">
        <f t="shared" si="10"/>
        <v>0</v>
      </c>
      <c r="T60" s="310">
        <v>0</v>
      </c>
      <c r="U60" s="310">
        <v>0</v>
      </c>
      <c r="V60" s="309">
        <f t="shared" si="11"/>
        <v>0</v>
      </c>
      <c r="W60" s="310">
        <v>0</v>
      </c>
      <c r="X60" s="310">
        <v>0</v>
      </c>
      <c r="Y60" s="310">
        <v>5</v>
      </c>
      <c r="Z60" s="310">
        <v>0</v>
      </c>
      <c r="AA60" s="310">
        <v>0</v>
      </c>
      <c r="AB60" s="310">
        <v>0</v>
      </c>
    </row>
    <row r="61" spans="1:28" ht="48">
      <c r="A61" s="311" t="s">
        <v>211</v>
      </c>
      <c r="B61" s="311" t="s">
        <v>234</v>
      </c>
      <c r="C61" s="311" t="s">
        <v>235</v>
      </c>
      <c r="D61" s="298">
        <v>47</v>
      </c>
      <c r="E61" s="309">
        <f t="shared" si="18"/>
        <v>5</v>
      </c>
      <c r="F61" s="309">
        <f t="shared" si="19"/>
        <v>5</v>
      </c>
      <c r="G61" s="309">
        <f t="shared" si="20"/>
        <v>0</v>
      </c>
      <c r="H61" s="309">
        <f t="shared" si="21"/>
        <v>0</v>
      </c>
      <c r="I61" s="309">
        <f t="shared" si="6"/>
        <v>0</v>
      </c>
      <c r="J61" s="310">
        <v>0</v>
      </c>
      <c r="K61" s="310">
        <v>0</v>
      </c>
      <c r="L61" s="309">
        <f t="shared" si="7"/>
        <v>0</v>
      </c>
      <c r="M61" s="310">
        <v>0</v>
      </c>
      <c r="N61" s="310">
        <v>0</v>
      </c>
      <c r="O61" s="309">
        <f t="shared" si="16"/>
        <v>5</v>
      </c>
      <c r="P61" s="309">
        <f t="shared" si="17"/>
        <v>5</v>
      </c>
      <c r="Q61" s="310">
        <v>5</v>
      </c>
      <c r="R61" s="310">
        <v>0</v>
      </c>
      <c r="S61" s="309">
        <f t="shared" si="10"/>
        <v>0</v>
      </c>
      <c r="T61" s="310">
        <v>0</v>
      </c>
      <c r="U61" s="310">
        <v>0</v>
      </c>
      <c r="V61" s="309">
        <f t="shared" si="11"/>
        <v>0</v>
      </c>
      <c r="W61" s="310">
        <v>0</v>
      </c>
      <c r="X61" s="310">
        <v>0</v>
      </c>
      <c r="Y61" s="310">
        <v>5</v>
      </c>
      <c r="Z61" s="310">
        <v>0</v>
      </c>
      <c r="AA61" s="310">
        <v>0</v>
      </c>
      <c r="AB61" s="310">
        <v>0</v>
      </c>
    </row>
    <row r="62" spans="1:28" ht="48">
      <c r="A62" s="311" t="s">
        <v>211</v>
      </c>
      <c r="B62" s="311" t="s">
        <v>236</v>
      </c>
      <c r="C62" s="315" t="s">
        <v>237</v>
      </c>
      <c r="D62" s="298">
        <v>48</v>
      </c>
      <c r="E62" s="309">
        <f t="shared" si="18"/>
        <v>8</v>
      </c>
      <c r="F62" s="309">
        <f t="shared" si="19"/>
        <v>8</v>
      </c>
      <c r="G62" s="309">
        <f t="shared" si="20"/>
        <v>0</v>
      </c>
      <c r="H62" s="309">
        <f t="shared" si="21"/>
        <v>0</v>
      </c>
      <c r="I62" s="309">
        <f t="shared" si="6"/>
        <v>0</v>
      </c>
      <c r="J62" s="310">
        <v>0</v>
      </c>
      <c r="K62" s="310">
        <v>0</v>
      </c>
      <c r="L62" s="309">
        <f t="shared" si="7"/>
        <v>0</v>
      </c>
      <c r="M62" s="310">
        <v>0</v>
      </c>
      <c r="N62" s="310">
        <v>0</v>
      </c>
      <c r="O62" s="309">
        <f t="shared" si="16"/>
        <v>8</v>
      </c>
      <c r="P62" s="309">
        <f t="shared" si="17"/>
        <v>8</v>
      </c>
      <c r="Q62" s="310">
        <v>8</v>
      </c>
      <c r="R62" s="310">
        <v>0</v>
      </c>
      <c r="S62" s="309">
        <f t="shared" si="10"/>
        <v>0</v>
      </c>
      <c r="T62" s="310">
        <v>0</v>
      </c>
      <c r="U62" s="310">
        <v>0</v>
      </c>
      <c r="V62" s="309">
        <f t="shared" si="11"/>
        <v>0</v>
      </c>
      <c r="W62" s="310">
        <v>0</v>
      </c>
      <c r="X62" s="310">
        <v>0</v>
      </c>
      <c r="Y62" s="310">
        <v>8</v>
      </c>
      <c r="Z62" s="310">
        <v>0</v>
      </c>
      <c r="AA62" s="310">
        <v>0</v>
      </c>
      <c r="AB62" s="310">
        <v>0</v>
      </c>
    </row>
    <row r="63" spans="1:28" ht="48">
      <c r="A63" s="311" t="s">
        <v>211</v>
      </c>
      <c r="B63" s="311" t="s">
        <v>238</v>
      </c>
      <c r="C63" s="311" t="s">
        <v>239</v>
      </c>
      <c r="D63" s="298">
        <v>49</v>
      </c>
      <c r="E63" s="309">
        <f t="shared" si="18"/>
        <v>8</v>
      </c>
      <c r="F63" s="309">
        <f t="shared" si="19"/>
        <v>8</v>
      </c>
      <c r="G63" s="309">
        <f t="shared" si="20"/>
        <v>0</v>
      </c>
      <c r="H63" s="309">
        <f t="shared" si="21"/>
        <v>0</v>
      </c>
      <c r="I63" s="309">
        <f t="shared" si="6"/>
        <v>0</v>
      </c>
      <c r="J63" s="310">
        <v>0</v>
      </c>
      <c r="K63" s="310">
        <v>0</v>
      </c>
      <c r="L63" s="309">
        <f t="shared" si="7"/>
        <v>0</v>
      </c>
      <c r="M63" s="310">
        <v>0</v>
      </c>
      <c r="N63" s="310">
        <v>0</v>
      </c>
      <c r="O63" s="309">
        <f t="shared" si="16"/>
        <v>8</v>
      </c>
      <c r="P63" s="309">
        <f t="shared" si="17"/>
        <v>8</v>
      </c>
      <c r="Q63" s="310">
        <v>8</v>
      </c>
      <c r="R63" s="310">
        <v>0</v>
      </c>
      <c r="S63" s="309">
        <f t="shared" si="10"/>
        <v>0</v>
      </c>
      <c r="T63" s="310">
        <v>0</v>
      </c>
      <c r="U63" s="310">
        <v>0</v>
      </c>
      <c r="V63" s="309">
        <f t="shared" si="11"/>
        <v>0</v>
      </c>
      <c r="W63" s="310">
        <v>0</v>
      </c>
      <c r="X63" s="310">
        <v>0</v>
      </c>
      <c r="Y63" s="310">
        <v>8</v>
      </c>
      <c r="Z63" s="310">
        <v>0</v>
      </c>
      <c r="AA63" s="310">
        <v>0</v>
      </c>
      <c r="AB63" s="310">
        <v>0</v>
      </c>
    </row>
    <row r="64" spans="1:28" ht="48">
      <c r="A64" s="311" t="s">
        <v>211</v>
      </c>
      <c r="B64" s="311" t="s">
        <v>240</v>
      </c>
      <c r="C64" s="311" t="s">
        <v>241</v>
      </c>
      <c r="D64" s="298">
        <v>50</v>
      </c>
      <c r="E64" s="309">
        <f t="shared" si="18"/>
        <v>8</v>
      </c>
      <c r="F64" s="309">
        <f t="shared" si="19"/>
        <v>8</v>
      </c>
      <c r="G64" s="309">
        <f t="shared" si="20"/>
        <v>0</v>
      </c>
      <c r="H64" s="309">
        <f t="shared" si="21"/>
        <v>0</v>
      </c>
      <c r="I64" s="309">
        <f t="shared" si="6"/>
        <v>0</v>
      </c>
      <c r="J64" s="310">
        <v>0</v>
      </c>
      <c r="K64" s="310">
        <v>0</v>
      </c>
      <c r="L64" s="309">
        <f t="shared" si="7"/>
        <v>0</v>
      </c>
      <c r="M64" s="310">
        <v>0</v>
      </c>
      <c r="N64" s="310">
        <v>0</v>
      </c>
      <c r="O64" s="309">
        <f t="shared" si="16"/>
        <v>8</v>
      </c>
      <c r="P64" s="309">
        <f t="shared" si="17"/>
        <v>8</v>
      </c>
      <c r="Q64" s="310">
        <v>8</v>
      </c>
      <c r="R64" s="310">
        <v>0</v>
      </c>
      <c r="S64" s="309">
        <f t="shared" si="10"/>
        <v>0</v>
      </c>
      <c r="T64" s="310">
        <v>0</v>
      </c>
      <c r="U64" s="310">
        <v>0</v>
      </c>
      <c r="V64" s="309">
        <f t="shared" si="11"/>
        <v>0</v>
      </c>
      <c r="W64" s="310">
        <v>0</v>
      </c>
      <c r="X64" s="310">
        <v>0</v>
      </c>
      <c r="Y64" s="310">
        <v>8</v>
      </c>
      <c r="Z64" s="310">
        <v>0</v>
      </c>
      <c r="AA64" s="310">
        <v>0</v>
      </c>
      <c r="AB64" s="310">
        <v>0</v>
      </c>
    </row>
    <row r="65" spans="1:28" ht="19.5" customHeight="1">
      <c r="A65" s="574" t="s">
        <v>242</v>
      </c>
      <c r="B65" s="575"/>
      <c r="C65" s="576"/>
      <c r="D65" s="304">
        <v>51</v>
      </c>
      <c r="E65" s="306">
        <v>511</v>
      </c>
      <c r="F65" s="306">
        <v>125</v>
      </c>
      <c r="G65" s="306">
        <v>386</v>
      </c>
      <c r="H65" s="306">
        <f t="shared" si="0"/>
        <v>87</v>
      </c>
      <c r="I65" s="306">
        <v>47</v>
      </c>
      <c r="J65" s="306">
        <v>6</v>
      </c>
      <c r="K65" s="306">
        <v>41</v>
      </c>
      <c r="L65" s="306">
        <v>40</v>
      </c>
      <c r="M65" s="306">
        <v>5</v>
      </c>
      <c r="N65" s="306">
        <v>35</v>
      </c>
      <c r="O65" s="306">
        <f t="shared" si="1"/>
        <v>424</v>
      </c>
      <c r="P65" s="306">
        <v>424</v>
      </c>
      <c r="Q65" s="306">
        <v>114</v>
      </c>
      <c r="R65" s="306">
        <v>310</v>
      </c>
      <c r="S65" s="306">
        <v>0</v>
      </c>
      <c r="T65" s="306">
        <v>0</v>
      </c>
      <c r="U65" s="306">
        <v>0</v>
      </c>
      <c r="V65" s="306">
        <v>0</v>
      </c>
      <c r="W65" s="306">
        <v>0</v>
      </c>
      <c r="X65" s="306">
        <v>0</v>
      </c>
      <c r="Y65" s="306">
        <v>511</v>
      </c>
      <c r="Z65" s="306">
        <v>0</v>
      </c>
      <c r="AA65" s="306">
        <v>0</v>
      </c>
      <c r="AB65" s="306">
        <v>0</v>
      </c>
    </row>
    <row r="66" spans="1:28" ht="36">
      <c r="A66" s="311" t="s">
        <v>243</v>
      </c>
      <c r="B66" s="311" t="s">
        <v>244</v>
      </c>
      <c r="C66" s="311" t="s">
        <v>245</v>
      </c>
      <c r="D66" s="298">
        <v>52</v>
      </c>
      <c r="E66" s="309">
        <f t="shared" ref="E66:E68" si="22">+H66+O66+V66</f>
        <v>165</v>
      </c>
      <c r="F66" s="309">
        <f t="shared" ref="F66:F68" si="23">+J66+M66+Q66+T66+W66</f>
        <v>44</v>
      </c>
      <c r="G66" s="309">
        <f t="shared" ref="G66:G68" si="24">+K66+N66+R66+U66+X66</f>
        <v>121</v>
      </c>
      <c r="H66" s="309">
        <f t="shared" si="0"/>
        <v>0</v>
      </c>
      <c r="I66" s="309">
        <f t="shared" si="6"/>
        <v>0</v>
      </c>
      <c r="J66" s="310">
        <v>0</v>
      </c>
      <c r="K66" s="310">
        <v>0</v>
      </c>
      <c r="L66" s="309">
        <f t="shared" si="7"/>
        <v>0</v>
      </c>
      <c r="M66" s="310">
        <v>0</v>
      </c>
      <c r="N66" s="310">
        <v>0</v>
      </c>
      <c r="O66" s="309">
        <f t="shared" si="1"/>
        <v>165</v>
      </c>
      <c r="P66" s="309">
        <f t="shared" ref="P66:P67" si="25">+Q66+R66</f>
        <v>165</v>
      </c>
      <c r="Q66" s="310">
        <v>44</v>
      </c>
      <c r="R66" s="310">
        <v>121</v>
      </c>
      <c r="S66" s="309">
        <f t="shared" si="10"/>
        <v>0</v>
      </c>
      <c r="T66" s="310">
        <v>0</v>
      </c>
      <c r="U66" s="310">
        <v>0</v>
      </c>
      <c r="V66" s="309">
        <f t="shared" si="11"/>
        <v>0</v>
      </c>
      <c r="W66" s="310">
        <v>0</v>
      </c>
      <c r="X66" s="310">
        <v>0</v>
      </c>
      <c r="Y66" s="310">
        <v>165</v>
      </c>
      <c r="Z66" s="310">
        <v>0</v>
      </c>
      <c r="AA66" s="310">
        <v>0</v>
      </c>
      <c r="AB66" s="310">
        <v>0</v>
      </c>
    </row>
    <row r="67" spans="1:28" ht="36">
      <c r="A67" s="311" t="s">
        <v>243</v>
      </c>
      <c r="B67" s="311" t="s">
        <v>246</v>
      </c>
      <c r="C67" s="311" t="s">
        <v>247</v>
      </c>
      <c r="D67" s="298">
        <v>53</v>
      </c>
      <c r="E67" s="309">
        <f t="shared" si="22"/>
        <v>115</v>
      </c>
      <c r="F67" s="309">
        <f t="shared" si="23"/>
        <v>20</v>
      </c>
      <c r="G67" s="309">
        <f t="shared" si="24"/>
        <v>95</v>
      </c>
      <c r="H67" s="309">
        <f t="shared" si="0"/>
        <v>0</v>
      </c>
      <c r="I67" s="309">
        <f t="shared" si="6"/>
        <v>0</v>
      </c>
      <c r="J67" s="310">
        <v>0</v>
      </c>
      <c r="K67" s="310">
        <v>0</v>
      </c>
      <c r="L67" s="309">
        <f t="shared" si="7"/>
        <v>0</v>
      </c>
      <c r="M67" s="310">
        <v>0</v>
      </c>
      <c r="N67" s="310">
        <v>0</v>
      </c>
      <c r="O67" s="309">
        <f t="shared" si="1"/>
        <v>115</v>
      </c>
      <c r="P67" s="309">
        <f t="shared" si="25"/>
        <v>115</v>
      </c>
      <c r="Q67" s="310">
        <v>20</v>
      </c>
      <c r="R67" s="310">
        <v>95</v>
      </c>
      <c r="S67" s="309">
        <f t="shared" si="10"/>
        <v>0</v>
      </c>
      <c r="T67" s="310">
        <v>0</v>
      </c>
      <c r="U67" s="310">
        <v>0</v>
      </c>
      <c r="V67" s="309">
        <f t="shared" si="11"/>
        <v>0</v>
      </c>
      <c r="W67" s="310">
        <v>0</v>
      </c>
      <c r="X67" s="310">
        <v>0</v>
      </c>
      <c r="Y67" s="310">
        <v>115</v>
      </c>
      <c r="Z67" s="310">
        <v>0</v>
      </c>
      <c r="AA67" s="310">
        <v>0</v>
      </c>
      <c r="AB67" s="310">
        <v>0</v>
      </c>
    </row>
    <row r="68" spans="1:28" ht="36">
      <c r="A68" s="311" t="s">
        <v>243</v>
      </c>
      <c r="B68" s="311" t="s">
        <v>248</v>
      </c>
      <c r="C68" s="311" t="s">
        <v>249</v>
      </c>
      <c r="D68" s="298">
        <v>54</v>
      </c>
      <c r="E68" s="309">
        <f t="shared" si="22"/>
        <v>51</v>
      </c>
      <c r="F68" s="309">
        <f t="shared" si="23"/>
        <v>22</v>
      </c>
      <c r="G68" s="309">
        <f t="shared" si="24"/>
        <v>29</v>
      </c>
      <c r="H68" s="309">
        <f t="shared" si="0"/>
        <v>0</v>
      </c>
      <c r="I68" s="309">
        <f t="shared" si="6"/>
        <v>0</v>
      </c>
      <c r="J68" s="310">
        <v>0</v>
      </c>
      <c r="K68" s="310">
        <v>0</v>
      </c>
      <c r="L68" s="309">
        <f t="shared" si="7"/>
        <v>0</v>
      </c>
      <c r="M68" s="310">
        <v>0</v>
      </c>
      <c r="N68" s="310">
        <v>0</v>
      </c>
      <c r="O68" s="309">
        <f t="shared" ref="O68:O70" si="26">+P68+S68</f>
        <v>51</v>
      </c>
      <c r="P68" s="309">
        <f t="shared" ref="P68:P70" si="27">+Q68+R68</f>
        <v>51</v>
      </c>
      <c r="Q68" s="310">
        <v>22</v>
      </c>
      <c r="R68" s="310">
        <v>29</v>
      </c>
      <c r="S68" s="309">
        <f t="shared" si="10"/>
        <v>0</v>
      </c>
      <c r="T68" s="310">
        <v>0</v>
      </c>
      <c r="U68" s="310">
        <v>0</v>
      </c>
      <c r="V68" s="309">
        <f t="shared" si="11"/>
        <v>0</v>
      </c>
      <c r="W68" s="310">
        <v>0</v>
      </c>
      <c r="X68" s="310">
        <v>0</v>
      </c>
      <c r="Y68" s="310">
        <v>51</v>
      </c>
      <c r="Z68" s="310">
        <v>0</v>
      </c>
      <c r="AA68" s="310">
        <v>0</v>
      </c>
      <c r="AB68" s="310">
        <v>0</v>
      </c>
    </row>
    <row r="69" spans="1:28" ht="36">
      <c r="A69" s="311" t="s">
        <v>243</v>
      </c>
      <c r="B69" s="311" t="s">
        <v>250</v>
      </c>
      <c r="C69" s="311" t="s">
        <v>251</v>
      </c>
      <c r="D69" s="298">
        <v>55</v>
      </c>
      <c r="E69" s="309">
        <f t="shared" ref="E69:E70" si="28">+H69+O69+V69</f>
        <v>87</v>
      </c>
      <c r="F69" s="309">
        <f t="shared" ref="F69:F70" si="29">+J69+M69+Q69+T69+W69</f>
        <v>11</v>
      </c>
      <c r="G69" s="309">
        <f t="shared" ref="G69:G70" si="30">+K69+N69+R69+U69+X69</f>
        <v>76</v>
      </c>
      <c r="H69" s="309">
        <f t="shared" ref="H69:H70" si="31">+I69+L69</f>
        <v>87</v>
      </c>
      <c r="I69" s="309">
        <f t="shared" si="6"/>
        <v>47</v>
      </c>
      <c r="J69" s="310">
        <v>6</v>
      </c>
      <c r="K69" s="310">
        <v>41</v>
      </c>
      <c r="L69" s="309">
        <f t="shared" si="7"/>
        <v>40</v>
      </c>
      <c r="M69" s="310">
        <v>5</v>
      </c>
      <c r="N69" s="310">
        <v>35</v>
      </c>
      <c r="O69" s="309">
        <f t="shared" si="26"/>
        <v>0</v>
      </c>
      <c r="P69" s="309">
        <f t="shared" si="27"/>
        <v>0</v>
      </c>
      <c r="Q69" s="310">
        <v>0</v>
      </c>
      <c r="R69" s="310">
        <v>0</v>
      </c>
      <c r="S69" s="309">
        <f t="shared" si="10"/>
        <v>0</v>
      </c>
      <c r="T69" s="310">
        <v>0</v>
      </c>
      <c r="U69" s="310">
        <v>0</v>
      </c>
      <c r="V69" s="309">
        <f t="shared" si="11"/>
        <v>0</v>
      </c>
      <c r="W69" s="310">
        <v>0</v>
      </c>
      <c r="X69" s="310">
        <v>0</v>
      </c>
      <c r="Y69" s="310">
        <v>87</v>
      </c>
      <c r="Z69" s="310">
        <v>0</v>
      </c>
      <c r="AA69" s="310">
        <v>0</v>
      </c>
      <c r="AB69" s="310">
        <v>0</v>
      </c>
    </row>
    <row r="70" spans="1:28" ht="36">
      <c r="A70" s="311" t="s">
        <v>243</v>
      </c>
      <c r="B70" s="311" t="s">
        <v>252</v>
      </c>
      <c r="C70" s="311" t="s">
        <v>253</v>
      </c>
      <c r="D70" s="298">
        <v>56</v>
      </c>
      <c r="E70" s="309">
        <f t="shared" si="28"/>
        <v>93</v>
      </c>
      <c r="F70" s="309">
        <f t="shared" si="29"/>
        <v>28</v>
      </c>
      <c r="G70" s="309">
        <f t="shared" si="30"/>
        <v>65</v>
      </c>
      <c r="H70" s="309">
        <f t="shared" si="31"/>
        <v>0</v>
      </c>
      <c r="I70" s="309">
        <f t="shared" si="6"/>
        <v>0</v>
      </c>
      <c r="J70" s="310">
        <v>0</v>
      </c>
      <c r="K70" s="310">
        <v>0</v>
      </c>
      <c r="L70" s="309">
        <f t="shared" si="7"/>
        <v>0</v>
      </c>
      <c r="M70" s="310">
        <v>0</v>
      </c>
      <c r="N70" s="310">
        <v>0</v>
      </c>
      <c r="O70" s="309">
        <f t="shared" si="26"/>
        <v>93</v>
      </c>
      <c r="P70" s="309">
        <f t="shared" si="27"/>
        <v>93</v>
      </c>
      <c r="Q70" s="310">
        <v>28</v>
      </c>
      <c r="R70" s="310">
        <v>65</v>
      </c>
      <c r="S70" s="309">
        <f t="shared" si="10"/>
        <v>0</v>
      </c>
      <c r="T70" s="310">
        <v>0</v>
      </c>
      <c r="U70" s="310">
        <v>0</v>
      </c>
      <c r="V70" s="309">
        <f t="shared" si="11"/>
        <v>0</v>
      </c>
      <c r="W70" s="310">
        <v>0</v>
      </c>
      <c r="X70" s="310">
        <v>0</v>
      </c>
      <c r="Y70" s="310">
        <v>93</v>
      </c>
      <c r="Z70" s="310">
        <v>0</v>
      </c>
      <c r="AA70" s="310">
        <v>0</v>
      </c>
      <c r="AB70" s="310">
        <v>0</v>
      </c>
    </row>
    <row r="71" spans="1:28" ht="19.5" customHeight="1">
      <c r="A71" s="574" t="s">
        <v>254</v>
      </c>
      <c r="B71" s="575"/>
      <c r="C71" s="576"/>
      <c r="D71" s="304">
        <v>57</v>
      </c>
      <c r="E71" s="306">
        <v>2359</v>
      </c>
      <c r="F71" s="306">
        <v>964</v>
      </c>
      <c r="G71" s="306">
        <v>1395</v>
      </c>
      <c r="H71" s="306">
        <f t="shared" si="0"/>
        <v>211</v>
      </c>
      <c r="I71" s="306">
        <v>94</v>
      </c>
      <c r="J71" s="306">
        <v>52</v>
      </c>
      <c r="K71" s="306">
        <v>42</v>
      </c>
      <c r="L71" s="306">
        <v>117</v>
      </c>
      <c r="M71" s="306">
        <v>78</v>
      </c>
      <c r="N71" s="306">
        <v>39</v>
      </c>
      <c r="O71" s="306">
        <f t="shared" si="1"/>
        <v>2148</v>
      </c>
      <c r="P71" s="306">
        <v>619</v>
      </c>
      <c r="Q71" s="306">
        <v>190</v>
      </c>
      <c r="R71" s="306">
        <v>429</v>
      </c>
      <c r="S71" s="306">
        <v>1529</v>
      </c>
      <c r="T71" s="306">
        <v>644</v>
      </c>
      <c r="U71" s="306">
        <v>885</v>
      </c>
      <c r="V71" s="306">
        <v>0</v>
      </c>
      <c r="W71" s="306">
        <v>0</v>
      </c>
      <c r="X71" s="306">
        <v>0</v>
      </c>
      <c r="Y71" s="306">
        <v>2359</v>
      </c>
      <c r="Z71" s="306">
        <v>0</v>
      </c>
      <c r="AA71" s="306">
        <v>0</v>
      </c>
      <c r="AB71" s="306">
        <v>0</v>
      </c>
    </row>
    <row r="72" spans="1:28" ht="36">
      <c r="A72" s="307" t="s">
        <v>255</v>
      </c>
      <c r="B72" s="314" t="s">
        <v>256</v>
      </c>
      <c r="C72" s="314" t="s">
        <v>257</v>
      </c>
      <c r="D72" s="298">
        <v>58</v>
      </c>
      <c r="E72" s="309">
        <f t="shared" ref="E72:E76" si="32">+H72+O72+V72</f>
        <v>46</v>
      </c>
      <c r="F72" s="309">
        <f t="shared" ref="F72:F76" si="33">+J72+M72+Q72+T72+W72</f>
        <v>4</v>
      </c>
      <c r="G72" s="309">
        <f t="shared" ref="G72:G76" si="34">+K72+N72+R72+U72+X72</f>
        <v>42</v>
      </c>
      <c r="H72" s="309">
        <f t="shared" ref="H72:H76" si="35">+I72+L72</f>
        <v>0</v>
      </c>
      <c r="I72" s="309">
        <f t="shared" si="6"/>
        <v>0</v>
      </c>
      <c r="J72" s="310">
        <v>0</v>
      </c>
      <c r="K72" s="310">
        <v>0</v>
      </c>
      <c r="L72" s="309">
        <f t="shared" si="7"/>
        <v>0</v>
      </c>
      <c r="M72" s="310">
        <v>0</v>
      </c>
      <c r="N72" s="310">
        <v>0</v>
      </c>
      <c r="O72" s="309">
        <f t="shared" ref="O72:O76" si="36">+P72+S72</f>
        <v>46</v>
      </c>
      <c r="P72" s="309">
        <f t="shared" ref="P72:P76" si="37">+Q72+R72</f>
        <v>18</v>
      </c>
      <c r="Q72" s="310">
        <v>2</v>
      </c>
      <c r="R72" s="310">
        <v>16</v>
      </c>
      <c r="S72" s="309">
        <f t="shared" si="10"/>
        <v>28</v>
      </c>
      <c r="T72" s="310">
        <v>2</v>
      </c>
      <c r="U72" s="310">
        <v>26</v>
      </c>
      <c r="V72" s="309">
        <f t="shared" si="11"/>
        <v>0</v>
      </c>
      <c r="W72" s="310">
        <v>0</v>
      </c>
      <c r="X72" s="310">
        <v>0</v>
      </c>
      <c r="Y72" s="310">
        <v>46</v>
      </c>
      <c r="Z72" s="310">
        <v>0</v>
      </c>
      <c r="AA72" s="310">
        <v>0</v>
      </c>
      <c r="AB72" s="310">
        <v>0</v>
      </c>
    </row>
    <row r="73" spans="1:28" ht="36">
      <c r="A73" s="307" t="s">
        <v>255</v>
      </c>
      <c r="B73" s="308" t="s">
        <v>258</v>
      </c>
      <c r="C73" s="308" t="s">
        <v>259</v>
      </c>
      <c r="D73" s="298">
        <v>59</v>
      </c>
      <c r="E73" s="309">
        <f t="shared" si="32"/>
        <v>65</v>
      </c>
      <c r="F73" s="309">
        <f t="shared" si="33"/>
        <v>39</v>
      </c>
      <c r="G73" s="309">
        <f t="shared" si="34"/>
        <v>26</v>
      </c>
      <c r="H73" s="309">
        <f t="shared" si="35"/>
        <v>65</v>
      </c>
      <c r="I73" s="309">
        <f t="shared" si="6"/>
        <v>45</v>
      </c>
      <c r="J73" s="310">
        <v>27</v>
      </c>
      <c r="K73" s="310">
        <v>18</v>
      </c>
      <c r="L73" s="309">
        <f t="shared" si="7"/>
        <v>20</v>
      </c>
      <c r="M73" s="310">
        <v>12</v>
      </c>
      <c r="N73" s="310">
        <v>8</v>
      </c>
      <c r="O73" s="309">
        <f t="shared" si="36"/>
        <v>0</v>
      </c>
      <c r="P73" s="309">
        <f t="shared" si="37"/>
        <v>0</v>
      </c>
      <c r="Q73" s="310">
        <v>0</v>
      </c>
      <c r="R73" s="310">
        <v>0</v>
      </c>
      <c r="S73" s="309">
        <f t="shared" si="10"/>
        <v>0</v>
      </c>
      <c r="T73" s="310">
        <v>0</v>
      </c>
      <c r="U73" s="310">
        <v>0</v>
      </c>
      <c r="V73" s="309">
        <f t="shared" si="11"/>
        <v>0</v>
      </c>
      <c r="W73" s="310">
        <v>0</v>
      </c>
      <c r="X73" s="310">
        <v>0</v>
      </c>
      <c r="Y73" s="310">
        <v>65</v>
      </c>
      <c r="Z73" s="310">
        <v>0</v>
      </c>
      <c r="AA73" s="310">
        <v>0</v>
      </c>
      <c r="AB73" s="310">
        <v>0</v>
      </c>
    </row>
    <row r="74" spans="1:28" ht="36">
      <c r="A74" s="307" t="s">
        <v>255</v>
      </c>
      <c r="B74" s="308" t="s">
        <v>260</v>
      </c>
      <c r="C74" s="308" t="s">
        <v>261</v>
      </c>
      <c r="D74" s="298">
        <v>60</v>
      </c>
      <c r="E74" s="309">
        <f t="shared" si="32"/>
        <v>49</v>
      </c>
      <c r="F74" s="309">
        <f t="shared" si="33"/>
        <v>31</v>
      </c>
      <c r="G74" s="309">
        <f t="shared" si="34"/>
        <v>18</v>
      </c>
      <c r="H74" s="309">
        <f t="shared" si="35"/>
        <v>49</v>
      </c>
      <c r="I74" s="309">
        <f t="shared" si="6"/>
        <v>21</v>
      </c>
      <c r="J74" s="310">
        <v>11</v>
      </c>
      <c r="K74" s="310">
        <v>10</v>
      </c>
      <c r="L74" s="309">
        <f t="shared" si="7"/>
        <v>28</v>
      </c>
      <c r="M74" s="310">
        <v>20</v>
      </c>
      <c r="N74" s="310">
        <v>8</v>
      </c>
      <c r="O74" s="309">
        <f t="shared" si="36"/>
        <v>0</v>
      </c>
      <c r="P74" s="309">
        <f t="shared" si="37"/>
        <v>0</v>
      </c>
      <c r="Q74" s="310">
        <v>0</v>
      </c>
      <c r="R74" s="310">
        <v>0</v>
      </c>
      <c r="S74" s="309">
        <f t="shared" si="10"/>
        <v>0</v>
      </c>
      <c r="T74" s="310">
        <v>0</v>
      </c>
      <c r="U74" s="310">
        <v>0</v>
      </c>
      <c r="V74" s="309">
        <f t="shared" si="11"/>
        <v>0</v>
      </c>
      <c r="W74" s="310">
        <v>0</v>
      </c>
      <c r="X74" s="310">
        <v>0</v>
      </c>
      <c r="Y74" s="310">
        <v>49</v>
      </c>
      <c r="Z74" s="310">
        <v>0</v>
      </c>
      <c r="AA74" s="310">
        <v>0</v>
      </c>
      <c r="AB74" s="310">
        <v>0</v>
      </c>
    </row>
    <row r="75" spans="1:28" ht="36">
      <c r="A75" s="307" t="s">
        <v>255</v>
      </c>
      <c r="B75" s="311" t="s">
        <v>262</v>
      </c>
      <c r="C75" s="311" t="s">
        <v>263</v>
      </c>
      <c r="D75" s="298">
        <v>61</v>
      </c>
      <c r="E75" s="309">
        <f t="shared" si="32"/>
        <v>321</v>
      </c>
      <c r="F75" s="309">
        <f t="shared" si="33"/>
        <v>131</v>
      </c>
      <c r="G75" s="309">
        <f t="shared" si="34"/>
        <v>190</v>
      </c>
      <c r="H75" s="309">
        <f t="shared" si="35"/>
        <v>0</v>
      </c>
      <c r="I75" s="309">
        <f t="shared" si="6"/>
        <v>0</v>
      </c>
      <c r="J75" s="310">
        <v>0</v>
      </c>
      <c r="K75" s="310">
        <v>0</v>
      </c>
      <c r="L75" s="309">
        <f t="shared" si="7"/>
        <v>0</v>
      </c>
      <c r="M75" s="310">
        <v>0</v>
      </c>
      <c r="N75" s="310">
        <v>0</v>
      </c>
      <c r="O75" s="309">
        <f t="shared" si="36"/>
        <v>321</v>
      </c>
      <c r="P75" s="309">
        <f t="shared" si="37"/>
        <v>146</v>
      </c>
      <c r="Q75" s="310">
        <v>58</v>
      </c>
      <c r="R75" s="310">
        <v>88</v>
      </c>
      <c r="S75" s="309">
        <f t="shared" si="10"/>
        <v>175</v>
      </c>
      <c r="T75" s="310">
        <v>73</v>
      </c>
      <c r="U75" s="310">
        <v>102</v>
      </c>
      <c r="V75" s="309">
        <f t="shared" si="11"/>
        <v>0</v>
      </c>
      <c r="W75" s="310">
        <v>0</v>
      </c>
      <c r="X75" s="310">
        <v>0</v>
      </c>
      <c r="Y75" s="310">
        <v>321</v>
      </c>
      <c r="Z75" s="310">
        <v>0</v>
      </c>
      <c r="AA75" s="310">
        <v>0</v>
      </c>
      <c r="AB75" s="310">
        <v>0</v>
      </c>
    </row>
    <row r="76" spans="1:28" ht="36">
      <c r="A76" s="307" t="s">
        <v>255</v>
      </c>
      <c r="B76" s="308" t="s">
        <v>264</v>
      </c>
      <c r="C76" s="308" t="s">
        <v>265</v>
      </c>
      <c r="D76" s="298">
        <v>62</v>
      </c>
      <c r="E76" s="309">
        <f t="shared" si="32"/>
        <v>14</v>
      </c>
      <c r="F76" s="309">
        <f t="shared" si="33"/>
        <v>13</v>
      </c>
      <c r="G76" s="309">
        <f t="shared" si="34"/>
        <v>1</v>
      </c>
      <c r="H76" s="309">
        <f t="shared" si="35"/>
        <v>14</v>
      </c>
      <c r="I76" s="309">
        <f t="shared" si="6"/>
        <v>0</v>
      </c>
      <c r="J76" s="310">
        <v>0</v>
      </c>
      <c r="K76" s="310">
        <v>0</v>
      </c>
      <c r="L76" s="309">
        <f t="shared" si="7"/>
        <v>14</v>
      </c>
      <c r="M76" s="310">
        <v>13</v>
      </c>
      <c r="N76" s="310">
        <v>1</v>
      </c>
      <c r="O76" s="309">
        <f t="shared" si="36"/>
        <v>0</v>
      </c>
      <c r="P76" s="309">
        <f t="shared" si="37"/>
        <v>0</v>
      </c>
      <c r="Q76" s="310">
        <v>0</v>
      </c>
      <c r="R76" s="310">
        <v>0</v>
      </c>
      <c r="S76" s="309">
        <f t="shared" si="10"/>
        <v>0</v>
      </c>
      <c r="T76" s="310">
        <v>0</v>
      </c>
      <c r="U76" s="310">
        <v>0</v>
      </c>
      <c r="V76" s="309">
        <f t="shared" si="11"/>
        <v>0</v>
      </c>
      <c r="W76" s="310">
        <v>0</v>
      </c>
      <c r="X76" s="310">
        <v>0</v>
      </c>
      <c r="Y76" s="310">
        <v>14</v>
      </c>
      <c r="Z76" s="310">
        <v>0</v>
      </c>
      <c r="AA76" s="310">
        <v>0</v>
      </c>
      <c r="AB76" s="310">
        <v>0</v>
      </c>
    </row>
    <row r="77" spans="1:28" ht="36">
      <c r="A77" s="307" t="s">
        <v>255</v>
      </c>
      <c r="B77" s="308" t="s">
        <v>266</v>
      </c>
      <c r="C77" s="308" t="s">
        <v>267</v>
      </c>
      <c r="D77" s="298">
        <v>63</v>
      </c>
      <c r="E77" s="309">
        <f t="shared" ref="E77:E84" si="38">+H77+O77+V77</f>
        <v>62</v>
      </c>
      <c r="F77" s="309">
        <f t="shared" ref="F77:F84" si="39">+J77+M77+Q77+T77+W77</f>
        <v>30</v>
      </c>
      <c r="G77" s="309">
        <f t="shared" ref="G77:G84" si="40">+K77+N77+R77+U77+X77</f>
        <v>32</v>
      </c>
      <c r="H77" s="309">
        <f t="shared" ref="H77:H84" si="41">+I77+L77</f>
        <v>62</v>
      </c>
      <c r="I77" s="309">
        <f t="shared" si="6"/>
        <v>13</v>
      </c>
      <c r="J77" s="316">
        <v>3</v>
      </c>
      <c r="K77" s="316">
        <v>10</v>
      </c>
      <c r="L77" s="309">
        <f t="shared" si="7"/>
        <v>49</v>
      </c>
      <c r="M77" s="316">
        <v>27</v>
      </c>
      <c r="N77" s="316">
        <v>22</v>
      </c>
      <c r="O77" s="309">
        <f t="shared" ref="O77:O84" si="42">+P77+S77</f>
        <v>0</v>
      </c>
      <c r="P77" s="309">
        <f t="shared" ref="P77:P84" si="43">+Q77+R77</f>
        <v>0</v>
      </c>
      <c r="Q77" s="316">
        <v>0</v>
      </c>
      <c r="R77" s="316">
        <v>0</v>
      </c>
      <c r="S77" s="309">
        <f t="shared" si="10"/>
        <v>0</v>
      </c>
      <c r="T77" s="316">
        <v>0</v>
      </c>
      <c r="U77" s="316">
        <v>0</v>
      </c>
      <c r="V77" s="309">
        <f t="shared" si="11"/>
        <v>0</v>
      </c>
      <c r="W77" s="316">
        <v>0</v>
      </c>
      <c r="X77" s="316">
        <v>0</v>
      </c>
      <c r="Y77" s="316">
        <v>62</v>
      </c>
      <c r="Z77" s="316">
        <v>0</v>
      </c>
      <c r="AA77" s="316">
        <v>0</v>
      </c>
      <c r="AB77" s="317">
        <v>0</v>
      </c>
    </row>
    <row r="78" spans="1:28" ht="36">
      <c r="A78" s="307" t="s">
        <v>255</v>
      </c>
      <c r="B78" s="308" t="s">
        <v>268</v>
      </c>
      <c r="C78" s="308" t="s">
        <v>269</v>
      </c>
      <c r="D78" s="298">
        <v>64</v>
      </c>
      <c r="E78" s="309">
        <f t="shared" si="38"/>
        <v>77</v>
      </c>
      <c r="F78" s="309">
        <f t="shared" si="39"/>
        <v>36</v>
      </c>
      <c r="G78" s="309">
        <f t="shared" si="40"/>
        <v>41</v>
      </c>
      <c r="H78" s="309">
        <f t="shared" si="41"/>
        <v>0</v>
      </c>
      <c r="I78" s="309">
        <f t="shared" si="6"/>
        <v>0</v>
      </c>
      <c r="J78" s="316">
        <v>0</v>
      </c>
      <c r="K78" s="316">
        <v>0</v>
      </c>
      <c r="L78" s="309">
        <f t="shared" si="7"/>
        <v>0</v>
      </c>
      <c r="M78" s="316">
        <v>0</v>
      </c>
      <c r="N78" s="316">
        <v>0</v>
      </c>
      <c r="O78" s="309">
        <f t="shared" si="42"/>
        <v>77</v>
      </c>
      <c r="P78" s="309">
        <f t="shared" si="43"/>
        <v>57</v>
      </c>
      <c r="Q78" s="316">
        <v>23</v>
      </c>
      <c r="R78" s="316">
        <v>34</v>
      </c>
      <c r="S78" s="309">
        <f t="shared" si="10"/>
        <v>20</v>
      </c>
      <c r="T78" s="316">
        <v>13</v>
      </c>
      <c r="U78" s="316">
        <v>7</v>
      </c>
      <c r="V78" s="309">
        <f t="shared" si="11"/>
        <v>0</v>
      </c>
      <c r="W78" s="316">
        <v>0</v>
      </c>
      <c r="X78" s="316">
        <v>0</v>
      </c>
      <c r="Y78" s="316">
        <v>77</v>
      </c>
      <c r="Z78" s="316">
        <v>0</v>
      </c>
      <c r="AA78" s="316">
        <v>0</v>
      </c>
      <c r="AB78" s="317">
        <v>0</v>
      </c>
    </row>
    <row r="79" spans="1:28" ht="36">
      <c r="A79" s="307" t="s">
        <v>255</v>
      </c>
      <c r="B79" s="311" t="s">
        <v>270</v>
      </c>
      <c r="C79" s="311" t="s">
        <v>271</v>
      </c>
      <c r="D79" s="298">
        <v>65</v>
      </c>
      <c r="E79" s="309">
        <f t="shared" si="38"/>
        <v>691</v>
      </c>
      <c r="F79" s="309">
        <f t="shared" si="39"/>
        <v>83</v>
      </c>
      <c r="G79" s="309">
        <f t="shared" si="40"/>
        <v>608</v>
      </c>
      <c r="H79" s="309">
        <f t="shared" si="41"/>
        <v>0</v>
      </c>
      <c r="I79" s="309">
        <f t="shared" si="6"/>
        <v>0</v>
      </c>
      <c r="J79" s="310">
        <v>0</v>
      </c>
      <c r="K79" s="310">
        <v>0</v>
      </c>
      <c r="L79" s="309">
        <f t="shared" si="7"/>
        <v>0</v>
      </c>
      <c r="M79" s="310">
        <v>0</v>
      </c>
      <c r="N79" s="310">
        <v>0</v>
      </c>
      <c r="O79" s="309">
        <f t="shared" si="42"/>
        <v>691</v>
      </c>
      <c r="P79" s="309">
        <f t="shared" si="43"/>
        <v>191</v>
      </c>
      <c r="Q79" s="310">
        <v>30</v>
      </c>
      <c r="R79" s="310">
        <v>161</v>
      </c>
      <c r="S79" s="309">
        <f t="shared" si="10"/>
        <v>500</v>
      </c>
      <c r="T79" s="310">
        <v>53</v>
      </c>
      <c r="U79" s="310">
        <v>447</v>
      </c>
      <c r="V79" s="309">
        <f t="shared" si="11"/>
        <v>0</v>
      </c>
      <c r="W79" s="310">
        <v>0</v>
      </c>
      <c r="X79" s="310">
        <v>0</v>
      </c>
      <c r="Y79" s="310">
        <v>691</v>
      </c>
      <c r="Z79" s="310">
        <v>0</v>
      </c>
      <c r="AA79" s="310">
        <v>0</v>
      </c>
      <c r="AB79" s="318">
        <v>0</v>
      </c>
    </row>
    <row r="80" spans="1:28" ht="36">
      <c r="A80" s="307" t="s">
        <v>255</v>
      </c>
      <c r="B80" s="311" t="s">
        <v>272</v>
      </c>
      <c r="C80" s="311" t="s">
        <v>273</v>
      </c>
      <c r="D80" s="298">
        <v>66</v>
      </c>
      <c r="E80" s="309">
        <f t="shared" si="38"/>
        <v>195</v>
      </c>
      <c r="F80" s="309">
        <f t="shared" si="39"/>
        <v>127</v>
      </c>
      <c r="G80" s="309">
        <f t="shared" si="40"/>
        <v>68</v>
      </c>
      <c r="H80" s="309">
        <f t="shared" si="41"/>
        <v>0</v>
      </c>
      <c r="I80" s="309">
        <f t="shared" si="6"/>
        <v>0</v>
      </c>
      <c r="J80" s="310">
        <v>0</v>
      </c>
      <c r="K80" s="310">
        <v>0</v>
      </c>
      <c r="L80" s="309">
        <f t="shared" si="7"/>
        <v>0</v>
      </c>
      <c r="M80" s="310">
        <v>0</v>
      </c>
      <c r="N80" s="310">
        <v>0</v>
      </c>
      <c r="O80" s="309">
        <f t="shared" si="42"/>
        <v>195</v>
      </c>
      <c r="P80" s="309">
        <f t="shared" si="43"/>
        <v>0</v>
      </c>
      <c r="Q80" s="310">
        <v>0</v>
      </c>
      <c r="R80" s="310">
        <v>0</v>
      </c>
      <c r="S80" s="309">
        <f t="shared" si="10"/>
        <v>195</v>
      </c>
      <c r="T80" s="310">
        <v>127</v>
      </c>
      <c r="U80" s="310">
        <v>68</v>
      </c>
      <c r="V80" s="309">
        <f t="shared" si="11"/>
        <v>0</v>
      </c>
      <c r="W80" s="310">
        <v>0</v>
      </c>
      <c r="X80" s="310">
        <v>0</v>
      </c>
      <c r="Y80" s="310">
        <v>195</v>
      </c>
      <c r="Z80" s="310">
        <v>0</v>
      </c>
      <c r="AA80" s="310">
        <v>0</v>
      </c>
      <c r="AB80" s="318">
        <v>0</v>
      </c>
    </row>
    <row r="81" spans="1:28" ht="36">
      <c r="A81" s="307" t="s">
        <v>255</v>
      </c>
      <c r="B81" s="311" t="s">
        <v>274</v>
      </c>
      <c r="C81" s="311" t="s">
        <v>275</v>
      </c>
      <c r="D81" s="298">
        <v>67</v>
      </c>
      <c r="E81" s="309">
        <f t="shared" si="38"/>
        <v>21</v>
      </c>
      <c r="F81" s="309">
        <f t="shared" si="39"/>
        <v>17</v>
      </c>
      <c r="G81" s="309">
        <f t="shared" si="40"/>
        <v>4</v>
      </c>
      <c r="H81" s="309">
        <f t="shared" si="41"/>
        <v>21</v>
      </c>
      <c r="I81" s="309">
        <f t="shared" si="6"/>
        <v>15</v>
      </c>
      <c r="J81" s="319">
        <v>11</v>
      </c>
      <c r="K81" s="319">
        <v>4</v>
      </c>
      <c r="L81" s="309">
        <f t="shared" si="7"/>
        <v>6</v>
      </c>
      <c r="M81" s="319">
        <v>6</v>
      </c>
      <c r="N81" s="319">
        <v>0</v>
      </c>
      <c r="O81" s="309">
        <f t="shared" si="42"/>
        <v>0</v>
      </c>
      <c r="P81" s="309">
        <f t="shared" si="43"/>
        <v>0</v>
      </c>
      <c r="Q81" s="319">
        <v>0</v>
      </c>
      <c r="R81" s="319">
        <v>0</v>
      </c>
      <c r="S81" s="309">
        <f t="shared" si="10"/>
        <v>0</v>
      </c>
      <c r="T81" s="319">
        <v>0</v>
      </c>
      <c r="U81" s="319">
        <v>0</v>
      </c>
      <c r="V81" s="309">
        <f t="shared" si="11"/>
        <v>0</v>
      </c>
      <c r="W81" s="319">
        <v>0</v>
      </c>
      <c r="X81" s="319">
        <v>0</v>
      </c>
      <c r="Y81" s="319">
        <v>21</v>
      </c>
      <c r="Z81" s="319">
        <v>0</v>
      </c>
      <c r="AA81" s="319">
        <v>0</v>
      </c>
      <c r="AB81" s="319">
        <v>0</v>
      </c>
    </row>
    <row r="82" spans="1:28" ht="36">
      <c r="A82" s="307" t="s">
        <v>255</v>
      </c>
      <c r="B82" s="308" t="s">
        <v>276</v>
      </c>
      <c r="C82" s="308" t="s">
        <v>277</v>
      </c>
      <c r="D82" s="298">
        <v>68</v>
      </c>
      <c r="E82" s="309">
        <f t="shared" si="38"/>
        <v>78</v>
      </c>
      <c r="F82" s="309">
        <f t="shared" si="39"/>
        <v>18</v>
      </c>
      <c r="G82" s="309">
        <f t="shared" si="40"/>
        <v>60</v>
      </c>
      <c r="H82" s="309">
        <f t="shared" si="41"/>
        <v>0</v>
      </c>
      <c r="I82" s="309">
        <f t="shared" si="6"/>
        <v>0</v>
      </c>
      <c r="J82" s="319">
        <v>0</v>
      </c>
      <c r="K82" s="319">
        <v>0</v>
      </c>
      <c r="L82" s="309">
        <f t="shared" si="7"/>
        <v>0</v>
      </c>
      <c r="M82" s="319">
        <v>0</v>
      </c>
      <c r="N82" s="319">
        <v>0</v>
      </c>
      <c r="O82" s="309">
        <f t="shared" si="42"/>
        <v>78</v>
      </c>
      <c r="P82" s="309">
        <f t="shared" si="43"/>
        <v>26</v>
      </c>
      <c r="Q82" s="319">
        <v>5</v>
      </c>
      <c r="R82" s="319">
        <v>21</v>
      </c>
      <c r="S82" s="309">
        <f t="shared" si="10"/>
        <v>52</v>
      </c>
      <c r="T82" s="319">
        <v>13</v>
      </c>
      <c r="U82" s="319">
        <v>39</v>
      </c>
      <c r="V82" s="309">
        <f t="shared" si="11"/>
        <v>0</v>
      </c>
      <c r="W82" s="319">
        <v>0</v>
      </c>
      <c r="X82" s="319">
        <v>0</v>
      </c>
      <c r="Y82" s="319">
        <v>78</v>
      </c>
      <c r="Z82" s="319">
        <v>0</v>
      </c>
      <c r="AA82" s="319">
        <v>0</v>
      </c>
      <c r="AB82" s="319">
        <v>0</v>
      </c>
    </row>
    <row r="83" spans="1:28" ht="48">
      <c r="A83" s="307" t="s">
        <v>255</v>
      </c>
      <c r="B83" s="308" t="s">
        <v>278</v>
      </c>
      <c r="C83" s="308" t="s">
        <v>279</v>
      </c>
      <c r="D83" s="298">
        <v>69</v>
      </c>
      <c r="E83" s="309">
        <f t="shared" si="38"/>
        <v>660</v>
      </c>
      <c r="F83" s="309">
        <f t="shared" si="39"/>
        <v>360</v>
      </c>
      <c r="G83" s="309">
        <f t="shared" si="40"/>
        <v>300</v>
      </c>
      <c r="H83" s="309">
        <f t="shared" si="41"/>
        <v>0</v>
      </c>
      <c r="I83" s="309">
        <f t="shared" si="6"/>
        <v>0</v>
      </c>
      <c r="J83" s="319">
        <v>0</v>
      </c>
      <c r="K83" s="319">
        <v>0</v>
      </c>
      <c r="L83" s="309">
        <f t="shared" si="7"/>
        <v>0</v>
      </c>
      <c r="M83" s="319">
        <v>0</v>
      </c>
      <c r="N83" s="319">
        <v>0</v>
      </c>
      <c r="O83" s="309">
        <f t="shared" si="42"/>
        <v>660</v>
      </c>
      <c r="P83" s="309">
        <f t="shared" si="43"/>
        <v>181</v>
      </c>
      <c r="Q83" s="319">
        <v>72</v>
      </c>
      <c r="R83" s="319">
        <v>109</v>
      </c>
      <c r="S83" s="309">
        <f t="shared" si="10"/>
        <v>479</v>
      </c>
      <c r="T83" s="319">
        <v>288</v>
      </c>
      <c r="U83" s="319">
        <v>191</v>
      </c>
      <c r="V83" s="309">
        <f t="shared" si="11"/>
        <v>0</v>
      </c>
      <c r="W83" s="319">
        <v>0</v>
      </c>
      <c r="X83" s="319">
        <v>0</v>
      </c>
      <c r="Y83" s="319">
        <v>660</v>
      </c>
      <c r="Z83" s="319">
        <v>0</v>
      </c>
      <c r="AA83" s="319">
        <v>0</v>
      </c>
      <c r="AB83" s="319">
        <v>0</v>
      </c>
    </row>
    <row r="84" spans="1:28" ht="36">
      <c r="A84" s="307" t="s">
        <v>255</v>
      </c>
      <c r="B84" s="311" t="s">
        <v>280</v>
      </c>
      <c r="C84" s="311" t="s">
        <v>281</v>
      </c>
      <c r="D84" s="298">
        <v>70</v>
      </c>
      <c r="E84" s="309">
        <f t="shared" si="38"/>
        <v>80</v>
      </c>
      <c r="F84" s="309">
        <f t="shared" si="39"/>
        <v>75</v>
      </c>
      <c r="G84" s="309">
        <f t="shared" si="40"/>
        <v>5</v>
      </c>
      <c r="H84" s="309">
        <f t="shared" si="41"/>
        <v>0</v>
      </c>
      <c r="I84" s="309">
        <f t="shared" si="6"/>
        <v>0</v>
      </c>
      <c r="J84" s="318">
        <v>0</v>
      </c>
      <c r="K84" s="318">
        <v>0</v>
      </c>
      <c r="L84" s="309">
        <f t="shared" si="7"/>
        <v>0</v>
      </c>
      <c r="M84" s="318">
        <v>0</v>
      </c>
      <c r="N84" s="318">
        <v>0</v>
      </c>
      <c r="O84" s="309">
        <f t="shared" si="42"/>
        <v>80</v>
      </c>
      <c r="P84" s="309">
        <f t="shared" si="43"/>
        <v>0</v>
      </c>
      <c r="Q84" s="318">
        <v>0</v>
      </c>
      <c r="R84" s="318">
        <v>0</v>
      </c>
      <c r="S84" s="309">
        <f t="shared" si="10"/>
        <v>80</v>
      </c>
      <c r="T84" s="320">
        <v>75</v>
      </c>
      <c r="U84" s="320">
        <v>5</v>
      </c>
      <c r="V84" s="309">
        <f t="shared" si="11"/>
        <v>0</v>
      </c>
      <c r="W84" s="320">
        <v>0</v>
      </c>
      <c r="X84" s="320">
        <v>0</v>
      </c>
      <c r="Y84" s="318">
        <v>80</v>
      </c>
      <c r="Z84" s="318">
        <v>0</v>
      </c>
      <c r="AA84" s="318">
        <v>0</v>
      </c>
      <c r="AB84" s="318">
        <v>0</v>
      </c>
    </row>
    <row r="85" spans="1:28" ht="20.25" customHeight="1">
      <c r="A85" s="574" t="s">
        <v>282</v>
      </c>
      <c r="B85" s="575"/>
      <c r="C85" s="576"/>
      <c r="D85" s="304">
        <v>71</v>
      </c>
      <c r="E85" s="321">
        <v>124</v>
      </c>
      <c r="F85" s="322">
        <v>78</v>
      </c>
      <c r="G85" s="322">
        <v>46</v>
      </c>
      <c r="H85" s="306">
        <f t="shared" ref="H85:H127" si="44">+I85+L85</f>
        <v>0</v>
      </c>
      <c r="I85" s="321">
        <v>0</v>
      </c>
      <c r="J85" s="321">
        <v>0</v>
      </c>
      <c r="K85" s="321">
        <v>0</v>
      </c>
      <c r="L85" s="321">
        <v>0</v>
      </c>
      <c r="M85" s="321">
        <v>0</v>
      </c>
      <c r="N85" s="321">
        <v>0</v>
      </c>
      <c r="O85" s="306">
        <f t="shared" ref="O85:O127" si="45">+P85+S85</f>
        <v>124</v>
      </c>
      <c r="P85" s="321">
        <v>41</v>
      </c>
      <c r="Q85" s="321">
        <v>23</v>
      </c>
      <c r="R85" s="322">
        <v>18</v>
      </c>
      <c r="S85" s="321">
        <v>83</v>
      </c>
      <c r="T85" s="321">
        <v>55</v>
      </c>
      <c r="U85" s="321">
        <v>28</v>
      </c>
      <c r="V85" s="321">
        <v>0</v>
      </c>
      <c r="W85" s="321">
        <v>0</v>
      </c>
      <c r="X85" s="323">
        <v>0</v>
      </c>
      <c r="Y85" s="321">
        <v>124</v>
      </c>
      <c r="Z85" s="321">
        <v>0</v>
      </c>
      <c r="AA85" s="321">
        <v>0</v>
      </c>
      <c r="AB85" s="321">
        <v>0</v>
      </c>
    </row>
    <row r="86" spans="1:28" ht="35.25" customHeight="1">
      <c r="A86" s="308" t="s">
        <v>283</v>
      </c>
      <c r="B86" s="308" t="s">
        <v>284</v>
      </c>
      <c r="C86" s="308" t="s">
        <v>285</v>
      </c>
      <c r="D86" s="298">
        <v>72</v>
      </c>
      <c r="E86" s="309">
        <f t="shared" ref="E86:E87" si="46">+H86+O86+V86</f>
        <v>11</v>
      </c>
      <c r="F86" s="309">
        <f t="shared" ref="F86:F87" si="47">+J86+M86+Q86+T86+W86</f>
        <v>8</v>
      </c>
      <c r="G86" s="309">
        <f t="shared" ref="G86:G87" si="48">+K86+N86+R86+U86+X86</f>
        <v>3</v>
      </c>
      <c r="H86" s="309">
        <f t="shared" si="44"/>
        <v>0</v>
      </c>
      <c r="I86" s="309">
        <f t="shared" si="6"/>
        <v>0</v>
      </c>
      <c r="J86" s="318">
        <v>0</v>
      </c>
      <c r="K86" s="318">
        <v>0</v>
      </c>
      <c r="L86" s="309">
        <f t="shared" si="7"/>
        <v>0</v>
      </c>
      <c r="M86" s="318">
        <v>0</v>
      </c>
      <c r="N86" s="318">
        <v>0</v>
      </c>
      <c r="O86" s="309">
        <f t="shared" si="45"/>
        <v>11</v>
      </c>
      <c r="P86" s="309">
        <f t="shared" ref="P86:P87" si="49">+Q86+R86</f>
        <v>11</v>
      </c>
      <c r="Q86" s="318">
        <v>8</v>
      </c>
      <c r="R86" s="319">
        <v>3</v>
      </c>
      <c r="S86" s="309">
        <f t="shared" si="10"/>
        <v>0</v>
      </c>
      <c r="T86" s="318">
        <v>0</v>
      </c>
      <c r="U86" s="318">
        <v>0</v>
      </c>
      <c r="V86" s="309">
        <f t="shared" si="11"/>
        <v>0</v>
      </c>
      <c r="W86" s="318">
        <v>0</v>
      </c>
      <c r="X86" s="320">
        <v>0</v>
      </c>
      <c r="Y86" s="318">
        <v>11</v>
      </c>
      <c r="Z86" s="318">
        <v>0</v>
      </c>
      <c r="AA86" s="318">
        <v>0</v>
      </c>
      <c r="AB86" s="318">
        <v>0</v>
      </c>
    </row>
    <row r="87" spans="1:28" ht="29.25" customHeight="1">
      <c r="A87" s="308" t="s">
        <v>283</v>
      </c>
      <c r="B87" s="311" t="s">
        <v>286</v>
      </c>
      <c r="C87" s="311" t="s">
        <v>287</v>
      </c>
      <c r="D87" s="298">
        <v>73</v>
      </c>
      <c r="E87" s="309">
        <f t="shared" si="46"/>
        <v>113</v>
      </c>
      <c r="F87" s="309">
        <f t="shared" si="47"/>
        <v>70</v>
      </c>
      <c r="G87" s="309">
        <f t="shared" si="48"/>
        <v>43</v>
      </c>
      <c r="H87" s="309">
        <f t="shared" si="44"/>
        <v>0</v>
      </c>
      <c r="I87" s="309">
        <f t="shared" ref="I87" si="50">+J87+K87</f>
        <v>0</v>
      </c>
      <c r="J87" s="318">
        <v>0</v>
      </c>
      <c r="K87" s="318">
        <v>0</v>
      </c>
      <c r="L87" s="309">
        <f t="shared" ref="L87" si="51">+M87+N87</f>
        <v>0</v>
      </c>
      <c r="M87" s="318">
        <v>0</v>
      </c>
      <c r="N87" s="318">
        <v>0</v>
      </c>
      <c r="O87" s="309">
        <f t="shared" si="45"/>
        <v>113</v>
      </c>
      <c r="P87" s="309">
        <f t="shared" si="49"/>
        <v>30</v>
      </c>
      <c r="Q87" s="318">
        <v>15</v>
      </c>
      <c r="R87" s="318">
        <v>15</v>
      </c>
      <c r="S87" s="309">
        <f t="shared" ref="S87" si="52">+T87+U87</f>
        <v>83</v>
      </c>
      <c r="T87" s="318">
        <v>55</v>
      </c>
      <c r="U87" s="318">
        <v>28</v>
      </c>
      <c r="V87" s="309">
        <f t="shared" ref="V87" si="53">+W87+X87</f>
        <v>0</v>
      </c>
      <c r="W87" s="318">
        <v>0</v>
      </c>
      <c r="X87" s="320">
        <v>0</v>
      </c>
      <c r="Y87" s="318">
        <v>113</v>
      </c>
      <c r="Z87" s="318">
        <v>0</v>
      </c>
      <c r="AA87" s="318">
        <v>0</v>
      </c>
      <c r="AB87" s="318">
        <v>0</v>
      </c>
    </row>
    <row r="88" spans="1:28" ht="21" customHeight="1">
      <c r="A88" s="574" t="s">
        <v>288</v>
      </c>
      <c r="B88" s="575"/>
      <c r="C88" s="576"/>
      <c r="D88" s="304">
        <v>74</v>
      </c>
      <c r="E88" s="323">
        <v>1127</v>
      </c>
      <c r="F88" s="322">
        <v>485</v>
      </c>
      <c r="G88" s="322">
        <v>642</v>
      </c>
      <c r="H88" s="306">
        <f t="shared" si="44"/>
        <v>11</v>
      </c>
      <c r="I88" s="321">
        <v>11</v>
      </c>
      <c r="J88" s="321">
        <v>3</v>
      </c>
      <c r="K88" s="321">
        <v>8</v>
      </c>
      <c r="L88" s="323">
        <v>0</v>
      </c>
      <c r="M88" s="321">
        <v>0</v>
      </c>
      <c r="N88" s="321">
        <v>0</v>
      </c>
      <c r="O88" s="306">
        <f t="shared" si="45"/>
        <v>1116</v>
      </c>
      <c r="P88" s="321">
        <v>767</v>
      </c>
      <c r="Q88" s="321">
        <v>376</v>
      </c>
      <c r="R88" s="321">
        <v>391</v>
      </c>
      <c r="S88" s="321">
        <v>349</v>
      </c>
      <c r="T88" s="321">
        <v>106</v>
      </c>
      <c r="U88" s="321">
        <v>243</v>
      </c>
      <c r="V88" s="321">
        <v>0</v>
      </c>
      <c r="W88" s="321">
        <v>0</v>
      </c>
      <c r="X88" s="323">
        <v>0</v>
      </c>
      <c r="Y88" s="321">
        <v>1105</v>
      </c>
      <c r="Z88" s="321">
        <v>0</v>
      </c>
      <c r="AA88" s="321">
        <v>22</v>
      </c>
      <c r="AB88" s="321">
        <v>0</v>
      </c>
    </row>
    <row r="89" spans="1:28" ht="48">
      <c r="A89" s="311" t="s">
        <v>289</v>
      </c>
      <c r="B89" s="311" t="s">
        <v>290</v>
      </c>
      <c r="C89" s="311" t="s">
        <v>291</v>
      </c>
      <c r="D89" s="298">
        <v>75</v>
      </c>
      <c r="E89" s="309">
        <f t="shared" ref="E89:E90" si="54">+H89+O89+V89</f>
        <v>238</v>
      </c>
      <c r="F89" s="309">
        <f t="shared" ref="F89:F90" si="55">+J89+M89+Q89+T89+W89</f>
        <v>80</v>
      </c>
      <c r="G89" s="309">
        <f t="shared" ref="G89:G90" si="56">+K89+N89+R89+U89+X89</f>
        <v>158</v>
      </c>
      <c r="H89" s="309">
        <f t="shared" si="44"/>
        <v>0</v>
      </c>
      <c r="I89" s="309">
        <f t="shared" ref="I89:I152" si="57">+J89+K89</f>
        <v>0</v>
      </c>
      <c r="J89" s="318">
        <v>0</v>
      </c>
      <c r="K89" s="318">
        <v>0</v>
      </c>
      <c r="L89" s="309">
        <f t="shared" ref="L89:L152" si="58">+M89+N89</f>
        <v>0</v>
      </c>
      <c r="M89" s="318">
        <v>0</v>
      </c>
      <c r="N89" s="318">
        <v>0</v>
      </c>
      <c r="O89" s="309">
        <f t="shared" si="45"/>
        <v>238</v>
      </c>
      <c r="P89" s="309">
        <f t="shared" ref="P89:P90" si="59">+Q89+R89</f>
        <v>37</v>
      </c>
      <c r="Q89" s="318">
        <v>20</v>
      </c>
      <c r="R89" s="318">
        <v>17</v>
      </c>
      <c r="S89" s="309">
        <f t="shared" ref="S89:S152" si="60">+T89+U89</f>
        <v>201</v>
      </c>
      <c r="T89" s="318">
        <v>60</v>
      </c>
      <c r="U89" s="318">
        <v>141</v>
      </c>
      <c r="V89" s="309">
        <f t="shared" ref="V89:V152" si="61">+W89+X89</f>
        <v>0</v>
      </c>
      <c r="W89" s="318">
        <v>0</v>
      </c>
      <c r="X89" s="320">
        <v>0</v>
      </c>
      <c r="Y89" s="318">
        <v>238</v>
      </c>
      <c r="Z89" s="318">
        <v>0</v>
      </c>
      <c r="AA89" s="318">
        <v>0</v>
      </c>
      <c r="AB89" s="318">
        <v>0</v>
      </c>
    </row>
    <row r="90" spans="1:28" ht="48">
      <c r="A90" s="311" t="s">
        <v>289</v>
      </c>
      <c r="B90" s="308" t="s">
        <v>292</v>
      </c>
      <c r="C90" s="308" t="s">
        <v>293</v>
      </c>
      <c r="D90" s="298">
        <v>76</v>
      </c>
      <c r="E90" s="309">
        <f t="shared" si="54"/>
        <v>224</v>
      </c>
      <c r="F90" s="309">
        <f t="shared" si="55"/>
        <v>57</v>
      </c>
      <c r="G90" s="309">
        <f t="shared" si="56"/>
        <v>167</v>
      </c>
      <c r="H90" s="309">
        <f t="shared" si="44"/>
        <v>0</v>
      </c>
      <c r="I90" s="309">
        <f t="shared" si="57"/>
        <v>0</v>
      </c>
      <c r="J90" s="318">
        <v>0</v>
      </c>
      <c r="K90" s="320">
        <v>0</v>
      </c>
      <c r="L90" s="309">
        <f t="shared" si="58"/>
        <v>0</v>
      </c>
      <c r="M90" s="318">
        <v>0</v>
      </c>
      <c r="N90" s="320">
        <v>0</v>
      </c>
      <c r="O90" s="309">
        <f t="shared" si="45"/>
        <v>224</v>
      </c>
      <c r="P90" s="309">
        <f t="shared" si="59"/>
        <v>109</v>
      </c>
      <c r="Q90" s="320">
        <v>36</v>
      </c>
      <c r="R90" s="320">
        <v>73</v>
      </c>
      <c r="S90" s="309">
        <f t="shared" si="60"/>
        <v>115</v>
      </c>
      <c r="T90" s="320">
        <v>21</v>
      </c>
      <c r="U90" s="318">
        <v>94</v>
      </c>
      <c r="V90" s="309">
        <f t="shared" si="61"/>
        <v>0</v>
      </c>
      <c r="W90" s="318">
        <v>0</v>
      </c>
      <c r="X90" s="318">
        <v>0</v>
      </c>
      <c r="Y90" s="318">
        <v>224</v>
      </c>
      <c r="Z90" s="318">
        <v>0</v>
      </c>
      <c r="AA90" s="318">
        <v>0</v>
      </c>
      <c r="AB90" s="318">
        <v>0</v>
      </c>
    </row>
    <row r="91" spans="1:28" ht="48">
      <c r="A91" s="311" t="s">
        <v>289</v>
      </c>
      <c r="B91" s="311" t="s">
        <v>294</v>
      </c>
      <c r="C91" s="311" t="s">
        <v>295</v>
      </c>
      <c r="D91" s="298">
        <v>77</v>
      </c>
      <c r="E91" s="309">
        <f t="shared" ref="E91:E95" si="62">+H91+O91+V91</f>
        <v>37</v>
      </c>
      <c r="F91" s="309">
        <f t="shared" ref="F91:F95" si="63">+J91+M91+Q91+T91+W91</f>
        <v>23</v>
      </c>
      <c r="G91" s="309">
        <f t="shared" ref="G91:G95" si="64">+K91+N91+R91+U91+X91</f>
        <v>14</v>
      </c>
      <c r="H91" s="309">
        <f t="shared" ref="H91:H95" si="65">+I91+L91</f>
        <v>0</v>
      </c>
      <c r="I91" s="309">
        <f t="shared" si="57"/>
        <v>0</v>
      </c>
      <c r="J91" s="318">
        <v>0</v>
      </c>
      <c r="K91" s="320">
        <v>0</v>
      </c>
      <c r="L91" s="309">
        <f t="shared" si="58"/>
        <v>0</v>
      </c>
      <c r="M91" s="318">
        <v>0</v>
      </c>
      <c r="N91" s="318">
        <v>0</v>
      </c>
      <c r="O91" s="309">
        <f t="shared" ref="O91:O95" si="66">+P91+S91</f>
        <v>37</v>
      </c>
      <c r="P91" s="309">
        <f t="shared" ref="P91:P95" si="67">+Q91+R91</f>
        <v>37</v>
      </c>
      <c r="Q91" s="318">
        <v>23</v>
      </c>
      <c r="R91" s="320">
        <v>14</v>
      </c>
      <c r="S91" s="309">
        <f t="shared" si="60"/>
        <v>0</v>
      </c>
      <c r="T91" s="320">
        <v>0</v>
      </c>
      <c r="U91" s="318">
        <v>0</v>
      </c>
      <c r="V91" s="309">
        <f t="shared" si="61"/>
        <v>0</v>
      </c>
      <c r="W91" s="318">
        <v>0</v>
      </c>
      <c r="X91" s="318">
        <v>0</v>
      </c>
      <c r="Y91" s="318">
        <v>15</v>
      </c>
      <c r="Z91" s="318">
        <v>0</v>
      </c>
      <c r="AA91" s="318">
        <v>22</v>
      </c>
      <c r="AB91" s="318">
        <v>0</v>
      </c>
    </row>
    <row r="92" spans="1:28" ht="48">
      <c r="A92" s="311" t="s">
        <v>289</v>
      </c>
      <c r="B92" s="311" t="s">
        <v>296</v>
      </c>
      <c r="C92" s="311" t="s">
        <v>297</v>
      </c>
      <c r="D92" s="298">
        <v>78</v>
      </c>
      <c r="E92" s="309">
        <f t="shared" si="62"/>
        <v>528</v>
      </c>
      <c r="F92" s="309">
        <f t="shared" si="63"/>
        <v>270</v>
      </c>
      <c r="G92" s="309">
        <f t="shared" si="64"/>
        <v>258</v>
      </c>
      <c r="H92" s="309">
        <f t="shared" si="65"/>
        <v>0</v>
      </c>
      <c r="I92" s="309">
        <f t="shared" si="57"/>
        <v>0</v>
      </c>
      <c r="J92" s="318">
        <v>0</v>
      </c>
      <c r="K92" s="318">
        <v>0</v>
      </c>
      <c r="L92" s="309">
        <f t="shared" si="58"/>
        <v>0</v>
      </c>
      <c r="M92" s="318">
        <v>0</v>
      </c>
      <c r="N92" s="318">
        <v>0</v>
      </c>
      <c r="O92" s="309">
        <f t="shared" si="66"/>
        <v>528</v>
      </c>
      <c r="P92" s="309">
        <f t="shared" si="67"/>
        <v>502</v>
      </c>
      <c r="Q92" s="318">
        <v>250</v>
      </c>
      <c r="R92" s="318">
        <v>252</v>
      </c>
      <c r="S92" s="309">
        <f t="shared" si="60"/>
        <v>26</v>
      </c>
      <c r="T92" s="318">
        <v>20</v>
      </c>
      <c r="U92" s="318">
        <v>6</v>
      </c>
      <c r="V92" s="309">
        <f t="shared" si="61"/>
        <v>0</v>
      </c>
      <c r="W92" s="318">
        <v>0</v>
      </c>
      <c r="X92" s="318">
        <v>0</v>
      </c>
      <c r="Y92" s="318">
        <v>528</v>
      </c>
      <c r="Z92" s="318">
        <v>0</v>
      </c>
      <c r="AA92" s="318">
        <v>0</v>
      </c>
      <c r="AB92" s="318">
        <v>0</v>
      </c>
    </row>
    <row r="93" spans="1:28" ht="48">
      <c r="A93" s="311" t="s">
        <v>289</v>
      </c>
      <c r="B93" s="307" t="s">
        <v>298</v>
      </c>
      <c r="C93" s="308" t="s">
        <v>299</v>
      </c>
      <c r="D93" s="298">
        <v>79</v>
      </c>
      <c r="E93" s="309">
        <f t="shared" si="62"/>
        <v>37</v>
      </c>
      <c r="F93" s="309">
        <f t="shared" si="63"/>
        <v>22</v>
      </c>
      <c r="G93" s="309">
        <f t="shared" si="64"/>
        <v>15</v>
      </c>
      <c r="H93" s="309">
        <f t="shared" si="65"/>
        <v>0</v>
      </c>
      <c r="I93" s="309">
        <f t="shared" si="57"/>
        <v>0</v>
      </c>
      <c r="J93" s="318">
        <v>0</v>
      </c>
      <c r="K93" s="318">
        <v>0</v>
      </c>
      <c r="L93" s="309">
        <f t="shared" si="58"/>
        <v>0</v>
      </c>
      <c r="M93" s="318">
        <v>0</v>
      </c>
      <c r="N93" s="318">
        <v>0</v>
      </c>
      <c r="O93" s="309">
        <f t="shared" si="66"/>
        <v>37</v>
      </c>
      <c r="P93" s="309">
        <f t="shared" si="67"/>
        <v>30</v>
      </c>
      <c r="Q93" s="318">
        <v>17</v>
      </c>
      <c r="R93" s="318">
        <v>13</v>
      </c>
      <c r="S93" s="309">
        <f t="shared" si="60"/>
        <v>7</v>
      </c>
      <c r="T93" s="318">
        <v>5</v>
      </c>
      <c r="U93" s="318">
        <v>2</v>
      </c>
      <c r="V93" s="309">
        <f t="shared" si="61"/>
        <v>0</v>
      </c>
      <c r="W93" s="318">
        <v>0</v>
      </c>
      <c r="X93" s="318">
        <v>0</v>
      </c>
      <c r="Y93" s="318">
        <v>37</v>
      </c>
      <c r="Z93" s="318">
        <v>0</v>
      </c>
      <c r="AA93" s="318">
        <v>0</v>
      </c>
      <c r="AB93" s="318">
        <v>0</v>
      </c>
    </row>
    <row r="94" spans="1:28" ht="48">
      <c r="A94" s="311" t="s">
        <v>289</v>
      </c>
      <c r="B94" s="311" t="s">
        <v>300</v>
      </c>
      <c r="C94" s="311" t="s">
        <v>301</v>
      </c>
      <c r="D94" s="298">
        <v>80</v>
      </c>
      <c r="E94" s="309">
        <f t="shared" si="62"/>
        <v>52</v>
      </c>
      <c r="F94" s="309">
        <f t="shared" si="63"/>
        <v>30</v>
      </c>
      <c r="G94" s="309">
        <f t="shared" si="64"/>
        <v>22</v>
      </c>
      <c r="H94" s="309">
        <f t="shared" si="65"/>
        <v>0</v>
      </c>
      <c r="I94" s="309">
        <f t="shared" si="57"/>
        <v>0</v>
      </c>
      <c r="J94" s="318">
        <v>0</v>
      </c>
      <c r="K94" s="318">
        <v>0</v>
      </c>
      <c r="L94" s="309">
        <f t="shared" si="58"/>
        <v>0</v>
      </c>
      <c r="M94" s="318">
        <v>0</v>
      </c>
      <c r="N94" s="318">
        <v>0</v>
      </c>
      <c r="O94" s="309">
        <f t="shared" si="66"/>
        <v>52</v>
      </c>
      <c r="P94" s="309">
        <f t="shared" si="67"/>
        <v>52</v>
      </c>
      <c r="Q94" s="318">
        <v>30</v>
      </c>
      <c r="R94" s="318">
        <v>22</v>
      </c>
      <c r="S94" s="309">
        <f t="shared" si="60"/>
        <v>0</v>
      </c>
      <c r="T94" s="318">
        <v>0</v>
      </c>
      <c r="U94" s="318">
        <v>0</v>
      </c>
      <c r="V94" s="309">
        <f t="shared" si="61"/>
        <v>0</v>
      </c>
      <c r="W94" s="318">
        <v>0</v>
      </c>
      <c r="X94" s="318">
        <v>0</v>
      </c>
      <c r="Y94" s="318">
        <v>52</v>
      </c>
      <c r="Z94" s="318">
        <v>0</v>
      </c>
      <c r="AA94" s="318">
        <v>0</v>
      </c>
      <c r="AB94" s="318">
        <v>0</v>
      </c>
    </row>
    <row r="95" spans="1:28" ht="48">
      <c r="A95" s="311" t="s">
        <v>289</v>
      </c>
      <c r="B95" s="312" t="s">
        <v>302</v>
      </c>
      <c r="C95" s="312" t="s">
        <v>303</v>
      </c>
      <c r="D95" s="298">
        <v>81</v>
      </c>
      <c r="E95" s="309">
        <f t="shared" si="62"/>
        <v>11</v>
      </c>
      <c r="F95" s="309">
        <f t="shared" si="63"/>
        <v>3</v>
      </c>
      <c r="G95" s="309">
        <f t="shared" si="64"/>
        <v>8</v>
      </c>
      <c r="H95" s="309">
        <f t="shared" si="65"/>
        <v>11</v>
      </c>
      <c r="I95" s="309">
        <f t="shared" si="57"/>
        <v>11</v>
      </c>
      <c r="J95" s="318">
        <v>3</v>
      </c>
      <c r="K95" s="318">
        <v>8</v>
      </c>
      <c r="L95" s="309">
        <f t="shared" si="58"/>
        <v>0</v>
      </c>
      <c r="M95" s="318">
        <v>0</v>
      </c>
      <c r="N95" s="318">
        <v>0</v>
      </c>
      <c r="O95" s="309">
        <f t="shared" si="66"/>
        <v>0</v>
      </c>
      <c r="P95" s="309">
        <f t="shared" si="67"/>
        <v>0</v>
      </c>
      <c r="Q95" s="318">
        <v>0</v>
      </c>
      <c r="R95" s="318">
        <v>0</v>
      </c>
      <c r="S95" s="309">
        <f t="shared" si="60"/>
        <v>0</v>
      </c>
      <c r="T95" s="318">
        <v>0</v>
      </c>
      <c r="U95" s="318">
        <v>0</v>
      </c>
      <c r="V95" s="309">
        <f t="shared" si="61"/>
        <v>0</v>
      </c>
      <c r="W95" s="318">
        <v>0</v>
      </c>
      <c r="X95" s="318">
        <v>0</v>
      </c>
      <c r="Y95" s="318">
        <v>11</v>
      </c>
      <c r="Z95" s="318">
        <v>0</v>
      </c>
      <c r="AA95" s="318">
        <v>0</v>
      </c>
      <c r="AB95" s="318">
        <v>0</v>
      </c>
    </row>
    <row r="96" spans="1:28" ht="16.5" customHeight="1">
      <c r="A96" s="574" t="s">
        <v>304</v>
      </c>
      <c r="B96" s="575"/>
      <c r="C96" s="576"/>
      <c r="D96" s="304">
        <v>82</v>
      </c>
      <c r="E96" s="321">
        <v>7601</v>
      </c>
      <c r="F96" s="321">
        <v>6498</v>
      </c>
      <c r="G96" s="321">
        <v>1103</v>
      </c>
      <c r="H96" s="306">
        <f t="shared" si="44"/>
        <v>782</v>
      </c>
      <c r="I96" s="321">
        <v>702</v>
      </c>
      <c r="J96" s="321">
        <v>568</v>
      </c>
      <c r="K96" s="321">
        <v>134</v>
      </c>
      <c r="L96" s="321">
        <v>80</v>
      </c>
      <c r="M96" s="321">
        <v>66</v>
      </c>
      <c r="N96" s="321">
        <v>14</v>
      </c>
      <c r="O96" s="306">
        <f t="shared" si="45"/>
        <v>6800</v>
      </c>
      <c r="P96" s="321">
        <v>1455</v>
      </c>
      <c r="Q96" s="321">
        <v>1152</v>
      </c>
      <c r="R96" s="321">
        <v>303</v>
      </c>
      <c r="S96" s="321">
        <v>5345</v>
      </c>
      <c r="T96" s="321">
        <v>4693</v>
      </c>
      <c r="U96" s="321">
        <v>652</v>
      </c>
      <c r="V96" s="321">
        <v>19</v>
      </c>
      <c r="W96" s="321">
        <v>19</v>
      </c>
      <c r="X96" s="321">
        <v>0</v>
      </c>
      <c r="Y96" s="321">
        <v>7554</v>
      </c>
      <c r="Z96" s="321">
        <v>0</v>
      </c>
      <c r="AA96" s="321">
        <v>47</v>
      </c>
      <c r="AB96" s="321">
        <v>0</v>
      </c>
    </row>
    <row r="97" spans="1:28" ht="36">
      <c r="A97" s="324" t="s">
        <v>305</v>
      </c>
      <c r="B97" s="308" t="s">
        <v>306</v>
      </c>
      <c r="C97" s="308" t="s">
        <v>307</v>
      </c>
      <c r="D97" s="298">
        <v>83</v>
      </c>
      <c r="E97" s="309">
        <f t="shared" ref="E97:E98" si="68">+H97+O97+V97</f>
        <v>106</v>
      </c>
      <c r="F97" s="309">
        <f t="shared" ref="F97:F98" si="69">+J97+M97+Q97+T97+W97</f>
        <v>96</v>
      </c>
      <c r="G97" s="309">
        <f t="shared" ref="G97:G98" si="70">+K97+N97+R97+U97+X97</f>
        <v>10</v>
      </c>
      <c r="H97" s="309">
        <f t="shared" si="44"/>
        <v>0</v>
      </c>
      <c r="I97" s="309">
        <f t="shared" si="57"/>
        <v>0</v>
      </c>
      <c r="J97" s="318">
        <v>0</v>
      </c>
      <c r="K97" s="318">
        <v>0</v>
      </c>
      <c r="L97" s="309">
        <f t="shared" si="58"/>
        <v>0</v>
      </c>
      <c r="M97" s="318">
        <v>0</v>
      </c>
      <c r="N97" s="318">
        <v>0</v>
      </c>
      <c r="O97" s="309">
        <f t="shared" si="45"/>
        <v>106</v>
      </c>
      <c r="P97" s="309">
        <f t="shared" ref="P97:P98" si="71">+Q97+R97</f>
        <v>29</v>
      </c>
      <c r="Q97" s="318">
        <v>24</v>
      </c>
      <c r="R97" s="318">
        <v>5</v>
      </c>
      <c r="S97" s="309">
        <f t="shared" si="60"/>
        <v>77</v>
      </c>
      <c r="T97" s="318">
        <v>72</v>
      </c>
      <c r="U97" s="318">
        <v>5</v>
      </c>
      <c r="V97" s="309">
        <f t="shared" si="61"/>
        <v>0</v>
      </c>
      <c r="W97" s="318">
        <v>0</v>
      </c>
      <c r="X97" s="318">
        <v>0</v>
      </c>
      <c r="Y97" s="318">
        <v>106</v>
      </c>
      <c r="Z97" s="318">
        <v>0</v>
      </c>
      <c r="AA97" s="318">
        <v>0</v>
      </c>
      <c r="AB97" s="318">
        <v>0</v>
      </c>
    </row>
    <row r="98" spans="1:28" ht="24">
      <c r="A98" s="324" t="s">
        <v>305</v>
      </c>
      <c r="B98" s="314" t="s">
        <v>308</v>
      </c>
      <c r="C98" s="314" t="s">
        <v>309</v>
      </c>
      <c r="D98" s="298">
        <v>84</v>
      </c>
      <c r="E98" s="309">
        <f t="shared" si="68"/>
        <v>1604</v>
      </c>
      <c r="F98" s="309">
        <f t="shared" si="69"/>
        <v>1035</v>
      </c>
      <c r="G98" s="309">
        <f t="shared" si="70"/>
        <v>569</v>
      </c>
      <c r="H98" s="309">
        <f t="shared" si="44"/>
        <v>0</v>
      </c>
      <c r="I98" s="309">
        <f t="shared" si="57"/>
        <v>0</v>
      </c>
      <c r="J98" s="318">
        <v>0</v>
      </c>
      <c r="K98" s="318">
        <v>0</v>
      </c>
      <c r="L98" s="309">
        <f t="shared" si="58"/>
        <v>0</v>
      </c>
      <c r="M98" s="318">
        <v>0</v>
      </c>
      <c r="N98" s="318">
        <v>0</v>
      </c>
      <c r="O98" s="309">
        <f t="shared" si="45"/>
        <v>1604</v>
      </c>
      <c r="P98" s="309">
        <f t="shared" si="71"/>
        <v>339</v>
      </c>
      <c r="Q98" s="318">
        <v>209</v>
      </c>
      <c r="R98" s="318">
        <v>130</v>
      </c>
      <c r="S98" s="309">
        <f t="shared" si="60"/>
        <v>1265</v>
      </c>
      <c r="T98" s="318">
        <v>826</v>
      </c>
      <c r="U98" s="318">
        <v>439</v>
      </c>
      <c r="V98" s="309">
        <f t="shared" si="61"/>
        <v>0</v>
      </c>
      <c r="W98" s="318">
        <v>0</v>
      </c>
      <c r="X98" s="318">
        <v>0</v>
      </c>
      <c r="Y98" s="318">
        <v>1604</v>
      </c>
      <c r="Z98" s="318">
        <v>0</v>
      </c>
      <c r="AA98" s="318">
        <v>0</v>
      </c>
      <c r="AB98" s="318">
        <v>0</v>
      </c>
    </row>
    <row r="99" spans="1:28" ht="24">
      <c r="A99" s="324" t="s">
        <v>305</v>
      </c>
      <c r="B99" s="308" t="s">
        <v>310</v>
      </c>
      <c r="C99" s="308" t="s">
        <v>311</v>
      </c>
      <c r="D99" s="298">
        <v>85</v>
      </c>
      <c r="E99" s="309">
        <f t="shared" ref="E99:E124" si="72">+H99+O99+V99</f>
        <v>432</v>
      </c>
      <c r="F99" s="309">
        <f t="shared" ref="F99:F124" si="73">+J99+M99+Q99+T99+W99</f>
        <v>377</v>
      </c>
      <c r="G99" s="309">
        <f t="shared" ref="G99:G124" si="74">+K99+N99+R99+U99+X99</f>
        <v>55</v>
      </c>
      <c r="H99" s="309">
        <f t="shared" ref="H99:H124" si="75">+I99+L99</f>
        <v>0</v>
      </c>
      <c r="I99" s="309">
        <f t="shared" si="57"/>
        <v>0</v>
      </c>
      <c r="J99" s="318">
        <v>0</v>
      </c>
      <c r="K99" s="318">
        <v>0</v>
      </c>
      <c r="L99" s="309">
        <f t="shared" si="58"/>
        <v>0</v>
      </c>
      <c r="M99" s="318">
        <v>0</v>
      </c>
      <c r="N99" s="318">
        <v>0</v>
      </c>
      <c r="O99" s="309">
        <f t="shared" ref="O99:O124" si="76">+P99+S99</f>
        <v>432</v>
      </c>
      <c r="P99" s="309">
        <f t="shared" ref="P99:P124" si="77">+Q99+R99</f>
        <v>112</v>
      </c>
      <c r="Q99" s="318">
        <v>93</v>
      </c>
      <c r="R99" s="318">
        <v>19</v>
      </c>
      <c r="S99" s="309">
        <f t="shared" si="60"/>
        <v>320</v>
      </c>
      <c r="T99" s="318">
        <v>284</v>
      </c>
      <c r="U99" s="318">
        <v>36</v>
      </c>
      <c r="V99" s="309">
        <f t="shared" si="61"/>
        <v>0</v>
      </c>
      <c r="W99" s="318">
        <v>0</v>
      </c>
      <c r="X99" s="318">
        <v>0</v>
      </c>
      <c r="Y99" s="318">
        <v>432</v>
      </c>
      <c r="Z99" s="318">
        <v>0</v>
      </c>
      <c r="AA99" s="318">
        <v>0</v>
      </c>
      <c r="AB99" s="318">
        <v>0</v>
      </c>
    </row>
    <row r="100" spans="1:28" ht="24">
      <c r="A100" s="324" t="s">
        <v>305</v>
      </c>
      <c r="B100" s="311" t="s">
        <v>312</v>
      </c>
      <c r="C100" s="311" t="s">
        <v>313</v>
      </c>
      <c r="D100" s="298">
        <v>86</v>
      </c>
      <c r="E100" s="309">
        <f t="shared" si="72"/>
        <v>9</v>
      </c>
      <c r="F100" s="309">
        <f t="shared" si="73"/>
        <v>7</v>
      </c>
      <c r="G100" s="309">
        <f t="shared" si="74"/>
        <v>2</v>
      </c>
      <c r="H100" s="309">
        <f t="shared" si="75"/>
        <v>9</v>
      </c>
      <c r="I100" s="309">
        <f t="shared" si="57"/>
        <v>0</v>
      </c>
      <c r="J100" s="318">
        <v>0</v>
      </c>
      <c r="K100" s="318">
        <v>0</v>
      </c>
      <c r="L100" s="309">
        <f t="shared" si="58"/>
        <v>9</v>
      </c>
      <c r="M100" s="318">
        <v>7</v>
      </c>
      <c r="N100" s="318">
        <v>2</v>
      </c>
      <c r="O100" s="309">
        <f t="shared" si="76"/>
        <v>0</v>
      </c>
      <c r="P100" s="309">
        <f t="shared" si="77"/>
        <v>0</v>
      </c>
      <c r="Q100" s="318">
        <v>0</v>
      </c>
      <c r="R100" s="318">
        <v>0</v>
      </c>
      <c r="S100" s="309">
        <f t="shared" si="60"/>
        <v>0</v>
      </c>
      <c r="T100" s="318">
        <v>0</v>
      </c>
      <c r="U100" s="318">
        <v>0</v>
      </c>
      <c r="V100" s="309">
        <f t="shared" si="61"/>
        <v>0</v>
      </c>
      <c r="W100" s="318">
        <v>0</v>
      </c>
      <c r="X100" s="318">
        <v>0</v>
      </c>
      <c r="Y100" s="318">
        <v>9</v>
      </c>
      <c r="Z100" s="318">
        <v>0</v>
      </c>
      <c r="AA100" s="318">
        <v>0</v>
      </c>
      <c r="AB100" s="318">
        <v>0</v>
      </c>
    </row>
    <row r="101" spans="1:28" ht="48">
      <c r="A101" s="324" t="s">
        <v>305</v>
      </c>
      <c r="B101" s="308" t="s">
        <v>314</v>
      </c>
      <c r="C101" s="308" t="s">
        <v>315</v>
      </c>
      <c r="D101" s="298">
        <v>87</v>
      </c>
      <c r="E101" s="309">
        <f t="shared" si="72"/>
        <v>13</v>
      </c>
      <c r="F101" s="309">
        <f t="shared" si="73"/>
        <v>9</v>
      </c>
      <c r="G101" s="309">
        <f t="shared" si="74"/>
        <v>4</v>
      </c>
      <c r="H101" s="309">
        <f t="shared" si="75"/>
        <v>13</v>
      </c>
      <c r="I101" s="309">
        <f t="shared" si="57"/>
        <v>13</v>
      </c>
      <c r="J101" s="318">
        <v>9</v>
      </c>
      <c r="K101" s="318">
        <v>4</v>
      </c>
      <c r="L101" s="309">
        <f t="shared" si="58"/>
        <v>0</v>
      </c>
      <c r="M101" s="318">
        <v>0</v>
      </c>
      <c r="N101" s="318">
        <v>0</v>
      </c>
      <c r="O101" s="309">
        <f t="shared" si="76"/>
        <v>0</v>
      </c>
      <c r="P101" s="309">
        <f t="shared" si="77"/>
        <v>0</v>
      </c>
      <c r="Q101" s="318">
        <v>0</v>
      </c>
      <c r="R101" s="318">
        <v>0</v>
      </c>
      <c r="S101" s="309">
        <f t="shared" si="60"/>
        <v>0</v>
      </c>
      <c r="T101" s="318">
        <v>0</v>
      </c>
      <c r="U101" s="318">
        <v>0</v>
      </c>
      <c r="V101" s="309">
        <f t="shared" si="61"/>
        <v>0</v>
      </c>
      <c r="W101" s="318">
        <v>0</v>
      </c>
      <c r="X101" s="318">
        <v>0</v>
      </c>
      <c r="Y101" s="318">
        <v>13</v>
      </c>
      <c r="Z101" s="318">
        <v>0</v>
      </c>
      <c r="AA101" s="318">
        <v>0</v>
      </c>
      <c r="AB101" s="318">
        <v>0</v>
      </c>
    </row>
    <row r="102" spans="1:28" ht="24">
      <c r="A102" s="324" t="s">
        <v>305</v>
      </c>
      <c r="B102" s="311" t="s">
        <v>316</v>
      </c>
      <c r="C102" s="311" t="s">
        <v>317</v>
      </c>
      <c r="D102" s="298">
        <v>88</v>
      </c>
      <c r="E102" s="309">
        <f t="shared" si="72"/>
        <v>502</v>
      </c>
      <c r="F102" s="309">
        <f t="shared" si="73"/>
        <v>489</v>
      </c>
      <c r="G102" s="309">
        <f t="shared" si="74"/>
        <v>13</v>
      </c>
      <c r="H102" s="309">
        <f t="shared" si="75"/>
        <v>0</v>
      </c>
      <c r="I102" s="309">
        <f t="shared" si="57"/>
        <v>0</v>
      </c>
      <c r="J102" s="318">
        <v>0</v>
      </c>
      <c r="K102" s="318">
        <v>0</v>
      </c>
      <c r="L102" s="309">
        <f t="shared" si="58"/>
        <v>0</v>
      </c>
      <c r="M102" s="318">
        <v>0</v>
      </c>
      <c r="N102" s="318">
        <v>0</v>
      </c>
      <c r="O102" s="309">
        <f t="shared" si="76"/>
        <v>502</v>
      </c>
      <c r="P102" s="309">
        <f t="shared" si="77"/>
        <v>116</v>
      </c>
      <c r="Q102" s="318">
        <v>106</v>
      </c>
      <c r="R102" s="318">
        <v>10</v>
      </c>
      <c r="S102" s="309">
        <f t="shared" si="60"/>
        <v>386</v>
      </c>
      <c r="T102" s="318">
        <v>383</v>
      </c>
      <c r="U102" s="318">
        <v>3</v>
      </c>
      <c r="V102" s="309">
        <f t="shared" si="61"/>
        <v>0</v>
      </c>
      <c r="W102" s="318">
        <v>0</v>
      </c>
      <c r="X102" s="318">
        <v>0</v>
      </c>
      <c r="Y102" s="318">
        <v>502</v>
      </c>
      <c r="Z102" s="318">
        <v>0</v>
      </c>
      <c r="AA102" s="318">
        <v>0</v>
      </c>
      <c r="AB102" s="318">
        <v>0</v>
      </c>
    </row>
    <row r="103" spans="1:28" ht="24">
      <c r="A103" s="324" t="s">
        <v>305</v>
      </c>
      <c r="B103" s="311" t="s">
        <v>318</v>
      </c>
      <c r="C103" s="311" t="s">
        <v>319</v>
      </c>
      <c r="D103" s="298">
        <v>89</v>
      </c>
      <c r="E103" s="309">
        <f t="shared" si="72"/>
        <v>419</v>
      </c>
      <c r="F103" s="309">
        <f t="shared" si="73"/>
        <v>382</v>
      </c>
      <c r="G103" s="309">
        <f t="shared" si="74"/>
        <v>37</v>
      </c>
      <c r="H103" s="309">
        <f t="shared" si="75"/>
        <v>0</v>
      </c>
      <c r="I103" s="309">
        <f t="shared" si="57"/>
        <v>0</v>
      </c>
      <c r="J103" s="318">
        <v>0</v>
      </c>
      <c r="K103" s="318">
        <v>0</v>
      </c>
      <c r="L103" s="309">
        <f t="shared" si="58"/>
        <v>0</v>
      </c>
      <c r="M103" s="318">
        <v>0</v>
      </c>
      <c r="N103" s="318">
        <v>0</v>
      </c>
      <c r="O103" s="309">
        <f t="shared" si="76"/>
        <v>419</v>
      </c>
      <c r="P103" s="309">
        <f t="shared" si="77"/>
        <v>70</v>
      </c>
      <c r="Q103" s="318">
        <v>62</v>
      </c>
      <c r="R103" s="318">
        <v>8</v>
      </c>
      <c r="S103" s="309">
        <f t="shared" si="60"/>
        <v>349</v>
      </c>
      <c r="T103" s="318">
        <v>320</v>
      </c>
      <c r="U103" s="318">
        <v>29</v>
      </c>
      <c r="V103" s="309">
        <f t="shared" si="61"/>
        <v>0</v>
      </c>
      <c r="W103" s="318">
        <v>0</v>
      </c>
      <c r="X103" s="318">
        <v>0</v>
      </c>
      <c r="Y103" s="318">
        <v>402</v>
      </c>
      <c r="Z103" s="318">
        <v>0</v>
      </c>
      <c r="AA103" s="318">
        <v>17</v>
      </c>
      <c r="AB103" s="318">
        <v>0</v>
      </c>
    </row>
    <row r="104" spans="1:28" ht="24">
      <c r="A104" s="324" t="s">
        <v>305</v>
      </c>
      <c r="B104" s="311" t="s">
        <v>320</v>
      </c>
      <c r="C104" s="311" t="s">
        <v>321</v>
      </c>
      <c r="D104" s="298">
        <v>90</v>
      </c>
      <c r="E104" s="309">
        <f t="shared" si="72"/>
        <v>78</v>
      </c>
      <c r="F104" s="309">
        <f t="shared" si="73"/>
        <v>54</v>
      </c>
      <c r="G104" s="309">
        <f t="shared" si="74"/>
        <v>24</v>
      </c>
      <c r="H104" s="309">
        <f t="shared" si="75"/>
        <v>0</v>
      </c>
      <c r="I104" s="309">
        <f t="shared" si="57"/>
        <v>0</v>
      </c>
      <c r="J104" s="318">
        <v>0</v>
      </c>
      <c r="K104" s="318">
        <v>0</v>
      </c>
      <c r="L104" s="309">
        <f t="shared" si="58"/>
        <v>0</v>
      </c>
      <c r="M104" s="318">
        <v>0</v>
      </c>
      <c r="N104" s="318">
        <v>0</v>
      </c>
      <c r="O104" s="309">
        <f t="shared" si="76"/>
        <v>78</v>
      </c>
      <c r="P104" s="309">
        <f t="shared" si="77"/>
        <v>50</v>
      </c>
      <c r="Q104" s="318">
        <v>26</v>
      </c>
      <c r="R104" s="318">
        <v>24</v>
      </c>
      <c r="S104" s="309">
        <f t="shared" si="60"/>
        <v>28</v>
      </c>
      <c r="T104" s="318">
        <v>28</v>
      </c>
      <c r="U104" s="318">
        <v>0</v>
      </c>
      <c r="V104" s="309">
        <f t="shared" si="61"/>
        <v>0</v>
      </c>
      <c r="W104" s="318">
        <v>0</v>
      </c>
      <c r="X104" s="318">
        <v>0</v>
      </c>
      <c r="Y104" s="318">
        <v>78</v>
      </c>
      <c r="Z104" s="318">
        <v>0</v>
      </c>
      <c r="AA104" s="318">
        <v>0</v>
      </c>
      <c r="AB104" s="318">
        <v>0</v>
      </c>
    </row>
    <row r="105" spans="1:28" ht="24">
      <c r="A105" s="324" t="s">
        <v>305</v>
      </c>
      <c r="B105" s="311" t="s">
        <v>322</v>
      </c>
      <c r="C105" s="311" t="s">
        <v>323</v>
      </c>
      <c r="D105" s="298">
        <v>91</v>
      </c>
      <c r="E105" s="309">
        <f t="shared" si="72"/>
        <v>11</v>
      </c>
      <c r="F105" s="309">
        <f t="shared" si="73"/>
        <v>8</v>
      </c>
      <c r="G105" s="309">
        <f t="shared" si="74"/>
        <v>3</v>
      </c>
      <c r="H105" s="309">
        <f t="shared" si="75"/>
        <v>11</v>
      </c>
      <c r="I105" s="309">
        <f t="shared" si="57"/>
        <v>11</v>
      </c>
      <c r="J105" s="318">
        <v>8</v>
      </c>
      <c r="K105" s="318">
        <v>3</v>
      </c>
      <c r="L105" s="309">
        <f t="shared" si="58"/>
        <v>0</v>
      </c>
      <c r="M105" s="318">
        <v>0</v>
      </c>
      <c r="N105" s="318">
        <v>0</v>
      </c>
      <c r="O105" s="309">
        <f t="shared" si="76"/>
        <v>0</v>
      </c>
      <c r="P105" s="309">
        <f t="shared" si="77"/>
        <v>0</v>
      </c>
      <c r="Q105" s="318">
        <v>0</v>
      </c>
      <c r="R105" s="318">
        <v>0</v>
      </c>
      <c r="S105" s="309">
        <f t="shared" si="60"/>
        <v>0</v>
      </c>
      <c r="T105" s="318">
        <v>0</v>
      </c>
      <c r="U105" s="318">
        <v>0</v>
      </c>
      <c r="V105" s="309">
        <f t="shared" si="61"/>
        <v>0</v>
      </c>
      <c r="W105" s="318">
        <v>0</v>
      </c>
      <c r="X105" s="318">
        <v>0</v>
      </c>
      <c r="Y105" s="318">
        <v>11</v>
      </c>
      <c r="Z105" s="318">
        <v>0</v>
      </c>
      <c r="AA105" s="318">
        <v>0</v>
      </c>
      <c r="AB105" s="318">
        <v>0</v>
      </c>
    </row>
    <row r="106" spans="1:28" ht="24">
      <c r="A106" s="324" t="s">
        <v>305</v>
      </c>
      <c r="B106" s="311" t="s">
        <v>324</v>
      </c>
      <c r="C106" s="311" t="s">
        <v>325</v>
      </c>
      <c r="D106" s="298">
        <v>92</v>
      </c>
      <c r="E106" s="309">
        <f t="shared" si="72"/>
        <v>98</v>
      </c>
      <c r="F106" s="309">
        <f t="shared" si="73"/>
        <v>71</v>
      </c>
      <c r="G106" s="309">
        <f t="shared" si="74"/>
        <v>27</v>
      </c>
      <c r="H106" s="309">
        <f t="shared" si="75"/>
        <v>98</v>
      </c>
      <c r="I106" s="309">
        <f t="shared" si="57"/>
        <v>90</v>
      </c>
      <c r="J106" s="318">
        <v>68</v>
      </c>
      <c r="K106" s="318">
        <v>22</v>
      </c>
      <c r="L106" s="309">
        <f t="shared" si="58"/>
        <v>8</v>
      </c>
      <c r="M106" s="318">
        <v>3</v>
      </c>
      <c r="N106" s="318">
        <v>5</v>
      </c>
      <c r="O106" s="309">
        <f t="shared" si="76"/>
        <v>0</v>
      </c>
      <c r="P106" s="309">
        <f t="shared" si="77"/>
        <v>0</v>
      </c>
      <c r="Q106" s="318">
        <v>0</v>
      </c>
      <c r="R106" s="318">
        <v>0</v>
      </c>
      <c r="S106" s="309">
        <f t="shared" si="60"/>
        <v>0</v>
      </c>
      <c r="T106" s="318">
        <v>0</v>
      </c>
      <c r="U106" s="318">
        <v>0</v>
      </c>
      <c r="V106" s="309">
        <f t="shared" si="61"/>
        <v>0</v>
      </c>
      <c r="W106" s="318">
        <v>0</v>
      </c>
      <c r="X106" s="318">
        <v>0</v>
      </c>
      <c r="Y106" s="318">
        <v>98</v>
      </c>
      <c r="Z106" s="318">
        <v>0</v>
      </c>
      <c r="AA106" s="318">
        <v>0</v>
      </c>
      <c r="AB106" s="318">
        <v>0</v>
      </c>
    </row>
    <row r="107" spans="1:28" ht="19.5" customHeight="1">
      <c r="A107" s="324" t="s">
        <v>305</v>
      </c>
      <c r="B107" s="311" t="s">
        <v>326</v>
      </c>
      <c r="C107" s="311" t="s">
        <v>327</v>
      </c>
      <c r="D107" s="298">
        <v>93</v>
      </c>
      <c r="E107" s="309">
        <f t="shared" si="72"/>
        <v>1068</v>
      </c>
      <c r="F107" s="309">
        <f t="shared" si="73"/>
        <v>1044</v>
      </c>
      <c r="G107" s="309">
        <f t="shared" si="74"/>
        <v>24</v>
      </c>
      <c r="H107" s="309">
        <f t="shared" si="75"/>
        <v>0</v>
      </c>
      <c r="I107" s="309">
        <f t="shared" si="57"/>
        <v>0</v>
      </c>
      <c r="J107" s="318">
        <v>0</v>
      </c>
      <c r="K107" s="318">
        <v>0</v>
      </c>
      <c r="L107" s="309">
        <f t="shared" si="58"/>
        <v>0</v>
      </c>
      <c r="M107" s="318">
        <v>0</v>
      </c>
      <c r="N107" s="318">
        <v>0</v>
      </c>
      <c r="O107" s="309">
        <f t="shared" si="76"/>
        <v>1049</v>
      </c>
      <c r="P107" s="309">
        <f t="shared" si="77"/>
        <v>181</v>
      </c>
      <c r="Q107" s="318">
        <v>170</v>
      </c>
      <c r="R107" s="318">
        <v>11</v>
      </c>
      <c r="S107" s="309">
        <f t="shared" si="60"/>
        <v>868</v>
      </c>
      <c r="T107" s="318">
        <v>855</v>
      </c>
      <c r="U107" s="318">
        <v>13</v>
      </c>
      <c r="V107" s="309">
        <f t="shared" si="61"/>
        <v>19</v>
      </c>
      <c r="W107" s="318">
        <v>19</v>
      </c>
      <c r="X107" s="318">
        <v>0</v>
      </c>
      <c r="Y107" s="318">
        <v>1068</v>
      </c>
      <c r="Z107" s="318">
        <v>0</v>
      </c>
      <c r="AA107" s="318">
        <v>0</v>
      </c>
      <c r="AB107" s="318">
        <v>0</v>
      </c>
    </row>
    <row r="108" spans="1:28" ht="24">
      <c r="A108" s="324" t="s">
        <v>305</v>
      </c>
      <c r="B108" s="311" t="s">
        <v>328</v>
      </c>
      <c r="C108" s="311" t="s">
        <v>329</v>
      </c>
      <c r="D108" s="298">
        <v>94</v>
      </c>
      <c r="E108" s="309">
        <f t="shared" si="72"/>
        <v>1816</v>
      </c>
      <c r="F108" s="309">
        <f t="shared" si="73"/>
        <v>1660</v>
      </c>
      <c r="G108" s="309">
        <f t="shared" si="74"/>
        <v>156</v>
      </c>
      <c r="H108" s="309">
        <f t="shared" si="75"/>
        <v>0</v>
      </c>
      <c r="I108" s="309">
        <f t="shared" si="57"/>
        <v>0</v>
      </c>
      <c r="J108" s="318">
        <v>0</v>
      </c>
      <c r="K108" s="318">
        <v>0</v>
      </c>
      <c r="L108" s="309">
        <f t="shared" si="58"/>
        <v>0</v>
      </c>
      <c r="M108" s="318">
        <v>0</v>
      </c>
      <c r="N108" s="318">
        <v>0</v>
      </c>
      <c r="O108" s="309">
        <f t="shared" si="76"/>
        <v>1816</v>
      </c>
      <c r="P108" s="309">
        <f t="shared" si="77"/>
        <v>254</v>
      </c>
      <c r="Q108" s="318">
        <v>218</v>
      </c>
      <c r="R108" s="318">
        <v>36</v>
      </c>
      <c r="S108" s="309">
        <f t="shared" si="60"/>
        <v>1562</v>
      </c>
      <c r="T108" s="318">
        <v>1442</v>
      </c>
      <c r="U108" s="318">
        <v>120</v>
      </c>
      <c r="V108" s="309">
        <f t="shared" si="61"/>
        <v>0</v>
      </c>
      <c r="W108" s="318">
        <v>0</v>
      </c>
      <c r="X108" s="318">
        <v>0</v>
      </c>
      <c r="Y108" s="318">
        <v>1801</v>
      </c>
      <c r="Z108" s="318">
        <v>0</v>
      </c>
      <c r="AA108" s="318">
        <v>15</v>
      </c>
      <c r="AB108" s="318">
        <v>0</v>
      </c>
    </row>
    <row r="109" spans="1:28" ht="24">
      <c r="A109" s="324" t="s">
        <v>305</v>
      </c>
      <c r="B109" s="311" t="s">
        <v>330</v>
      </c>
      <c r="C109" s="311" t="s">
        <v>331</v>
      </c>
      <c r="D109" s="298">
        <v>95</v>
      </c>
      <c r="E109" s="309">
        <f t="shared" si="72"/>
        <v>149</v>
      </c>
      <c r="F109" s="309">
        <f t="shared" si="73"/>
        <v>133</v>
      </c>
      <c r="G109" s="309">
        <f t="shared" si="74"/>
        <v>16</v>
      </c>
      <c r="H109" s="309">
        <f t="shared" si="75"/>
        <v>149</v>
      </c>
      <c r="I109" s="309">
        <f t="shared" si="57"/>
        <v>144</v>
      </c>
      <c r="J109" s="318">
        <v>128</v>
      </c>
      <c r="K109" s="318">
        <v>16</v>
      </c>
      <c r="L109" s="309">
        <f t="shared" si="58"/>
        <v>5</v>
      </c>
      <c r="M109" s="318">
        <v>5</v>
      </c>
      <c r="N109" s="318">
        <v>0</v>
      </c>
      <c r="O109" s="309">
        <f t="shared" si="76"/>
        <v>0</v>
      </c>
      <c r="P109" s="309">
        <f t="shared" si="77"/>
        <v>0</v>
      </c>
      <c r="Q109" s="318">
        <v>0</v>
      </c>
      <c r="R109" s="318">
        <v>0</v>
      </c>
      <c r="S109" s="309">
        <f t="shared" si="60"/>
        <v>0</v>
      </c>
      <c r="T109" s="318">
        <v>0</v>
      </c>
      <c r="U109" s="318">
        <v>0</v>
      </c>
      <c r="V109" s="309">
        <f t="shared" si="61"/>
        <v>0</v>
      </c>
      <c r="W109" s="318">
        <v>0</v>
      </c>
      <c r="X109" s="318">
        <v>0</v>
      </c>
      <c r="Y109" s="318">
        <v>149</v>
      </c>
      <c r="Z109" s="318">
        <v>0</v>
      </c>
      <c r="AA109" s="318">
        <v>0</v>
      </c>
      <c r="AB109" s="318">
        <v>0</v>
      </c>
    </row>
    <row r="110" spans="1:28" ht="36">
      <c r="A110" s="324" t="s">
        <v>305</v>
      </c>
      <c r="B110" s="313" t="s">
        <v>332</v>
      </c>
      <c r="C110" s="313" t="s">
        <v>333</v>
      </c>
      <c r="D110" s="298">
        <v>96</v>
      </c>
      <c r="E110" s="309">
        <f t="shared" si="72"/>
        <v>19</v>
      </c>
      <c r="F110" s="309">
        <f t="shared" si="73"/>
        <v>7</v>
      </c>
      <c r="G110" s="309">
        <f t="shared" si="74"/>
        <v>12</v>
      </c>
      <c r="H110" s="309">
        <f t="shared" si="75"/>
        <v>19</v>
      </c>
      <c r="I110" s="309">
        <f t="shared" si="57"/>
        <v>19</v>
      </c>
      <c r="J110" s="318">
        <v>7</v>
      </c>
      <c r="K110" s="318">
        <v>12</v>
      </c>
      <c r="L110" s="309">
        <f t="shared" si="58"/>
        <v>0</v>
      </c>
      <c r="M110" s="318">
        <v>0</v>
      </c>
      <c r="N110" s="318">
        <v>0</v>
      </c>
      <c r="O110" s="309">
        <f t="shared" si="76"/>
        <v>0</v>
      </c>
      <c r="P110" s="309">
        <f t="shared" si="77"/>
        <v>0</v>
      </c>
      <c r="Q110" s="318">
        <v>0</v>
      </c>
      <c r="R110" s="318">
        <v>0</v>
      </c>
      <c r="S110" s="309">
        <f t="shared" si="60"/>
        <v>0</v>
      </c>
      <c r="T110" s="318">
        <v>0</v>
      </c>
      <c r="U110" s="318">
        <v>0</v>
      </c>
      <c r="V110" s="309">
        <f t="shared" si="61"/>
        <v>0</v>
      </c>
      <c r="W110" s="318">
        <v>0</v>
      </c>
      <c r="X110" s="318">
        <v>0</v>
      </c>
      <c r="Y110" s="318">
        <v>19</v>
      </c>
      <c r="Z110" s="318">
        <v>0</v>
      </c>
      <c r="AA110" s="318">
        <v>0</v>
      </c>
      <c r="AB110" s="318">
        <v>0</v>
      </c>
    </row>
    <row r="111" spans="1:28" ht="36">
      <c r="A111" s="324" t="s">
        <v>305</v>
      </c>
      <c r="B111" s="308" t="s">
        <v>334</v>
      </c>
      <c r="C111" s="308" t="s">
        <v>335</v>
      </c>
      <c r="D111" s="298">
        <v>97</v>
      </c>
      <c r="E111" s="309">
        <f t="shared" si="72"/>
        <v>191</v>
      </c>
      <c r="F111" s="309">
        <f t="shared" si="73"/>
        <v>183</v>
      </c>
      <c r="G111" s="309">
        <f t="shared" si="74"/>
        <v>8</v>
      </c>
      <c r="H111" s="309">
        <f t="shared" si="75"/>
        <v>0</v>
      </c>
      <c r="I111" s="309">
        <f t="shared" si="57"/>
        <v>0</v>
      </c>
      <c r="J111" s="318">
        <v>0</v>
      </c>
      <c r="K111" s="318">
        <v>0</v>
      </c>
      <c r="L111" s="309">
        <f t="shared" si="58"/>
        <v>0</v>
      </c>
      <c r="M111" s="318">
        <v>0</v>
      </c>
      <c r="N111" s="318">
        <v>0</v>
      </c>
      <c r="O111" s="309">
        <f t="shared" si="76"/>
        <v>191</v>
      </c>
      <c r="P111" s="309">
        <f t="shared" si="77"/>
        <v>48</v>
      </c>
      <c r="Q111" s="318">
        <v>45</v>
      </c>
      <c r="R111" s="318">
        <v>3</v>
      </c>
      <c r="S111" s="309">
        <f t="shared" si="60"/>
        <v>143</v>
      </c>
      <c r="T111" s="318">
        <v>138</v>
      </c>
      <c r="U111" s="318">
        <v>5</v>
      </c>
      <c r="V111" s="309">
        <f t="shared" si="61"/>
        <v>0</v>
      </c>
      <c r="W111" s="318">
        <v>0</v>
      </c>
      <c r="X111" s="318">
        <v>0</v>
      </c>
      <c r="Y111" s="318">
        <v>176</v>
      </c>
      <c r="Z111" s="318">
        <v>0</v>
      </c>
      <c r="AA111" s="318">
        <v>15</v>
      </c>
      <c r="AB111" s="318">
        <v>0</v>
      </c>
    </row>
    <row r="112" spans="1:28" ht="24">
      <c r="A112" s="324" t="s">
        <v>305</v>
      </c>
      <c r="B112" s="313" t="s">
        <v>336</v>
      </c>
      <c r="C112" s="313" t="s">
        <v>337</v>
      </c>
      <c r="D112" s="298">
        <v>98</v>
      </c>
      <c r="E112" s="309">
        <f t="shared" si="72"/>
        <v>53</v>
      </c>
      <c r="F112" s="309">
        <f t="shared" si="73"/>
        <v>44</v>
      </c>
      <c r="G112" s="309">
        <f t="shared" si="74"/>
        <v>9</v>
      </c>
      <c r="H112" s="309">
        <f t="shared" si="75"/>
        <v>53</v>
      </c>
      <c r="I112" s="309">
        <f t="shared" si="57"/>
        <v>26</v>
      </c>
      <c r="J112" s="318">
        <v>23</v>
      </c>
      <c r="K112" s="318">
        <v>3</v>
      </c>
      <c r="L112" s="309">
        <f t="shared" si="58"/>
        <v>27</v>
      </c>
      <c r="M112" s="318">
        <v>21</v>
      </c>
      <c r="N112" s="318">
        <v>6</v>
      </c>
      <c r="O112" s="309">
        <f t="shared" si="76"/>
        <v>0</v>
      </c>
      <c r="P112" s="309">
        <f t="shared" si="77"/>
        <v>0</v>
      </c>
      <c r="Q112" s="318">
        <v>0</v>
      </c>
      <c r="R112" s="318">
        <v>0</v>
      </c>
      <c r="S112" s="309">
        <f t="shared" si="60"/>
        <v>0</v>
      </c>
      <c r="T112" s="318">
        <v>0</v>
      </c>
      <c r="U112" s="318">
        <v>0</v>
      </c>
      <c r="V112" s="309">
        <f t="shared" si="61"/>
        <v>0</v>
      </c>
      <c r="W112" s="318">
        <v>0</v>
      </c>
      <c r="X112" s="318">
        <v>0</v>
      </c>
      <c r="Y112" s="318">
        <v>53</v>
      </c>
      <c r="Z112" s="318">
        <v>0</v>
      </c>
      <c r="AA112" s="318">
        <v>0</v>
      </c>
      <c r="AB112" s="318">
        <v>0</v>
      </c>
    </row>
    <row r="113" spans="1:28" ht="36">
      <c r="A113" s="324" t="s">
        <v>305</v>
      </c>
      <c r="B113" s="311" t="s">
        <v>338</v>
      </c>
      <c r="C113" s="311" t="s">
        <v>339</v>
      </c>
      <c r="D113" s="298">
        <v>99</v>
      </c>
      <c r="E113" s="309">
        <f t="shared" si="72"/>
        <v>18</v>
      </c>
      <c r="F113" s="309">
        <f t="shared" si="73"/>
        <v>18</v>
      </c>
      <c r="G113" s="309">
        <f t="shared" si="74"/>
        <v>0</v>
      </c>
      <c r="H113" s="309">
        <f t="shared" si="75"/>
        <v>18</v>
      </c>
      <c r="I113" s="309">
        <f t="shared" si="57"/>
        <v>0</v>
      </c>
      <c r="J113" s="318">
        <v>0</v>
      </c>
      <c r="K113" s="318">
        <v>0</v>
      </c>
      <c r="L113" s="309">
        <f t="shared" si="58"/>
        <v>18</v>
      </c>
      <c r="M113" s="318">
        <v>18</v>
      </c>
      <c r="N113" s="318">
        <v>0</v>
      </c>
      <c r="O113" s="309">
        <f t="shared" si="76"/>
        <v>0</v>
      </c>
      <c r="P113" s="309">
        <f t="shared" si="77"/>
        <v>0</v>
      </c>
      <c r="Q113" s="318">
        <v>0</v>
      </c>
      <c r="R113" s="318">
        <v>0</v>
      </c>
      <c r="S113" s="309">
        <f t="shared" si="60"/>
        <v>0</v>
      </c>
      <c r="T113" s="318">
        <v>0</v>
      </c>
      <c r="U113" s="318">
        <v>0</v>
      </c>
      <c r="V113" s="309">
        <f t="shared" si="61"/>
        <v>0</v>
      </c>
      <c r="W113" s="318">
        <v>0</v>
      </c>
      <c r="X113" s="318">
        <v>0</v>
      </c>
      <c r="Y113" s="318">
        <v>18</v>
      </c>
      <c r="Z113" s="318">
        <v>0</v>
      </c>
      <c r="AA113" s="318">
        <v>0</v>
      </c>
      <c r="AB113" s="318">
        <v>0</v>
      </c>
    </row>
    <row r="114" spans="1:28" ht="24">
      <c r="A114" s="324" t="s">
        <v>305</v>
      </c>
      <c r="B114" s="311" t="s">
        <v>340</v>
      </c>
      <c r="C114" s="311" t="s">
        <v>341</v>
      </c>
      <c r="D114" s="298">
        <v>100</v>
      </c>
      <c r="E114" s="309">
        <f t="shared" si="72"/>
        <v>178</v>
      </c>
      <c r="F114" s="309">
        <f t="shared" si="73"/>
        <v>129</v>
      </c>
      <c r="G114" s="309">
        <f t="shared" si="74"/>
        <v>49</v>
      </c>
      <c r="H114" s="309">
        <f t="shared" si="75"/>
        <v>178</v>
      </c>
      <c r="I114" s="309">
        <f t="shared" si="57"/>
        <v>178</v>
      </c>
      <c r="J114" s="318">
        <v>129</v>
      </c>
      <c r="K114" s="318">
        <v>49</v>
      </c>
      <c r="L114" s="309">
        <f t="shared" si="58"/>
        <v>0</v>
      </c>
      <c r="M114" s="318">
        <v>0</v>
      </c>
      <c r="N114" s="318">
        <v>0</v>
      </c>
      <c r="O114" s="309">
        <f t="shared" si="76"/>
        <v>0</v>
      </c>
      <c r="P114" s="309">
        <f t="shared" si="77"/>
        <v>0</v>
      </c>
      <c r="Q114" s="318">
        <v>0</v>
      </c>
      <c r="R114" s="318">
        <v>0</v>
      </c>
      <c r="S114" s="309">
        <f t="shared" si="60"/>
        <v>0</v>
      </c>
      <c r="T114" s="318">
        <v>0</v>
      </c>
      <c r="U114" s="318">
        <v>0</v>
      </c>
      <c r="V114" s="309">
        <f t="shared" si="61"/>
        <v>0</v>
      </c>
      <c r="W114" s="318">
        <v>0</v>
      </c>
      <c r="X114" s="318">
        <v>0</v>
      </c>
      <c r="Y114" s="318">
        <v>178</v>
      </c>
      <c r="Z114" s="318">
        <v>0</v>
      </c>
      <c r="AA114" s="318">
        <v>0</v>
      </c>
      <c r="AB114" s="318">
        <v>0</v>
      </c>
    </row>
    <row r="115" spans="1:28" ht="24">
      <c r="A115" s="324" t="s">
        <v>305</v>
      </c>
      <c r="B115" s="308" t="s">
        <v>342</v>
      </c>
      <c r="C115" s="308" t="s">
        <v>343</v>
      </c>
      <c r="D115" s="298">
        <v>101</v>
      </c>
      <c r="E115" s="309">
        <f t="shared" si="72"/>
        <v>383</v>
      </c>
      <c r="F115" s="309">
        <f t="shared" si="73"/>
        <v>358</v>
      </c>
      <c r="G115" s="309">
        <f t="shared" si="74"/>
        <v>25</v>
      </c>
      <c r="H115" s="309">
        <f t="shared" si="75"/>
        <v>0</v>
      </c>
      <c r="I115" s="309">
        <f t="shared" si="57"/>
        <v>0</v>
      </c>
      <c r="J115" s="318">
        <v>0</v>
      </c>
      <c r="K115" s="318">
        <v>0</v>
      </c>
      <c r="L115" s="309">
        <f t="shared" si="58"/>
        <v>0</v>
      </c>
      <c r="M115" s="318">
        <v>0</v>
      </c>
      <c r="N115" s="318">
        <v>0</v>
      </c>
      <c r="O115" s="309">
        <f t="shared" si="76"/>
        <v>383</v>
      </c>
      <c r="P115" s="309">
        <f t="shared" si="77"/>
        <v>145</v>
      </c>
      <c r="Q115" s="318">
        <v>121</v>
      </c>
      <c r="R115" s="318">
        <v>24</v>
      </c>
      <c r="S115" s="309">
        <f t="shared" si="60"/>
        <v>238</v>
      </c>
      <c r="T115" s="318">
        <v>237</v>
      </c>
      <c r="U115" s="318">
        <v>1</v>
      </c>
      <c r="V115" s="309">
        <f t="shared" si="61"/>
        <v>0</v>
      </c>
      <c r="W115" s="318">
        <v>0</v>
      </c>
      <c r="X115" s="318">
        <v>0</v>
      </c>
      <c r="Y115" s="318">
        <v>383</v>
      </c>
      <c r="Z115" s="318">
        <v>0</v>
      </c>
      <c r="AA115" s="318">
        <v>0</v>
      </c>
      <c r="AB115" s="318">
        <v>0</v>
      </c>
    </row>
    <row r="116" spans="1:28" ht="36">
      <c r="A116" s="324" t="s">
        <v>305</v>
      </c>
      <c r="B116" s="311" t="s">
        <v>344</v>
      </c>
      <c r="C116" s="311" t="s">
        <v>345</v>
      </c>
      <c r="D116" s="298">
        <v>102</v>
      </c>
      <c r="E116" s="309">
        <f t="shared" si="72"/>
        <v>19</v>
      </c>
      <c r="F116" s="309">
        <f t="shared" si="73"/>
        <v>15</v>
      </c>
      <c r="G116" s="309">
        <f t="shared" si="74"/>
        <v>4</v>
      </c>
      <c r="H116" s="309">
        <f t="shared" si="75"/>
        <v>0</v>
      </c>
      <c r="I116" s="309">
        <f t="shared" si="57"/>
        <v>0</v>
      </c>
      <c r="J116" s="318">
        <v>0</v>
      </c>
      <c r="K116" s="318">
        <v>0</v>
      </c>
      <c r="L116" s="309">
        <f t="shared" si="58"/>
        <v>0</v>
      </c>
      <c r="M116" s="318">
        <v>0</v>
      </c>
      <c r="N116" s="318">
        <v>0</v>
      </c>
      <c r="O116" s="309">
        <f t="shared" si="76"/>
        <v>19</v>
      </c>
      <c r="P116" s="309">
        <f t="shared" si="77"/>
        <v>19</v>
      </c>
      <c r="Q116" s="318">
        <v>15</v>
      </c>
      <c r="R116" s="318">
        <v>4</v>
      </c>
      <c r="S116" s="309">
        <f t="shared" si="60"/>
        <v>0</v>
      </c>
      <c r="T116" s="318">
        <v>0</v>
      </c>
      <c r="U116" s="318">
        <v>0</v>
      </c>
      <c r="V116" s="309">
        <f t="shared" si="61"/>
        <v>0</v>
      </c>
      <c r="W116" s="318">
        <v>0</v>
      </c>
      <c r="X116" s="318">
        <v>0</v>
      </c>
      <c r="Y116" s="318">
        <v>19</v>
      </c>
      <c r="Z116" s="318">
        <v>0</v>
      </c>
      <c r="AA116" s="318">
        <v>0</v>
      </c>
      <c r="AB116" s="318">
        <v>0</v>
      </c>
    </row>
    <row r="117" spans="1:28" ht="24">
      <c r="A117" s="324" t="s">
        <v>305</v>
      </c>
      <c r="B117" s="311" t="s">
        <v>346</v>
      </c>
      <c r="C117" s="311" t="s">
        <v>347</v>
      </c>
      <c r="D117" s="298">
        <v>103</v>
      </c>
      <c r="E117" s="309">
        <f t="shared" si="72"/>
        <v>7</v>
      </c>
      <c r="F117" s="309">
        <f t="shared" si="73"/>
        <v>7</v>
      </c>
      <c r="G117" s="309">
        <f t="shared" si="74"/>
        <v>0</v>
      </c>
      <c r="H117" s="309">
        <f t="shared" si="75"/>
        <v>7</v>
      </c>
      <c r="I117" s="309">
        <f t="shared" si="57"/>
        <v>7</v>
      </c>
      <c r="J117" s="318">
        <v>7</v>
      </c>
      <c r="K117" s="318">
        <v>0</v>
      </c>
      <c r="L117" s="309">
        <f t="shared" si="58"/>
        <v>0</v>
      </c>
      <c r="M117" s="318">
        <v>0</v>
      </c>
      <c r="N117" s="318">
        <v>0</v>
      </c>
      <c r="O117" s="309">
        <f t="shared" si="76"/>
        <v>0</v>
      </c>
      <c r="P117" s="309">
        <f t="shared" si="77"/>
        <v>0</v>
      </c>
      <c r="Q117" s="318">
        <v>0</v>
      </c>
      <c r="R117" s="318">
        <v>0</v>
      </c>
      <c r="S117" s="309">
        <f t="shared" si="60"/>
        <v>0</v>
      </c>
      <c r="T117" s="318">
        <v>0</v>
      </c>
      <c r="U117" s="318">
        <v>0</v>
      </c>
      <c r="V117" s="309">
        <f t="shared" si="61"/>
        <v>0</v>
      </c>
      <c r="W117" s="318">
        <v>0</v>
      </c>
      <c r="X117" s="318">
        <v>0</v>
      </c>
      <c r="Y117" s="318">
        <v>7</v>
      </c>
      <c r="Z117" s="318">
        <v>0</v>
      </c>
      <c r="AA117" s="318">
        <v>0</v>
      </c>
      <c r="AB117" s="318">
        <v>0</v>
      </c>
    </row>
    <row r="118" spans="1:28" ht="48">
      <c r="A118" s="324" t="s">
        <v>305</v>
      </c>
      <c r="B118" s="311" t="s">
        <v>348</v>
      </c>
      <c r="C118" s="311" t="s">
        <v>349</v>
      </c>
      <c r="D118" s="298">
        <v>104</v>
      </c>
      <c r="E118" s="309">
        <f t="shared" si="72"/>
        <v>38</v>
      </c>
      <c r="F118" s="309">
        <f t="shared" si="73"/>
        <v>36</v>
      </c>
      <c r="G118" s="309">
        <f t="shared" si="74"/>
        <v>2</v>
      </c>
      <c r="H118" s="309">
        <f t="shared" si="75"/>
        <v>38</v>
      </c>
      <c r="I118" s="309">
        <f t="shared" si="57"/>
        <v>38</v>
      </c>
      <c r="J118" s="318">
        <v>36</v>
      </c>
      <c r="K118" s="318">
        <v>2</v>
      </c>
      <c r="L118" s="309">
        <f t="shared" si="58"/>
        <v>0</v>
      </c>
      <c r="M118" s="318">
        <v>0</v>
      </c>
      <c r="N118" s="318">
        <v>0</v>
      </c>
      <c r="O118" s="309">
        <f t="shared" si="76"/>
        <v>0</v>
      </c>
      <c r="P118" s="309">
        <f t="shared" si="77"/>
        <v>0</v>
      </c>
      <c r="Q118" s="318">
        <v>0</v>
      </c>
      <c r="R118" s="318">
        <v>0</v>
      </c>
      <c r="S118" s="309">
        <f t="shared" si="60"/>
        <v>0</v>
      </c>
      <c r="T118" s="318">
        <v>0</v>
      </c>
      <c r="U118" s="318">
        <v>0</v>
      </c>
      <c r="V118" s="309">
        <f t="shared" si="61"/>
        <v>0</v>
      </c>
      <c r="W118" s="318">
        <v>0</v>
      </c>
      <c r="X118" s="318">
        <v>0</v>
      </c>
      <c r="Y118" s="318">
        <v>38</v>
      </c>
      <c r="Z118" s="318">
        <v>0</v>
      </c>
      <c r="AA118" s="318">
        <v>0</v>
      </c>
      <c r="AB118" s="318">
        <v>0</v>
      </c>
    </row>
    <row r="119" spans="1:28" ht="24">
      <c r="A119" s="324" t="s">
        <v>305</v>
      </c>
      <c r="B119" s="311" t="s">
        <v>350</v>
      </c>
      <c r="C119" s="311" t="s">
        <v>351</v>
      </c>
      <c r="D119" s="298">
        <v>105</v>
      </c>
      <c r="E119" s="309">
        <f t="shared" si="72"/>
        <v>166</v>
      </c>
      <c r="F119" s="309">
        <f t="shared" si="73"/>
        <v>142</v>
      </c>
      <c r="G119" s="309">
        <f t="shared" si="74"/>
        <v>24</v>
      </c>
      <c r="H119" s="309">
        <f t="shared" si="75"/>
        <v>166</v>
      </c>
      <c r="I119" s="309">
        <f t="shared" si="57"/>
        <v>153</v>
      </c>
      <c r="J119" s="318">
        <v>130</v>
      </c>
      <c r="K119" s="318">
        <v>23</v>
      </c>
      <c r="L119" s="309">
        <f t="shared" si="58"/>
        <v>13</v>
      </c>
      <c r="M119" s="318">
        <v>12</v>
      </c>
      <c r="N119" s="318">
        <v>1</v>
      </c>
      <c r="O119" s="309">
        <f t="shared" si="76"/>
        <v>0</v>
      </c>
      <c r="P119" s="309">
        <f t="shared" si="77"/>
        <v>0</v>
      </c>
      <c r="Q119" s="318">
        <v>0</v>
      </c>
      <c r="R119" s="318">
        <v>0</v>
      </c>
      <c r="S119" s="309">
        <f t="shared" si="60"/>
        <v>0</v>
      </c>
      <c r="T119" s="318">
        <v>0</v>
      </c>
      <c r="U119" s="318">
        <v>0</v>
      </c>
      <c r="V119" s="309">
        <f t="shared" si="61"/>
        <v>0</v>
      </c>
      <c r="W119" s="318">
        <v>0</v>
      </c>
      <c r="X119" s="318">
        <v>0</v>
      </c>
      <c r="Y119" s="318">
        <v>166</v>
      </c>
      <c r="Z119" s="318">
        <v>0</v>
      </c>
      <c r="AA119" s="318">
        <v>0</v>
      </c>
      <c r="AB119" s="318">
        <v>0</v>
      </c>
    </row>
    <row r="120" spans="1:28" ht="48">
      <c r="A120" s="324" t="s">
        <v>305</v>
      </c>
      <c r="B120" s="311" t="s">
        <v>348</v>
      </c>
      <c r="C120" s="311" t="s">
        <v>349</v>
      </c>
      <c r="D120" s="298">
        <v>106</v>
      </c>
      <c r="E120" s="309">
        <f t="shared" si="72"/>
        <v>23</v>
      </c>
      <c r="F120" s="309">
        <f t="shared" si="73"/>
        <v>23</v>
      </c>
      <c r="G120" s="309">
        <f t="shared" si="74"/>
        <v>0</v>
      </c>
      <c r="H120" s="309">
        <f t="shared" si="75"/>
        <v>23</v>
      </c>
      <c r="I120" s="309">
        <f t="shared" si="57"/>
        <v>23</v>
      </c>
      <c r="J120" s="318">
        <v>23</v>
      </c>
      <c r="K120" s="318">
        <v>0</v>
      </c>
      <c r="L120" s="309">
        <f t="shared" si="58"/>
        <v>0</v>
      </c>
      <c r="M120" s="318">
        <v>0</v>
      </c>
      <c r="N120" s="318">
        <v>0</v>
      </c>
      <c r="O120" s="309">
        <f t="shared" si="76"/>
        <v>0</v>
      </c>
      <c r="P120" s="309">
        <f t="shared" si="77"/>
        <v>0</v>
      </c>
      <c r="Q120" s="318">
        <v>0</v>
      </c>
      <c r="R120" s="318">
        <v>0</v>
      </c>
      <c r="S120" s="309">
        <f t="shared" si="60"/>
        <v>0</v>
      </c>
      <c r="T120" s="318">
        <v>0</v>
      </c>
      <c r="U120" s="318">
        <v>0</v>
      </c>
      <c r="V120" s="309">
        <f t="shared" si="61"/>
        <v>0</v>
      </c>
      <c r="W120" s="318">
        <v>0</v>
      </c>
      <c r="X120" s="318">
        <v>0</v>
      </c>
      <c r="Y120" s="318">
        <v>23</v>
      </c>
      <c r="Z120" s="318">
        <v>0</v>
      </c>
      <c r="AA120" s="318">
        <v>0</v>
      </c>
      <c r="AB120" s="318">
        <v>0</v>
      </c>
    </row>
    <row r="121" spans="1:28" ht="60">
      <c r="A121" s="324" t="s">
        <v>305</v>
      </c>
      <c r="B121" s="311" t="s">
        <v>352</v>
      </c>
      <c r="C121" s="311" t="s">
        <v>353</v>
      </c>
      <c r="D121" s="298">
        <v>107</v>
      </c>
      <c r="E121" s="309">
        <f t="shared" si="72"/>
        <v>101</v>
      </c>
      <c r="F121" s="309">
        <f t="shared" si="73"/>
        <v>91</v>
      </c>
      <c r="G121" s="309">
        <f t="shared" si="74"/>
        <v>10</v>
      </c>
      <c r="H121" s="309">
        <f t="shared" si="75"/>
        <v>0</v>
      </c>
      <c r="I121" s="309">
        <f t="shared" si="57"/>
        <v>0</v>
      </c>
      <c r="J121" s="318">
        <v>0</v>
      </c>
      <c r="K121" s="318">
        <v>0</v>
      </c>
      <c r="L121" s="309">
        <f t="shared" si="58"/>
        <v>0</v>
      </c>
      <c r="M121" s="318">
        <v>0</v>
      </c>
      <c r="N121" s="318">
        <v>0</v>
      </c>
      <c r="O121" s="309">
        <f t="shared" si="76"/>
        <v>101</v>
      </c>
      <c r="P121" s="309">
        <f t="shared" si="77"/>
        <v>19</v>
      </c>
      <c r="Q121" s="318">
        <v>10</v>
      </c>
      <c r="R121" s="318">
        <v>9</v>
      </c>
      <c r="S121" s="309">
        <f t="shared" si="60"/>
        <v>82</v>
      </c>
      <c r="T121" s="318">
        <v>81</v>
      </c>
      <c r="U121" s="318">
        <v>1</v>
      </c>
      <c r="V121" s="309">
        <f t="shared" si="61"/>
        <v>0</v>
      </c>
      <c r="W121" s="318">
        <v>0</v>
      </c>
      <c r="X121" s="318">
        <v>0</v>
      </c>
      <c r="Y121" s="318">
        <v>101</v>
      </c>
      <c r="Z121" s="318">
        <v>0</v>
      </c>
      <c r="AA121" s="318">
        <v>0</v>
      </c>
      <c r="AB121" s="318">
        <v>0</v>
      </c>
    </row>
    <row r="122" spans="1:28" ht="24">
      <c r="A122" s="324" t="s">
        <v>305</v>
      </c>
      <c r="B122" s="311" t="s">
        <v>354</v>
      </c>
      <c r="C122" s="311" t="s">
        <v>355</v>
      </c>
      <c r="D122" s="298">
        <v>108</v>
      </c>
      <c r="E122" s="309">
        <f t="shared" si="72"/>
        <v>10</v>
      </c>
      <c r="F122" s="309">
        <f t="shared" si="73"/>
        <v>5</v>
      </c>
      <c r="G122" s="309">
        <f t="shared" si="74"/>
        <v>5</v>
      </c>
      <c r="H122" s="309">
        <f t="shared" si="75"/>
        <v>0</v>
      </c>
      <c r="I122" s="309">
        <f t="shared" si="57"/>
        <v>0</v>
      </c>
      <c r="J122" s="318">
        <v>0</v>
      </c>
      <c r="K122" s="318">
        <v>0</v>
      </c>
      <c r="L122" s="309">
        <f t="shared" si="58"/>
        <v>0</v>
      </c>
      <c r="M122" s="318">
        <v>0</v>
      </c>
      <c r="N122" s="318">
        <v>0</v>
      </c>
      <c r="O122" s="309">
        <f t="shared" si="76"/>
        <v>10</v>
      </c>
      <c r="P122" s="309">
        <f t="shared" si="77"/>
        <v>10</v>
      </c>
      <c r="Q122" s="318">
        <v>5</v>
      </c>
      <c r="R122" s="318">
        <v>5</v>
      </c>
      <c r="S122" s="309">
        <f t="shared" si="60"/>
        <v>0</v>
      </c>
      <c r="T122" s="318">
        <v>0</v>
      </c>
      <c r="U122" s="318">
        <v>0</v>
      </c>
      <c r="V122" s="309">
        <f t="shared" si="61"/>
        <v>0</v>
      </c>
      <c r="W122" s="318">
        <v>0</v>
      </c>
      <c r="X122" s="318">
        <v>0</v>
      </c>
      <c r="Y122" s="318">
        <v>10</v>
      </c>
      <c r="Z122" s="318">
        <v>0</v>
      </c>
      <c r="AA122" s="318">
        <v>0</v>
      </c>
      <c r="AB122" s="318">
        <v>0</v>
      </c>
    </row>
    <row r="123" spans="1:28" ht="24">
      <c r="A123" s="324" t="s">
        <v>305</v>
      </c>
      <c r="B123" s="307" t="s">
        <v>356</v>
      </c>
      <c r="C123" s="311" t="s">
        <v>357</v>
      </c>
      <c r="D123" s="298">
        <v>109</v>
      </c>
      <c r="E123" s="309">
        <f t="shared" si="72"/>
        <v>67</v>
      </c>
      <c r="F123" s="309">
        <f t="shared" si="73"/>
        <v>52</v>
      </c>
      <c r="G123" s="309">
        <f t="shared" si="74"/>
        <v>15</v>
      </c>
      <c r="H123" s="309">
        <f t="shared" si="75"/>
        <v>0</v>
      </c>
      <c r="I123" s="309">
        <f t="shared" si="57"/>
        <v>0</v>
      </c>
      <c r="J123" s="318">
        <v>0</v>
      </c>
      <c r="K123" s="318">
        <v>0</v>
      </c>
      <c r="L123" s="309">
        <f t="shared" si="58"/>
        <v>0</v>
      </c>
      <c r="M123" s="318">
        <v>0</v>
      </c>
      <c r="N123" s="318">
        <v>0</v>
      </c>
      <c r="O123" s="309">
        <f t="shared" si="76"/>
        <v>67</v>
      </c>
      <c r="P123" s="309">
        <f t="shared" si="77"/>
        <v>40</v>
      </c>
      <c r="Q123" s="318">
        <v>25</v>
      </c>
      <c r="R123" s="318">
        <v>15</v>
      </c>
      <c r="S123" s="309">
        <f t="shared" si="60"/>
        <v>27</v>
      </c>
      <c r="T123" s="318">
        <v>27</v>
      </c>
      <c r="U123" s="318">
        <v>0</v>
      </c>
      <c r="V123" s="309">
        <f t="shared" si="61"/>
        <v>0</v>
      </c>
      <c r="W123" s="318">
        <v>0</v>
      </c>
      <c r="X123" s="318">
        <v>0</v>
      </c>
      <c r="Y123" s="318">
        <v>67</v>
      </c>
      <c r="Z123" s="318">
        <v>0</v>
      </c>
      <c r="AA123" s="318">
        <v>0</v>
      </c>
      <c r="AB123" s="318">
        <v>0</v>
      </c>
    </row>
    <row r="124" spans="1:28" ht="48">
      <c r="A124" s="324" t="s">
        <v>305</v>
      </c>
      <c r="B124" s="308" t="s">
        <v>358</v>
      </c>
      <c r="C124" s="308" t="s">
        <v>359</v>
      </c>
      <c r="D124" s="298">
        <v>110</v>
      </c>
      <c r="E124" s="309">
        <f t="shared" si="72"/>
        <v>23</v>
      </c>
      <c r="F124" s="309">
        <f t="shared" si="73"/>
        <v>23</v>
      </c>
      <c r="G124" s="309">
        <f t="shared" si="74"/>
        <v>0</v>
      </c>
      <c r="H124" s="309">
        <f t="shared" si="75"/>
        <v>0</v>
      </c>
      <c r="I124" s="309">
        <f t="shared" si="57"/>
        <v>0</v>
      </c>
      <c r="J124" s="318">
        <v>0</v>
      </c>
      <c r="K124" s="318">
        <v>0</v>
      </c>
      <c r="L124" s="309">
        <f t="shared" si="58"/>
        <v>0</v>
      </c>
      <c r="M124" s="318">
        <v>0</v>
      </c>
      <c r="N124" s="318">
        <v>0</v>
      </c>
      <c r="O124" s="309">
        <f t="shared" si="76"/>
        <v>23</v>
      </c>
      <c r="P124" s="309">
        <f t="shared" si="77"/>
        <v>23</v>
      </c>
      <c r="Q124" s="318">
        <v>23</v>
      </c>
      <c r="R124" s="318">
        <v>0</v>
      </c>
      <c r="S124" s="309">
        <f t="shared" si="60"/>
        <v>0</v>
      </c>
      <c r="T124" s="318">
        <v>0</v>
      </c>
      <c r="U124" s="318">
        <v>0</v>
      </c>
      <c r="V124" s="309">
        <f t="shared" si="61"/>
        <v>0</v>
      </c>
      <c r="W124" s="318">
        <v>0</v>
      </c>
      <c r="X124" s="318">
        <v>0</v>
      </c>
      <c r="Y124" s="318">
        <v>23</v>
      </c>
      <c r="Z124" s="318">
        <v>0</v>
      </c>
      <c r="AA124" s="318">
        <v>0</v>
      </c>
      <c r="AB124" s="318">
        <v>0</v>
      </c>
    </row>
    <row r="125" spans="1:28" ht="19.5" customHeight="1">
      <c r="A125" s="574" t="s">
        <v>360</v>
      </c>
      <c r="B125" s="575"/>
      <c r="C125" s="576"/>
      <c r="D125" s="304">
        <v>111</v>
      </c>
      <c r="E125" s="321">
        <v>4826</v>
      </c>
      <c r="F125" s="321">
        <v>4160</v>
      </c>
      <c r="G125" s="321">
        <v>666</v>
      </c>
      <c r="H125" s="306">
        <f t="shared" si="44"/>
        <v>1055</v>
      </c>
      <c r="I125" s="321">
        <v>524</v>
      </c>
      <c r="J125" s="321">
        <v>380</v>
      </c>
      <c r="K125" s="321">
        <v>144</v>
      </c>
      <c r="L125" s="321">
        <v>531</v>
      </c>
      <c r="M125" s="321">
        <v>400</v>
      </c>
      <c r="N125" s="321">
        <v>131</v>
      </c>
      <c r="O125" s="306">
        <f t="shared" si="45"/>
        <v>3729</v>
      </c>
      <c r="P125" s="321">
        <v>963</v>
      </c>
      <c r="Q125" s="321">
        <v>600</v>
      </c>
      <c r="R125" s="321">
        <v>363</v>
      </c>
      <c r="S125" s="321">
        <v>2766</v>
      </c>
      <c r="T125" s="321">
        <v>2749</v>
      </c>
      <c r="U125" s="321">
        <v>17</v>
      </c>
      <c r="V125" s="321">
        <v>42</v>
      </c>
      <c r="W125" s="321">
        <v>31</v>
      </c>
      <c r="X125" s="321">
        <v>11</v>
      </c>
      <c r="Y125" s="321">
        <v>4718</v>
      </c>
      <c r="Z125" s="321">
        <v>0</v>
      </c>
      <c r="AA125" s="321">
        <v>81</v>
      </c>
      <c r="AB125" s="321">
        <v>27</v>
      </c>
    </row>
    <row r="126" spans="1:28" ht="24">
      <c r="A126" s="308" t="s">
        <v>361</v>
      </c>
      <c r="B126" s="308" t="s">
        <v>362</v>
      </c>
      <c r="C126" s="308" t="s">
        <v>363</v>
      </c>
      <c r="D126" s="298">
        <v>112</v>
      </c>
      <c r="E126" s="309">
        <f t="shared" ref="E126:E127" si="78">+H126+O126+V126</f>
        <v>2923</v>
      </c>
      <c r="F126" s="309">
        <f t="shared" ref="F126:F127" si="79">+J126+M126+Q126+T126+W126</f>
        <v>2893</v>
      </c>
      <c r="G126" s="309">
        <f t="shared" ref="G126:G127" si="80">+K126+N126+R126+U126+X126</f>
        <v>30</v>
      </c>
      <c r="H126" s="309">
        <f t="shared" si="44"/>
        <v>0</v>
      </c>
      <c r="I126" s="309">
        <f t="shared" si="57"/>
        <v>0</v>
      </c>
      <c r="J126" s="318">
        <v>0</v>
      </c>
      <c r="K126" s="318">
        <v>0</v>
      </c>
      <c r="L126" s="309">
        <f t="shared" si="58"/>
        <v>0</v>
      </c>
      <c r="M126" s="318">
        <v>0</v>
      </c>
      <c r="N126" s="318">
        <v>0</v>
      </c>
      <c r="O126" s="309">
        <f t="shared" si="45"/>
        <v>2923</v>
      </c>
      <c r="P126" s="309">
        <f t="shared" ref="P126:P127" si="81">+Q126+R126</f>
        <v>157</v>
      </c>
      <c r="Q126" s="318">
        <v>144</v>
      </c>
      <c r="R126" s="318">
        <v>13</v>
      </c>
      <c r="S126" s="309">
        <f t="shared" si="60"/>
        <v>2766</v>
      </c>
      <c r="T126" s="318">
        <v>2749</v>
      </c>
      <c r="U126" s="318">
        <v>17</v>
      </c>
      <c r="V126" s="309">
        <f t="shared" si="61"/>
        <v>0</v>
      </c>
      <c r="W126" s="318">
        <v>0</v>
      </c>
      <c r="X126" s="318">
        <v>0</v>
      </c>
      <c r="Y126" s="318">
        <v>2908</v>
      </c>
      <c r="Z126" s="318">
        <v>0</v>
      </c>
      <c r="AA126" s="318">
        <v>15</v>
      </c>
      <c r="AB126" s="318">
        <v>0</v>
      </c>
    </row>
    <row r="127" spans="1:28" ht="24">
      <c r="A127" s="308" t="s">
        <v>361</v>
      </c>
      <c r="B127" s="308" t="s">
        <v>364</v>
      </c>
      <c r="C127" s="308" t="s">
        <v>365</v>
      </c>
      <c r="D127" s="298">
        <v>113</v>
      </c>
      <c r="E127" s="309">
        <f t="shared" si="78"/>
        <v>25</v>
      </c>
      <c r="F127" s="309">
        <f t="shared" si="79"/>
        <v>24</v>
      </c>
      <c r="G127" s="309">
        <f t="shared" si="80"/>
        <v>1</v>
      </c>
      <c r="H127" s="309">
        <f t="shared" si="44"/>
        <v>0</v>
      </c>
      <c r="I127" s="309">
        <f t="shared" si="57"/>
        <v>0</v>
      </c>
      <c r="J127" s="318">
        <v>0</v>
      </c>
      <c r="K127" s="318">
        <v>0</v>
      </c>
      <c r="L127" s="309">
        <f t="shared" si="58"/>
        <v>0</v>
      </c>
      <c r="M127" s="318">
        <v>0</v>
      </c>
      <c r="N127" s="318">
        <v>0</v>
      </c>
      <c r="O127" s="309">
        <f t="shared" si="45"/>
        <v>25</v>
      </c>
      <c r="P127" s="309">
        <f t="shared" si="81"/>
        <v>25</v>
      </c>
      <c r="Q127" s="318">
        <v>24</v>
      </c>
      <c r="R127" s="318">
        <v>1</v>
      </c>
      <c r="S127" s="309">
        <f t="shared" si="60"/>
        <v>0</v>
      </c>
      <c r="T127" s="318">
        <v>0</v>
      </c>
      <c r="U127" s="318">
        <v>0</v>
      </c>
      <c r="V127" s="309">
        <f t="shared" si="61"/>
        <v>0</v>
      </c>
      <c r="W127" s="318">
        <v>0</v>
      </c>
      <c r="X127" s="318">
        <v>0</v>
      </c>
      <c r="Y127" s="318">
        <v>25</v>
      </c>
      <c r="Z127" s="318">
        <v>0</v>
      </c>
      <c r="AA127" s="318">
        <v>0</v>
      </c>
      <c r="AB127" s="318">
        <v>0</v>
      </c>
    </row>
    <row r="128" spans="1:28" ht="24">
      <c r="A128" s="308" t="s">
        <v>361</v>
      </c>
      <c r="B128" s="311" t="s">
        <v>366</v>
      </c>
      <c r="C128" s="311" t="s">
        <v>367</v>
      </c>
      <c r="D128" s="298">
        <v>114</v>
      </c>
      <c r="E128" s="309">
        <f t="shared" ref="E128:E147" si="82">+H128+O128+V128</f>
        <v>237</v>
      </c>
      <c r="F128" s="309">
        <f t="shared" ref="F128:F147" si="83">+J128+M128+Q128+T128+W128</f>
        <v>230</v>
      </c>
      <c r="G128" s="309">
        <f t="shared" ref="G128:G147" si="84">+K128+N128+R128+U128+X128</f>
        <v>7</v>
      </c>
      <c r="H128" s="309">
        <f t="shared" ref="H128:H147" si="85">+I128+L128</f>
        <v>237</v>
      </c>
      <c r="I128" s="309">
        <f t="shared" si="57"/>
        <v>151</v>
      </c>
      <c r="J128" s="318">
        <v>145</v>
      </c>
      <c r="K128" s="318">
        <v>6</v>
      </c>
      <c r="L128" s="309">
        <f t="shared" si="58"/>
        <v>86</v>
      </c>
      <c r="M128" s="318">
        <v>85</v>
      </c>
      <c r="N128" s="318">
        <v>1</v>
      </c>
      <c r="O128" s="309">
        <f t="shared" ref="O128:O147" si="86">+P128+S128</f>
        <v>0</v>
      </c>
      <c r="P128" s="309">
        <f t="shared" ref="P128:P147" si="87">+Q128+R128</f>
        <v>0</v>
      </c>
      <c r="Q128" s="318">
        <v>0</v>
      </c>
      <c r="R128" s="318">
        <v>0</v>
      </c>
      <c r="S128" s="309">
        <f t="shared" si="60"/>
        <v>0</v>
      </c>
      <c r="T128" s="318">
        <v>0</v>
      </c>
      <c r="U128" s="318">
        <v>0</v>
      </c>
      <c r="V128" s="309">
        <f t="shared" si="61"/>
        <v>0</v>
      </c>
      <c r="W128" s="318">
        <v>0</v>
      </c>
      <c r="X128" s="318">
        <v>0</v>
      </c>
      <c r="Y128" s="318">
        <v>237</v>
      </c>
      <c r="Z128" s="318">
        <v>0</v>
      </c>
      <c r="AA128" s="318">
        <v>0</v>
      </c>
      <c r="AB128" s="318">
        <v>0</v>
      </c>
    </row>
    <row r="129" spans="1:28" ht="36">
      <c r="A129" s="308" t="s">
        <v>361</v>
      </c>
      <c r="B129" s="311" t="s">
        <v>368</v>
      </c>
      <c r="C129" s="311" t="s">
        <v>369</v>
      </c>
      <c r="D129" s="298">
        <v>115</v>
      </c>
      <c r="E129" s="309">
        <f t="shared" si="82"/>
        <v>21</v>
      </c>
      <c r="F129" s="309">
        <f t="shared" si="83"/>
        <v>0</v>
      </c>
      <c r="G129" s="309">
        <f t="shared" si="84"/>
        <v>21</v>
      </c>
      <c r="H129" s="309">
        <f t="shared" si="85"/>
        <v>0</v>
      </c>
      <c r="I129" s="309">
        <f t="shared" si="57"/>
        <v>0</v>
      </c>
      <c r="J129" s="318">
        <v>0</v>
      </c>
      <c r="K129" s="318">
        <v>0</v>
      </c>
      <c r="L129" s="309">
        <f t="shared" si="58"/>
        <v>0</v>
      </c>
      <c r="M129" s="318">
        <v>0</v>
      </c>
      <c r="N129" s="318">
        <v>0</v>
      </c>
      <c r="O129" s="309">
        <f t="shared" si="86"/>
        <v>21</v>
      </c>
      <c r="P129" s="309">
        <f t="shared" si="87"/>
        <v>21</v>
      </c>
      <c r="Q129" s="318">
        <v>0</v>
      </c>
      <c r="R129" s="318">
        <v>21</v>
      </c>
      <c r="S129" s="309">
        <f t="shared" si="60"/>
        <v>0</v>
      </c>
      <c r="T129" s="318">
        <v>0</v>
      </c>
      <c r="U129" s="318">
        <v>0</v>
      </c>
      <c r="V129" s="309">
        <f t="shared" si="61"/>
        <v>0</v>
      </c>
      <c r="W129" s="318">
        <v>0</v>
      </c>
      <c r="X129" s="318">
        <v>0</v>
      </c>
      <c r="Y129" s="318">
        <v>21</v>
      </c>
      <c r="Z129" s="318">
        <v>0</v>
      </c>
      <c r="AA129" s="318">
        <v>0</v>
      </c>
      <c r="AB129" s="318">
        <v>0</v>
      </c>
    </row>
    <row r="130" spans="1:28" ht="24">
      <c r="A130" s="308" t="s">
        <v>361</v>
      </c>
      <c r="B130" s="307" t="s">
        <v>370</v>
      </c>
      <c r="C130" s="307" t="s">
        <v>371</v>
      </c>
      <c r="D130" s="298">
        <v>116</v>
      </c>
      <c r="E130" s="309">
        <f t="shared" si="82"/>
        <v>59</v>
      </c>
      <c r="F130" s="309">
        <f t="shared" si="83"/>
        <v>12</v>
      </c>
      <c r="G130" s="309">
        <f t="shared" si="84"/>
        <v>47</v>
      </c>
      <c r="H130" s="309">
        <f t="shared" si="85"/>
        <v>0</v>
      </c>
      <c r="I130" s="309">
        <f t="shared" si="57"/>
        <v>0</v>
      </c>
      <c r="J130" s="318">
        <v>0</v>
      </c>
      <c r="K130" s="318">
        <v>0</v>
      </c>
      <c r="L130" s="309">
        <f t="shared" si="58"/>
        <v>0</v>
      </c>
      <c r="M130" s="318">
        <v>0</v>
      </c>
      <c r="N130" s="318">
        <v>0</v>
      </c>
      <c r="O130" s="309">
        <f t="shared" si="86"/>
        <v>59</v>
      </c>
      <c r="P130" s="309">
        <f t="shared" si="87"/>
        <v>59</v>
      </c>
      <c r="Q130" s="318">
        <v>12</v>
      </c>
      <c r="R130" s="318">
        <v>47</v>
      </c>
      <c r="S130" s="309">
        <f t="shared" si="60"/>
        <v>0</v>
      </c>
      <c r="T130" s="318">
        <v>0</v>
      </c>
      <c r="U130" s="318">
        <v>0</v>
      </c>
      <c r="V130" s="309">
        <f t="shared" si="61"/>
        <v>0</v>
      </c>
      <c r="W130" s="318">
        <v>0</v>
      </c>
      <c r="X130" s="318">
        <v>0</v>
      </c>
      <c r="Y130" s="318">
        <v>47</v>
      </c>
      <c r="Z130" s="318">
        <v>0</v>
      </c>
      <c r="AA130" s="318">
        <v>12</v>
      </c>
      <c r="AB130" s="318">
        <v>0</v>
      </c>
    </row>
    <row r="131" spans="1:28" ht="24">
      <c r="A131" s="308" t="s">
        <v>361</v>
      </c>
      <c r="B131" s="311" t="s">
        <v>372</v>
      </c>
      <c r="C131" s="311" t="s">
        <v>373</v>
      </c>
      <c r="D131" s="298">
        <v>117</v>
      </c>
      <c r="E131" s="309">
        <f t="shared" si="82"/>
        <v>121</v>
      </c>
      <c r="F131" s="309">
        <f t="shared" si="83"/>
        <v>82</v>
      </c>
      <c r="G131" s="309">
        <f t="shared" si="84"/>
        <v>39</v>
      </c>
      <c r="H131" s="309">
        <f t="shared" si="85"/>
        <v>0</v>
      </c>
      <c r="I131" s="309">
        <f t="shared" si="57"/>
        <v>0</v>
      </c>
      <c r="J131" s="318">
        <v>0</v>
      </c>
      <c r="K131" s="318">
        <v>0</v>
      </c>
      <c r="L131" s="309">
        <f t="shared" si="58"/>
        <v>0</v>
      </c>
      <c r="M131" s="318">
        <v>0</v>
      </c>
      <c r="N131" s="318">
        <v>0</v>
      </c>
      <c r="O131" s="309">
        <f t="shared" si="86"/>
        <v>121</v>
      </c>
      <c r="P131" s="309">
        <f t="shared" si="87"/>
        <v>121</v>
      </c>
      <c r="Q131" s="318">
        <v>82</v>
      </c>
      <c r="R131" s="318">
        <v>39</v>
      </c>
      <c r="S131" s="309">
        <f t="shared" si="60"/>
        <v>0</v>
      </c>
      <c r="T131" s="318">
        <v>0</v>
      </c>
      <c r="U131" s="318">
        <v>0</v>
      </c>
      <c r="V131" s="309">
        <f t="shared" si="61"/>
        <v>0</v>
      </c>
      <c r="W131" s="318">
        <v>0</v>
      </c>
      <c r="X131" s="318">
        <v>0</v>
      </c>
      <c r="Y131" s="318">
        <v>116</v>
      </c>
      <c r="Z131" s="318">
        <v>0</v>
      </c>
      <c r="AA131" s="318">
        <v>5</v>
      </c>
      <c r="AB131" s="318">
        <v>0</v>
      </c>
    </row>
    <row r="132" spans="1:28">
      <c r="A132" s="308" t="s">
        <v>361</v>
      </c>
      <c r="B132" s="308" t="s">
        <v>374</v>
      </c>
      <c r="C132" s="308" t="s">
        <v>375</v>
      </c>
      <c r="D132" s="298">
        <v>118</v>
      </c>
      <c r="E132" s="309">
        <f t="shared" si="82"/>
        <v>151</v>
      </c>
      <c r="F132" s="309">
        <f t="shared" si="83"/>
        <v>91</v>
      </c>
      <c r="G132" s="309">
        <f t="shared" si="84"/>
        <v>60</v>
      </c>
      <c r="H132" s="309">
        <f t="shared" si="85"/>
        <v>151</v>
      </c>
      <c r="I132" s="309">
        <f t="shared" si="57"/>
        <v>63</v>
      </c>
      <c r="J132" s="318">
        <v>36</v>
      </c>
      <c r="K132" s="318">
        <v>27</v>
      </c>
      <c r="L132" s="309">
        <f t="shared" si="58"/>
        <v>88</v>
      </c>
      <c r="M132" s="318">
        <v>55</v>
      </c>
      <c r="N132" s="318">
        <v>33</v>
      </c>
      <c r="O132" s="309">
        <f t="shared" si="86"/>
        <v>0</v>
      </c>
      <c r="P132" s="309">
        <f t="shared" si="87"/>
        <v>0</v>
      </c>
      <c r="Q132" s="318">
        <v>0</v>
      </c>
      <c r="R132" s="318">
        <v>0</v>
      </c>
      <c r="S132" s="309">
        <f t="shared" si="60"/>
        <v>0</v>
      </c>
      <c r="T132" s="318">
        <v>0</v>
      </c>
      <c r="U132" s="318">
        <v>0</v>
      </c>
      <c r="V132" s="309">
        <f t="shared" si="61"/>
        <v>0</v>
      </c>
      <c r="W132" s="318">
        <v>0</v>
      </c>
      <c r="X132" s="318">
        <v>0</v>
      </c>
      <c r="Y132" s="318">
        <v>151</v>
      </c>
      <c r="Z132" s="318">
        <v>0</v>
      </c>
      <c r="AA132" s="318">
        <v>0</v>
      </c>
      <c r="AB132" s="318">
        <v>0</v>
      </c>
    </row>
    <row r="133" spans="1:28" ht="36">
      <c r="A133" s="308" t="s">
        <v>361</v>
      </c>
      <c r="B133" s="311" t="s">
        <v>376</v>
      </c>
      <c r="C133" s="311" t="s">
        <v>377</v>
      </c>
      <c r="D133" s="298">
        <v>119</v>
      </c>
      <c r="E133" s="309">
        <f t="shared" si="82"/>
        <v>23</v>
      </c>
      <c r="F133" s="309">
        <f t="shared" si="83"/>
        <v>19</v>
      </c>
      <c r="G133" s="309">
        <f t="shared" si="84"/>
        <v>4</v>
      </c>
      <c r="H133" s="309">
        <f t="shared" si="85"/>
        <v>0</v>
      </c>
      <c r="I133" s="309">
        <f t="shared" si="57"/>
        <v>0</v>
      </c>
      <c r="J133" s="318">
        <v>0</v>
      </c>
      <c r="K133" s="318">
        <v>0</v>
      </c>
      <c r="L133" s="309">
        <f t="shared" si="58"/>
        <v>0</v>
      </c>
      <c r="M133" s="318">
        <v>0</v>
      </c>
      <c r="N133" s="318">
        <v>0</v>
      </c>
      <c r="O133" s="309">
        <f t="shared" si="86"/>
        <v>23</v>
      </c>
      <c r="P133" s="309">
        <f t="shared" si="87"/>
        <v>23</v>
      </c>
      <c r="Q133" s="318">
        <v>19</v>
      </c>
      <c r="R133" s="318">
        <v>4</v>
      </c>
      <c r="S133" s="309">
        <f t="shared" si="60"/>
        <v>0</v>
      </c>
      <c r="T133" s="318">
        <v>0</v>
      </c>
      <c r="U133" s="318">
        <v>0</v>
      </c>
      <c r="V133" s="309">
        <f t="shared" si="61"/>
        <v>0</v>
      </c>
      <c r="W133" s="318">
        <v>0</v>
      </c>
      <c r="X133" s="318">
        <v>0</v>
      </c>
      <c r="Y133" s="318">
        <v>23</v>
      </c>
      <c r="Z133" s="318">
        <v>0</v>
      </c>
      <c r="AA133" s="318">
        <v>0</v>
      </c>
      <c r="AB133" s="318">
        <v>0</v>
      </c>
    </row>
    <row r="134" spans="1:28" ht="36">
      <c r="A134" s="308" t="s">
        <v>361</v>
      </c>
      <c r="B134" s="311" t="s">
        <v>378</v>
      </c>
      <c r="C134" s="311" t="s">
        <v>379</v>
      </c>
      <c r="D134" s="298">
        <v>120</v>
      </c>
      <c r="E134" s="309">
        <f t="shared" si="82"/>
        <v>87</v>
      </c>
      <c r="F134" s="309">
        <f t="shared" si="83"/>
        <v>59</v>
      </c>
      <c r="G134" s="309">
        <f t="shared" si="84"/>
        <v>28</v>
      </c>
      <c r="H134" s="309">
        <f t="shared" si="85"/>
        <v>87</v>
      </c>
      <c r="I134" s="309">
        <f t="shared" si="57"/>
        <v>23</v>
      </c>
      <c r="J134" s="318">
        <v>18</v>
      </c>
      <c r="K134" s="318">
        <v>5</v>
      </c>
      <c r="L134" s="309">
        <f t="shared" si="58"/>
        <v>64</v>
      </c>
      <c r="M134" s="318">
        <v>41</v>
      </c>
      <c r="N134" s="318">
        <v>23</v>
      </c>
      <c r="O134" s="309">
        <f t="shared" si="86"/>
        <v>0</v>
      </c>
      <c r="P134" s="309">
        <f t="shared" si="87"/>
        <v>0</v>
      </c>
      <c r="Q134" s="318">
        <v>0</v>
      </c>
      <c r="R134" s="318">
        <v>0</v>
      </c>
      <c r="S134" s="309">
        <f t="shared" si="60"/>
        <v>0</v>
      </c>
      <c r="T134" s="318">
        <v>0</v>
      </c>
      <c r="U134" s="318">
        <v>0</v>
      </c>
      <c r="V134" s="309">
        <f t="shared" si="61"/>
        <v>0</v>
      </c>
      <c r="W134" s="318">
        <v>0</v>
      </c>
      <c r="X134" s="318">
        <v>0</v>
      </c>
      <c r="Y134" s="318">
        <v>87</v>
      </c>
      <c r="Z134" s="318">
        <v>0</v>
      </c>
      <c r="AA134" s="318">
        <v>0</v>
      </c>
      <c r="AB134" s="318">
        <v>0</v>
      </c>
    </row>
    <row r="135" spans="1:28">
      <c r="A135" s="308" t="s">
        <v>361</v>
      </c>
      <c r="B135" s="311" t="s">
        <v>380</v>
      </c>
      <c r="C135" s="311" t="s">
        <v>381</v>
      </c>
      <c r="D135" s="298">
        <v>121</v>
      </c>
      <c r="E135" s="309">
        <f t="shared" si="82"/>
        <v>15</v>
      </c>
      <c r="F135" s="309">
        <f t="shared" si="83"/>
        <v>2</v>
      </c>
      <c r="G135" s="309">
        <f t="shared" si="84"/>
        <v>13</v>
      </c>
      <c r="H135" s="309">
        <f t="shared" si="85"/>
        <v>0</v>
      </c>
      <c r="I135" s="309">
        <f t="shared" si="57"/>
        <v>0</v>
      </c>
      <c r="J135" s="318">
        <v>0</v>
      </c>
      <c r="K135" s="318">
        <v>0</v>
      </c>
      <c r="L135" s="309">
        <f t="shared" si="58"/>
        <v>0</v>
      </c>
      <c r="M135" s="318">
        <v>0</v>
      </c>
      <c r="N135" s="318">
        <v>0</v>
      </c>
      <c r="O135" s="309">
        <f t="shared" si="86"/>
        <v>15</v>
      </c>
      <c r="P135" s="309">
        <f t="shared" si="87"/>
        <v>15</v>
      </c>
      <c r="Q135" s="318">
        <v>2</v>
      </c>
      <c r="R135" s="318">
        <v>13</v>
      </c>
      <c r="S135" s="309">
        <f t="shared" si="60"/>
        <v>0</v>
      </c>
      <c r="T135" s="318">
        <v>0</v>
      </c>
      <c r="U135" s="318">
        <v>0</v>
      </c>
      <c r="V135" s="309">
        <f t="shared" si="61"/>
        <v>0</v>
      </c>
      <c r="W135" s="318">
        <v>0</v>
      </c>
      <c r="X135" s="318">
        <v>0</v>
      </c>
      <c r="Y135" s="318">
        <v>15</v>
      </c>
      <c r="Z135" s="318">
        <v>0</v>
      </c>
      <c r="AA135" s="318">
        <v>0</v>
      </c>
      <c r="AB135" s="318">
        <v>0</v>
      </c>
    </row>
    <row r="136" spans="1:28">
      <c r="A136" s="308" t="s">
        <v>361</v>
      </c>
      <c r="B136" s="311" t="s">
        <v>382</v>
      </c>
      <c r="C136" s="311" t="s">
        <v>383</v>
      </c>
      <c r="D136" s="298">
        <v>122</v>
      </c>
      <c r="E136" s="309">
        <f t="shared" si="82"/>
        <v>153</v>
      </c>
      <c r="F136" s="309">
        <f t="shared" si="83"/>
        <v>108</v>
      </c>
      <c r="G136" s="309">
        <f t="shared" si="84"/>
        <v>45</v>
      </c>
      <c r="H136" s="309">
        <f t="shared" si="85"/>
        <v>153</v>
      </c>
      <c r="I136" s="309">
        <f t="shared" si="57"/>
        <v>89</v>
      </c>
      <c r="J136" s="318">
        <v>66</v>
      </c>
      <c r="K136" s="318">
        <v>23</v>
      </c>
      <c r="L136" s="309">
        <f t="shared" si="58"/>
        <v>64</v>
      </c>
      <c r="M136" s="318">
        <v>42</v>
      </c>
      <c r="N136" s="318">
        <v>22</v>
      </c>
      <c r="O136" s="309">
        <f t="shared" si="86"/>
        <v>0</v>
      </c>
      <c r="P136" s="309">
        <f t="shared" si="87"/>
        <v>0</v>
      </c>
      <c r="Q136" s="318">
        <v>0</v>
      </c>
      <c r="R136" s="318">
        <v>0</v>
      </c>
      <c r="S136" s="309">
        <f t="shared" si="60"/>
        <v>0</v>
      </c>
      <c r="T136" s="318">
        <v>0</v>
      </c>
      <c r="U136" s="318">
        <v>0</v>
      </c>
      <c r="V136" s="309">
        <f t="shared" si="61"/>
        <v>0</v>
      </c>
      <c r="W136" s="318">
        <v>0</v>
      </c>
      <c r="X136" s="318">
        <v>0</v>
      </c>
      <c r="Y136" s="318">
        <v>153</v>
      </c>
      <c r="Z136" s="318">
        <v>0</v>
      </c>
      <c r="AA136" s="318">
        <v>0</v>
      </c>
      <c r="AB136" s="318">
        <v>0</v>
      </c>
    </row>
    <row r="137" spans="1:28" ht="24">
      <c r="A137" s="308" t="s">
        <v>361</v>
      </c>
      <c r="B137" s="311" t="s">
        <v>384</v>
      </c>
      <c r="C137" s="311" t="s">
        <v>385</v>
      </c>
      <c r="D137" s="298">
        <v>123</v>
      </c>
      <c r="E137" s="309">
        <f t="shared" si="82"/>
        <v>27</v>
      </c>
      <c r="F137" s="309">
        <f t="shared" si="83"/>
        <v>0</v>
      </c>
      <c r="G137" s="309">
        <f t="shared" si="84"/>
        <v>27</v>
      </c>
      <c r="H137" s="309">
        <f t="shared" si="85"/>
        <v>0</v>
      </c>
      <c r="I137" s="309">
        <f t="shared" si="57"/>
        <v>0</v>
      </c>
      <c r="J137" s="318">
        <v>0</v>
      </c>
      <c r="K137" s="318">
        <v>0</v>
      </c>
      <c r="L137" s="309">
        <f t="shared" si="58"/>
        <v>0</v>
      </c>
      <c r="M137" s="318">
        <v>0</v>
      </c>
      <c r="N137" s="318">
        <v>0</v>
      </c>
      <c r="O137" s="309">
        <f t="shared" si="86"/>
        <v>27</v>
      </c>
      <c r="P137" s="309">
        <f t="shared" si="87"/>
        <v>27</v>
      </c>
      <c r="Q137" s="318">
        <v>0</v>
      </c>
      <c r="R137" s="318">
        <v>27</v>
      </c>
      <c r="S137" s="309">
        <f t="shared" si="60"/>
        <v>0</v>
      </c>
      <c r="T137" s="318">
        <v>0</v>
      </c>
      <c r="U137" s="318">
        <v>0</v>
      </c>
      <c r="V137" s="309">
        <f t="shared" si="61"/>
        <v>0</v>
      </c>
      <c r="W137" s="318">
        <v>0</v>
      </c>
      <c r="X137" s="318">
        <v>0</v>
      </c>
      <c r="Y137" s="318">
        <v>27</v>
      </c>
      <c r="Z137" s="318">
        <v>0</v>
      </c>
      <c r="AA137" s="318">
        <v>0</v>
      </c>
      <c r="AB137" s="318">
        <v>0</v>
      </c>
    </row>
    <row r="138" spans="1:28">
      <c r="A138" s="308" t="s">
        <v>361</v>
      </c>
      <c r="B138" s="308" t="s">
        <v>386</v>
      </c>
      <c r="C138" s="308" t="s">
        <v>387</v>
      </c>
      <c r="D138" s="298">
        <v>124</v>
      </c>
      <c r="E138" s="309">
        <f t="shared" si="82"/>
        <v>209</v>
      </c>
      <c r="F138" s="309">
        <f t="shared" si="83"/>
        <v>202</v>
      </c>
      <c r="G138" s="309">
        <f t="shared" si="84"/>
        <v>7</v>
      </c>
      <c r="H138" s="309">
        <f t="shared" si="85"/>
        <v>209</v>
      </c>
      <c r="I138" s="309">
        <f t="shared" si="57"/>
        <v>98</v>
      </c>
      <c r="J138" s="318">
        <v>91</v>
      </c>
      <c r="K138" s="318">
        <v>7</v>
      </c>
      <c r="L138" s="309">
        <f t="shared" si="58"/>
        <v>111</v>
      </c>
      <c r="M138" s="318">
        <v>111</v>
      </c>
      <c r="N138" s="318">
        <v>0</v>
      </c>
      <c r="O138" s="309">
        <f t="shared" si="86"/>
        <v>0</v>
      </c>
      <c r="P138" s="309">
        <f t="shared" si="87"/>
        <v>0</v>
      </c>
      <c r="Q138" s="318">
        <v>0</v>
      </c>
      <c r="R138" s="318">
        <v>0</v>
      </c>
      <c r="S138" s="309">
        <f t="shared" si="60"/>
        <v>0</v>
      </c>
      <c r="T138" s="318">
        <v>0</v>
      </c>
      <c r="U138" s="318">
        <v>0</v>
      </c>
      <c r="V138" s="309">
        <f t="shared" si="61"/>
        <v>0</v>
      </c>
      <c r="W138" s="318">
        <v>0</v>
      </c>
      <c r="X138" s="318">
        <v>0</v>
      </c>
      <c r="Y138" s="318">
        <v>209</v>
      </c>
      <c r="Z138" s="318">
        <v>0</v>
      </c>
      <c r="AA138" s="318">
        <v>0</v>
      </c>
      <c r="AB138" s="318">
        <v>0</v>
      </c>
    </row>
    <row r="139" spans="1:28" ht="24">
      <c r="A139" s="308" t="s">
        <v>361</v>
      </c>
      <c r="B139" s="311" t="s">
        <v>388</v>
      </c>
      <c r="C139" s="311" t="s">
        <v>389</v>
      </c>
      <c r="D139" s="298">
        <v>125</v>
      </c>
      <c r="E139" s="309">
        <f t="shared" si="82"/>
        <v>120</v>
      </c>
      <c r="F139" s="309">
        <f t="shared" si="83"/>
        <v>120</v>
      </c>
      <c r="G139" s="309">
        <f t="shared" si="84"/>
        <v>0</v>
      </c>
      <c r="H139" s="309">
        <f t="shared" si="85"/>
        <v>0</v>
      </c>
      <c r="I139" s="309">
        <f t="shared" si="57"/>
        <v>0</v>
      </c>
      <c r="J139" s="318">
        <v>0</v>
      </c>
      <c r="K139" s="318">
        <v>0</v>
      </c>
      <c r="L139" s="309">
        <f t="shared" si="58"/>
        <v>0</v>
      </c>
      <c r="M139" s="318">
        <v>0</v>
      </c>
      <c r="N139" s="318">
        <v>0</v>
      </c>
      <c r="O139" s="309">
        <f t="shared" si="86"/>
        <v>120</v>
      </c>
      <c r="P139" s="309">
        <f t="shared" si="87"/>
        <v>120</v>
      </c>
      <c r="Q139" s="318">
        <v>120</v>
      </c>
      <c r="R139" s="318">
        <v>0</v>
      </c>
      <c r="S139" s="309">
        <f t="shared" si="60"/>
        <v>0</v>
      </c>
      <c r="T139" s="318">
        <v>0</v>
      </c>
      <c r="U139" s="318">
        <v>0</v>
      </c>
      <c r="V139" s="309">
        <f t="shared" si="61"/>
        <v>0</v>
      </c>
      <c r="W139" s="318">
        <v>0</v>
      </c>
      <c r="X139" s="318">
        <v>0</v>
      </c>
      <c r="Y139" s="318">
        <v>112</v>
      </c>
      <c r="Z139" s="318">
        <v>0</v>
      </c>
      <c r="AA139" s="318">
        <v>8</v>
      </c>
      <c r="AB139" s="318">
        <v>0</v>
      </c>
    </row>
    <row r="140" spans="1:28" ht="24">
      <c r="A140" s="308" t="s">
        <v>361</v>
      </c>
      <c r="B140" s="325" t="s">
        <v>390</v>
      </c>
      <c r="C140" s="325" t="s">
        <v>391</v>
      </c>
      <c r="D140" s="298">
        <v>126</v>
      </c>
      <c r="E140" s="309">
        <f t="shared" si="82"/>
        <v>25</v>
      </c>
      <c r="F140" s="309">
        <f t="shared" si="83"/>
        <v>25</v>
      </c>
      <c r="G140" s="309">
        <f t="shared" si="84"/>
        <v>0</v>
      </c>
      <c r="H140" s="309">
        <f t="shared" si="85"/>
        <v>0</v>
      </c>
      <c r="I140" s="309">
        <f t="shared" si="57"/>
        <v>0</v>
      </c>
      <c r="J140" s="318">
        <v>0</v>
      </c>
      <c r="K140" s="318">
        <v>0</v>
      </c>
      <c r="L140" s="309">
        <f t="shared" si="58"/>
        <v>0</v>
      </c>
      <c r="M140" s="318">
        <v>0</v>
      </c>
      <c r="N140" s="318">
        <v>0</v>
      </c>
      <c r="O140" s="309">
        <f t="shared" si="86"/>
        <v>25</v>
      </c>
      <c r="P140" s="309">
        <f t="shared" si="87"/>
        <v>25</v>
      </c>
      <c r="Q140" s="318">
        <v>25</v>
      </c>
      <c r="R140" s="318">
        <v>0</v>
      </c>
      <c r="S140" s="309">
        <f t="shared" si="60"/>
        <v>0</v>
      </c>
      <c r="T140" s="318">
        <v>0</v>
      </c>
      <c r="U140" s="318">
        <v>0</v>
      </c>
      <c r="V140" s="309">
        <f t="shared" si="61"/>
        <v>0</v>
      </c>
      <c r="W140" s="318">
        <v>0</v>
      </c>
      <c r="X140" s="318">
        <v>0</v>
      </c>
      <c r="Y140" s="318">
        <v>25</v>
      </c>
      <c r="Z140" s="318">
        <v>0</v>
      </c>
      <c r="AA140" s="318">
        <v>0</v>
      </c>
      <c r="AB140" s="318">
        <v>0</v>
      </c>
    </row>
    <row r="141" spans="1:28" ht="36">
      <c r="A141" s="308" t="s">
        <v>361</v>
      </c>
      <c r="B141" s="311" t="s">
        <v>392</v>
      </c>
      <c r="C141" s="311" t="s">
        <v>393</v>
      </c>
      <c r="D141" s="298">
        <v>127</v>
      </c>
      <c r="E141" s="309">
        <f t="shared" si="82"/>
        <v>20</v>
      </c>
      <c r="F141" s="309">
        <f t="shared" si="83"/>
        <v>8</v>
      </c>
      <c r="G141" s="309">
        <f t="shared" si="84"/>
        <v>12</v>
      </c>
      <c r="H141" s="309">
        <f t="shared" si="85"/>
        <v>0</v>
      </c>
      <c r="I141" s="309">
        <f t="shared" si="57"/>
        <v>0</v>
      </c>
      <c r="J141" s="318">
        <v>0</v>
      </c>
      <c r="K141" s="318">
        <v>0</v>
      </c>
      <c r="L141" s="309">
        <f t="shared" si="58"/>
        <v>0</v>
      </c>
      <c r="M141" s="318">
        <v>0</v>
      </c>
      <c r="N141" s="318">
        <v>0</v>
      </c>
      <c r="O141" s="309">
        <f t="shared" si="86"/>
        <v>20</v>
      </c>
      <c r="P141" s="309">
        <f t="shared" si="87"/>
        <v>20</v>
      </c>
      <c r="Q141" s="318">
        <v>8</v>
      </c>
      <c r="R141" s="318">
        <v>12</v>
      </c>
      <c r="S141" s="309">
        <f t="shared" si="60"/>
        <v>0</v>
      </c>
      <c r="T141" s="318">
        <v>0</v>
      </c>
      <c r="U141" s="318">
        <v>0</v>
      </c>
      <c r="V141" s="309">
        <f t="shared" si="61"/>
        <v>0</v>
      </c>
      <c r="W141" s="318">
        <v>0</v>
      </c>
      <c r="X141" s="318">
        <v>0</v>
      </c>
      <c r="Y141" s="318">
        <v>20</v>
      </c>
      <c r="Z141" s="318">
        <v>0</v>
      </c>
      <c r="AA141" s="318">
        <v>0</v>
      </c>
      <c r="AB141" s="318">
        <v>0</v>
      </c>
    </row>
    <row r="142" spans="1:28">
      <c r="A142" s="308" t="s">
        <v>361</v>
      </c>
      <c r="B142" s="311" t="s">
        <v>394</v>
      </c>
      <c r="C142" s="311" t="s">
        <v>395</v>
      </c>
      <c r="D142" s="298">
        <v>128</v>
      </c>
      <c r="E142" s="309">
        <f t="shared" si="82"/>
        <v>124</v>
      </c>
      <c r="F142" s="309">
        <f t="shared" si="83"/>
        <v>73</v>
      </c>
      <c r="G142" s="309">
        <f t="shared" si="84"/>
        <v>51</v>
      </c>
      <c r="H142" s="309">
        <f t="shared" si="85"/>
        <v>0</v>
      </c>
      <c r="I142" s="309">
        <f t="shared" si="57"/>
        <v>0</v>
      </c>
      <c r="J142" s="318">
        <v>0</v>
      </c>
      <c r="K142" s="318">
        <v>0</v>
      </c>
      <c r="L142" s="309">
        <f t="shared" si="58"/>
        <v>0</v>
      </c>
      <c r="M142" s="318">
        <v>0</v>
      </c>
      <c r="N142" s="318">
        <v>0</v>
      </c>
      <c r="O142" s="309">
        <f t="shared" si="86"/>
        <v>97</v>
      </c>
      <c r="P142" s="309">
        <f t="shared" si="87"/>
        <v>97</v>
      </c>
      <c r="Q142" s="318">
        <v>46</v>
      </c>
      <c r="R142" s="318">
        <v>51</v>
      </c>
      <c r="S142" s="309">
        <f t="shared" si="60"/>
        <v>0</v>
      </c>
      <c r="T142" s="318">
        <v>0</v>
      </c>
      <c r="U142" s="318">
        <v>0</v>
      </c>
      <c r="V142" s="309">
        <f t="shared" si="61"/>
        <v>27</v>
      </c>
      <c r="W142" s="318">
        <v>27</v>
      </c>
      <c r="X142" s="318">
        <v>0</v>
      </c>
      <c r="Y142" s="318">
        <v>97</v>
      </c>
      <c r="Z142" s="318">
        <v>0</v>
      </c>
      <c r="AA142" s="318">
        <v>0</v>
      </c>
      <c r="AB142" s="318">
        <v>27</v>
      </c>
    </row>
    <row r="143" spans="1:28" ht="24">
      <c r="A143" s="308" t="s">
        <v>361</v>
      </c>
      <c r="B143" s="308" t="s">
        <v>396</v>
      </c>
      <c r="C143" s="308" t="s">
        <v>397</v>
      </c>
      <c r="D143" s="298">
        <v>129</v>
      </c>
      <c r="E143" s="309">
        <f t="shared" si="82"/>
        <v>192</v>
      </c>
      <c r="F143" s="309">
        <f t="shared" si="83"/>
        <v>64</v>
      </c>
      <c r="G143" s="309">
        <f t="shared" si="84"/>
        <v>128</v>
      </c>
      <c r="H143" s="309">
        <f t="shared" si="85"/>
        <v>192</v>
      </c>
      <c r="I143" s="309">
        <f t="shared" si="57"/>
        <v>100</v>
      </c>
      <c r="J143" s="318">
        <v>24</v>
      </c>
      <c r="K143" s="318">
        <v>76</v>
      </c>
      <c r="L143" s="309">
        <f t="shared" si="58"/>
        <v>92</v>
      </c>
      <c r="M143" s="318">
        <v>40</v>
      </c>
      <c r="N143" s="318">
        <v>52</v>
      </c>
      <c r="O143" s="309">
        <f t="shared" si="86"/>
        <v>0</v>
      </c>
      <c r="P143" s="309">
        <f t="shared" si="87"/>
        <v>0</v>
      </c>
      <c r="Q143" s="318">
        <v>0</v>
      </c>
      <c r="R143" s="318">
        <v>0</v>
      </c>
      <c r="S143" s="309">
        <f t="shared" si="60"/>
        <v>0</v>
      </c>
      <c r="T143" s="318">
        <v>0</v>
      </c>
      <c r="U143" s="318">
        <v>0</v>
      </c>
      <c r="V143" s="309">
        <f t="shared" si="61"/>
        <v>0</v>
      </c>
      <c r="W143" s="318">
        <v>0</v>
      </c>
      <c r="X143" s="318">
        <v>0</v>
      </c>
      <c r="Y143" s="318">
        <v>192</v>
      </c>
      <c r="Z143" s="318">
        <v>0</v>
      </c>
      <c r="AA143" s="318">
        <v>0</v>
      </c>
      <c r="AB143" s="318">
        <v>0</v>
      </c>
    </row>
    <row r="144" spans="1:28" ht="24.75" customHeight="1">
      <c r="A144" s="308" t="s">
        <v>361</v>
      </c>
      <c r="B144" s="307" t="s">
        <v>398</v>
      </c>
      <c r="C144" s="307" t="s">
        <v>399</v>
      </c>
      <c r="D144" s="298">
        <v>130</v>
      </c>
      <c r="E144" s="309">
        <f t="shared" si="82"/>
        <v>137</v>
      </c>
      <c r="F144" s="309">
        <f t="shared" si="83"/>
        <v>80</v>
      </c>
      <c r="G144" s="309">
        <f t="shared" si="84"/>
        <v>57</v>
      </c>
      <c r="H144" s="309">
        <f t="shared" si="85"/>
        <v>0</v>
      </c>
      <c r="I144" s="309">
        <f t="shared" si="57"/>
        <v>0</v>
      </c>
      <c r="J144" s="318">
        <v>0</v>
      </c>
      <c r="K144" s="318">
        <v>0</v>
      </c>
      <c r="L144" s="309">
        <f t="shared" si="58"/>
        <v>0</v>
      </c>
      <c r="M144" s="318">
        <v>0</v>
      </c>
      <c r="N144" s="318">
        <v>0</v>
      </c>
      <c r="O144" s="309">
        <f t="shared" si="86"/>
        <v>137</v>
      </c>
      <c r="P144" s="309">
        <f t="shared" si="87"/>
        <v>137</v>
      </c>
      <c r="Q144" s="318">
        <v>80</v>
      </c>
      <c r="R144" s="318">
        <v>57</v>
      </c>
      <c r="S144" s="309">
        <f t="shared" si="60"/>
        <v>0</v>
      </c>
      <c r="T144" s="318">
        <v>0</v>
      </c>
      <c r="U144" s="318">
        <v>0</v>
      </c>
      <c r="V144" s="309">
        <f t="shared" si="61"/>
        <v>0</v>
      </c>
      <c r="W144" s="318">
        <v>0</v>
      </c>
      <c r="X144" s="318">
        <v>0</v>
      </c>
      <c r="Y144" s="318">
        <v>111</v>
      </c>
      <c r="Z144" s="318">
        <v>0</v>
      </c>
      <c r="AA144" s="318">
        <v>26</v>
      </c>
      <c r="AB144" s="318">
        <v>0</v>
      </c>
    </row>
    <row r="145" spans="1:28" ht="29.25" customHeight="1">
      <c r="A145" s="308" t="s">
        <v>361</v>
      </c>
      <c r="B145" s="308" t="s">
        <v>400</v>
      </c>
      <c r="C145" s="308" t="s">
        <v>401</v>
      </c>
      <c r="D145" s="298">
        <v>131</v>
      </c>
      <c r="E145" s="309">
        <f t="shared" si="82"/>
        <v>26</v>
      </c>
      <c r="F145" s="309">
        <f t="shared" si="83"/>
        <v>26</v>
      </c>
      <c r="G145" s="309">
        <f t="shared" si="84"/>
        <v>0</v>
      </c>
      <c r="H145" s="309">
        <f t="shared" si="85"/>
        <v>26</v>
      </c>
      <c r="I145" s="309">
        <f t="shared" si="57"/>
        <v>0</v>
      </c>
      <c r="J145" s="318">
        <v>0</v>
      </c>
      <c r="K145" s="318">
        <v>0</v>
      </c>
      <c r="L145" s="309">
        <f t="shared" si="58"/>
        <v>26</v>
      </c>
      <c r="M145" s="318">
        <v>26</v>
      </c>
      <c r="N145" s="318">
        <v>0</v>
      </c>
      <c r="O145" s="309">
        <f t="shared" si="86"/>
        <v>0</v>
      </c>
      <c r="P145" s="309">
        <f t="shared" si="87"/>
        <v>0</v>
      </c>
      <c r="Q145" s="318">
        <v>0</v>
      </c>
      <c r="R145" s="318">
        <v>0</v>
      </c>
      <c r="S145" s="309">
        <f t="shared" si="60"/>
        <v>0</v>
      </c>
      <c r="T145" s="318">
        <v>0</v>
      </c>
      <c r="U145" s="318">
        <v>0</v>
      </c>
      <c r="V145" s="309">
        <f t="shared" si="61"/>
        <v>0</v>
      </c>
      <c r="W145" s="318">
        <v>0</v>
      </c>
      <c r="X145" s="318">
        <v>0</v>
      </c>
      <c r="Y145" s="318">
        <v>26</v>
      </c>
      <c r="Z145" s="318">
        <v>0</v>
      </c>
      <c r="AA145" s="318">
        <v>0</v>
      </c>
      <c r="AB145" s="318">
        <v>0</v>
      </c>
    </row>
    <row r="146" spans="1:28" ht="24">
      <c r="A146" s="308" t="s">
        <v>361</v>
      </c>
      <c r="B146" s="325" t="s">
        <v>402</v>
      </c>
      <c r="C146" s="325" t="s">
        <v>403</v>
      </c>
      <c r="D146" s="298">
        <v>132</v>
      </c>
      <c r="E146" s="309">
        <f t="shared" si="82"/>
        <v>116</v>
      </c>
      <c r="F146" s="309">
        <f t="shared" si="83"/>
        <v>38</v>
      </c>
      <c r="G146" s="309">
        <f t="shared" si="84"/>
        <v>78</v>
      </c>
      <c r="H146" s="309">
        <f t="shared" si="85"/>
        <v>0</v>
      </c>
      <c r="I146" s="309">
        <f t="shared" si="57"/>
        <v>0</v>
      </c>
      <c r="J146" s="318">
        <v>0</v>
      </c>
      <c r="K146" s="318">
        <v>0</v>
      </c>
      <c r="L146" s="309">
        <f t="shared" si="58"/>
        <v>0</v>
      </c>
      <c r="M146" s="318">
        <v>0</v>
      </c>
      <c r="N146" s="318">
        <v>0</v>
      </c>
      <c r="O146" s="309">
        <f t="shared" si="86"/>
        <v>116</v>
      </c>
      <c r="P146" s="309">
        <f t="shared" si="87"/>
        <v>116</v>
      </c>
      <c r="Q146" s="318">
        <v>38</v>
      </c>
      <c r="R146" s="318">
        <v>78</v>
      </c>
      <c r="S146" s="309">
        <f t="shared" si="60"/>
        <v>0</v>
      </c>
      <c r="T146" s="318">
        <v>0</v>
      </c>
      <c r="U146" s="318">
        <v>0</v>
      </c>
      <c r="V146" s="309">
        <f t="shared" si="61"/>
        <v>0</v>
      </c>
      <c r="W146" s="318">
        <v>0</v>
      </c>
      <c r="X146" s="318">
        <v>0</v>
      </c>
      <c r="Y146" s="318">
        <v>101</v>
      </c>
      <c r="Z146" s="318">
        <v>0</v>
      </c>
      <c r="AA146" s="318">
        <v>15</v>
      </c>
      <c r="AB146" s="318">
        <v>0</v>
      </c>
    </row>
    <row r="147" spans="1:28">
      <c r="A147" s="308" t="s">
        <v>361</v>
      </c>
      <c r="B147" s="325"/>
      <c r="C147" s="325" t="s">
        <v>404</v>
      </c>
      <c r="D147" s="298">
        <v>133</v>
      </c>
      <c r="E147" s="309">
        <f t="shared" si="82"/>
        <v>15</v>
      </c>
      <c r="F147" s="309">
        <f t="shared" si="83"/>
        <v>4</v>
      </c>
      <c r="G147" s="309">
        <f t="shared" si="84"/>
        <v>11</v>
      </c>
      <c r="H147" s="309">
        <f t="shared" si="85"/>
        <v>0</v>
      </c>
      <c r="I147" s="309">
        <f t="shared" si="57"/>
        <v>0</v>
      </c>
      <c r="J147" s="318">
        <v>0</v>
      </c>
      <c r="K147" s="318">
        <v>0</v>
      </c>
      <c r="L147" s="309">
        <f t="shared" si="58"/>
        <v>0</v>
      </c>
      <c r="M147" s="318">
        <v>0</v>
      </c>
      <c r="N147" s="318">
        <v>0</v>
      </c>
      <c r="O147" s="309">
        <f t="shared" si="86"/>
        <v>0</v>
      </c>
      <c r="P147" s="309">
        <f t="shared" si="87"/>
        <v>0</v>
      </c>
      <c r="Q147" s="318">
        <v>0</v>
      </c>
      <c r="R147" s="318">
        <v>0</v>
      </c>
      <c r="S147" s="309">
        <f t="shared" si="60"/>
        <v>0</v>
      </c>
      <c r="T147" s="318">
        <v>0</v>
      </c>
      <c r="U147" s="318">
        <v>0</v>
      </c>
      <c r="V147" s="309">
        <f t="shared" si="61"/>
        <v>15</v>
      </c>
      <c r="W147" s="318">
        <v>4</v>
      </c>
      <c r="X147" s="318">
        <v>11</v>
      </c>
      <c r="Y147" s="318">
        <v>15</v>
      </c>
      <c r="Z147" s="318">
        <v>0</v>
      </c>
      <c r="AA147" s="318">
        <v>0</v>
      </c>
      <c r="AB147" s="318">
        <v>0</v>
      </c>
    </row>
    <row r="148" spans="1:28" ht="20.25" customHeight="1">
      <c r="A148" s="574" t="s">
        <v>405</v>
      </c>
      <c r="B148" s="575"/>
      <c r="C148" s="576"/>
      <c r="D148" s="304">
        <v>134</v>
      </c>
      <c r="E148" s="321">
        <v>194</v>
      </c>
      <c r="F148" s="321">
        <v>172</v>
      </c>
      <c r="G148" s="321">
        <v>22</v>
      </c>
      <c r="H148" s="306">
        <f t="shared" ref="H148:H192" si="88">+I148+L148</f>
        <v>52</v>
      </c>
      <c r="I148" s="321">
        <v>52</v>
      </c>
      <c r="J148" s="321">
        <v>43</v>
      </c>
      <c r="K148" s="321">
        <v>9</v>
      </c>
      <c r="L148" s="321">
        <v>0</v>
      </c>
      <c r="M148" s="321">
        <v>0</v>
      </c>
      <c r="N148" s="321">
        <v>0</v>
      </c>
      <c r="O148" s="306">
        <f t="shared" ref="O148:O194" si="89">+P148+S148</f>
        <v>142</v>
      </c>
      <c r="P148" s="321">
        <v>54</v>
      </c>
      <c r="Q148" s="321">
        <v>44</v>
      </c>
      <c r="R148" s="321">
        <v>10</v>
      </c>
      <c r="S148" s="321">
        <v>88</v>
      </c>
      <c r="T148" s="321">
        <v>85</v>
      </c>
      <c r="U148" s="321">
        <v>3</v>
      </c>
      <c r="V148" s="321">
        <v>0</v>
      </c>
      <c r="W148" s="321">
        <v>0</v>
      </c>
      <c r="X148" s="321">
        <v>0</v>
      </c>
      <c r="Y148" s="321">
        <v>180</v>
      </c>
      <c r="Z148" s="321">
        <v>0</v>
      </c>
      <c r="AA148" s="321">
        <v>14</v>
      </c>
      <c r="AB148" s="321">
        <v>0</v>
      </c>
    </row>
    <row r="149" spans="1:28" ht="48">
      <c r="A149" s="311" t="s">
        <v>406</v>
      </c>
      <c r="B149" s="311" t="s">
        <v>407</v>
      </c>
      <c r="C149" s="311" t="s">
        <v>408</v>
      </c>
      <c r="D149" s="298">
        <v>135</v>
      </c>
      <c r="E149" s="309">
        <f t="shared" ref="E149:E151" si="90">+H149+O149+V149</f>
        <v>14</v>
      </c>
      <c r="F149" s="309">
        <f t="shared" ref="F149:F151" si="91">+J149+M149+Q149+T149+W149</f>
        <v>14</v>
      </c>
      <c r="G149" s="309">
        <f t="shared" ref="G149:G151" si="92">+K149+N149+R149+U149+X149</f>
        <v>0</v>
      </c>
      <c r="H149" s="309">
        <f t="shared" si="88"/>
        <v>0</v>
      </c>
      <c r="I149" s="309">
        <f t="shared" si="57"/>
        <v>0</v>
      </c>
      <c r="J149" s="318">
        <v>0</v>
      </c>
      <c r="K149" s="318">
        <v>0</v>
      </c>
      <c r="L149" s="309">
        <f t="shared" si="58"/>
        <v>0</v>
      </c>
      <c r="M149" s="318">
        <v>0</v>
      </c>
      <c r="N149" s="318">
        <v>0</v>
      </c>
      <c r="O149" s="309">
        <f t="shared" si="89"/>
        <v>14</v>
      </c>
      <c r="P149" s="309">
        <f t="shared" ref="P149:P151" si="93">+Q149+R149</f>
        <v>14</v>
      </c>
      <c r="Q149" s="318">
        <v>14</v>
      </c>
      <c r="R149" s="318">
        <v>0</v>
      </c>
      <c r="S149" s="309">
        <f t="shared" si="60"/>
        <v>0</v>
      </c>
      <c r="T149" s="318">
        <v>0</v>
      </c>
      <c r="U149" s="318">
        <v>0</v>
      </c>
      <c r="V149" s="309">
        <f t="shared" si="61"/>
        <v>0</v>
      </c>
      <c r="W149" s="318">
        <v>0</v>
      </c>
      <c r="X149" s="318">
        <v>0</v>
      </c>
      <c r="Y149" s="318">
        <v>0</v>
      </c>
      <c r="Z149" s="318">
        <v>0</v>
      </c>
      <c r="AA149" s="318">
        <v>14</v>
      </c>
      <c r="AB149" s="318">
        <v>0</v>
      </c>
    </row>
    <row r="150" spans="1:28" ht="24">
      <c r="A150" s="311" t="s">
        <v>406</v>
      </c>
      <c r="B150" s="315" t="s">
        <v>409</v>
      </c>
      <c r="C150" s="315" t="s">
        <v>410</v>
      </c>
      <c r="D150" s="298">
        <v>136</v>
      </c>
      <c r="E150" s="309">
        <f t="shared" si="90"/>
        <v>16</v>
      </c>
      <c r="F150" s="309">
        <f t="shared" si="91"/>
        <v>12</v>
      </c>
      <c r="G150" s="309">
        <f t="shared" si="92"/>
        <v>4</v>
      </c>
      <c r="H150" s="309">
        <f t="shared" si="88"/>
        <v>16</v>
      </c>
      <c r="I150" s="309">
        <f t="shared" si="57"/>
        <v>16</v>
      </c>
      <c r="J150" s="318">
        <v>12</v>
      </c>
      <c r="K150" s="318">
        <v>4</v>
      </c>
      <c r="L150" s="309">
        <f t="shared" si="58"/>
        <v>0</v>
      </c>
      <c r="M150" s="318">
        <v>0</v>
      </c>
      <c r="N150" s="318">
        <v>0</v>
      </c>
      <c r="O150" s="309">
        <f t="shared" si="89"/>
        <v>0</v>
      </c>
      <c r="P150" s="309">
        <f t="shared" si="93"/>
        <v>0</v>
      </c>
      <c r="Q150" s="318">
        <v>0</v>
      </c>
      <c r="R150" s="318">
        <v>0</v>
      </c>
      <c r="S150" s="309">
        <f t="shared" si="60"/>
        <v>0</v>
      </c>
      <c r="T150" s="318">
        <v>0</v>
      </c>
      <c r="U150" s="318">
        <v>0</v>
      </c>
      <c r="V150" s="309">
        <f t="shared" si="61"/>
        <v>0</v>
      </c>
      <c r="W150" s="318">
        <v>0</v>
      </c>
      <c r="X150" s="318">
        <v>0</v>
      </c>
      <c r="Y150" s="318">
        <v>16</v>
      </c>
      <c r="Z150" s="318">
        <v>0</v>
      </c>
      <c r="AA150" s="318">
        <v>0</v>
      </c>
      <c r="AB150" s="318">
        <v>0</v>
      </c>
    </row>
    <row r="151" spans="1:28" ht="24">
      <c r="A151" s="311" t="s">
        <v>406</v>
      </c>
      <c r="B151" s="311" t="s">
        <v>411</v>
      </c>
      <c r="C151" s="311" t="s">
        <v>412</v>
      </c>
      <c r="D151" s="298">
        <v>137</v>
      </c>
      <c r="E151" s="309">
        <f t="shared" si="90"/>
        <v>20</v>
      </c>
      <c r="F151" s="309">
        <f t="shared" si="91"/>
        <v>20</v>
      </c>
      <c r="G151" s="309">
        <f t="shared" si="92"/>
        <v>0</v>
      </c>
      <c r="H151" s="309">
        <f t="shared" si="88"/>
        <v>0</v>
      </c>
      <c r="I151" s="309">
        <f t="shared" si="57"/>
        <v>0</v>
      </c>
      <c r="J151" s="318">
        <v>0</v>
      </c>
      <c r="K151" s="318">
        <v>0</v>
      </c>
      <c r="L151" s="309">
        <f t="shared" si="58"/>
        <v>0</v>
      </c>
      <c r="M151" s="318">
        <v>0</v>
      </c>
      <c r="N151" s="318">
        <v>0</v>
      </c>
      <c r="O151" s="309">
        <f t="shared" si="89"/>
        <v>20</v>
      </c>
      <c r="P151" s="309">
        <f t="shared" si="93"/>
        <v>20</v>
      </c>
      <c r="Q151" s="318">
        <v>20</v>
      </c>
      <c r="R151" s="318">
        <v>0</v>
      </c>
      <c r="S151" s="309">
        <f t="shared" si="60"/>
        <v>0</v>
      </c>
      <c r="T151" s="318">
        <v>0</v>
      </c>
      <c r="U151" s="318">
        <v>0</v>
      </c>
      <c r="V151" s="309">
        <f t="shared" si="61"/>
        <v>0</v>
      </c>
      <c r="W151" s="318">
        <v>0</v>
      </c>
      <c r="X151" s="318">
        <v>0</v>
      </c>
      <c r="Y151" s="318">
        <v>20</v>
      </c>
      <c r="Z151" s="318">
        <v>0</v>
      </c>
      <c r="AA151" s="318">
        <v>0</v>
      </c>
      <c r="AB151" s="318">
        <v>0</v>
      </c>
    </row>
    <row r="152" spans="1:28" ht="48">
      <c r="A152" s="311" t="s">
        <v>406</v>
      </c>
      <c r="B152" s="311" t="s">
        <v>413</v>
      </c>
      <c r="C152" s="311" t="s">
        <v>414</v>
      </c>
      <c r="D152" s="298">
        <v>138</v>
      </c>
      <c r="E152" s="309">
        <f t="shared" ref="E152:E155" si="94">+H152+O152+V152</f>
        <v>88</v>
      </c>
      <c r="F152" s="309">
        <f t="shared" ref="F152:F155" si="95">+J152+M152+Q152+T152+W152</f>
        <v>85</v>
      </c>
      <c r="G152" s="309">
        <f t="shared" ref="G152:G155" si="96">+K152+N152+R152+U152+X152</f>
        <v>3</v>
      </c>
      <c r="H152" s="309">
        <f t="shared" ref="H152:H155" si="97">+I152+L152</f>
        <v>0</v>
      </c>
      <c r="I152" s="309">
        <f t="shared" si="57"/>
        <v>0</v>
      </c>
      <c r="J152" s="318">
        <v>0</v>
      </c>
      <c r="K152" s="318">
        <v>0</v>
      </c>
      <c r="L152" s="309">
        <f t="shared" si="58"/>
        <v>0</v>
      </c>
      <c r="M152" s="318">
        <v>0</v>
      </c>
      <c r="N152" s="318">
        <v>0</v>
      </c>
      <c r="O152" s="309">
        <f t="shared" ref="O152:O155" si="98">+P152+S152</f>
        <v>88</v>
      </c>
      <c r="P152" s="309">
        <f t="shared" ref="P152:P155" si="99">+Q152+R152</f>
        <v>0</v>
      </c>
      <c r="Q152" s="318">
        <v>0</v>
      </c>
      <c r="R152" s="318">
        <v>0</v>
      </c>
      <c r="S152" s="309">
        <f t="shared" si="60"/>
        <v>88</v>
      </c>
      <c r="T152" s="318">
        <v>85</v>
      </c>
      <c r="U152" s="318">
        <v>3</v>
      </c>
      <c r="V152" s="309">
        <f t="shared" si="61"/>
        <v>0</v>
      </c>
      <c r="W152" s="318">
        <v>0</v>
      </c>
      <c r="X152" s="318">
        <v>0</v>
      </c>
      <c r="Y152" s="318">
        <v>88</v>
      </c>
      <c r="Z152" s="318">
        <v>0</v>
      </c>
      <c r="AA152" s="318">
        <v>0</v>
      </c>
      <c r="AB152" s="318">
        <v>0</v>
      </c>
    </row>
    <row r="153" spans="1:28" ht="36">
      <c r="A153" s="311" t="s">
        <v>406</v>
      </c>
      <c r="B153" s="311" t="s">
        <v>415</v>
      </c>
      <c r="C153" s="311" t="s">
        <v>416</v>
      </c>
      <c r="D153" s="298">
        <v>139</v>
      </c>
      <c r="E153" s="309">
        <f t="shared" si="94"/>
        <v>19</v>
      </c>
      <c r="F153" s="309">
        <f t="shared" si="95"/>
        <v>17</v>
      </c>
      <c r="G153" s="309">
        <f t="shared" si="96"/>
        <v>2</v>
      </c>
      <c r="H153" s="309">
        <f t="shared" si="97"/>
        <v>19</v>
      </c>
      <c r="I153" s="309">
        <f t="shared" ref="I153:I216" si="100">+J153+K153</f>
        <v>19</v>
      </c>
      <c r="J153" s="318">
        <v>17</v>
      </c>
      <c r="K153" s="318">
        <v>2</v>
      </c>
      <c r="L153" s="309">
        <f t="shared" ref="L153:L216" si="101">+M153+N153</f>
        <v>0</v>
      </c>
      <c r="M153" s="318">
        <v>0</v>
      </c>
      <c r="N153" s="318">
        <v>0</v>
      </c>
      <c r="O153" s="309">
        <f t="shared" si="98"/>
        <v>0</v>
      </c>
      <c r="P153" s="309">
        <f t="shared" si="99"/>
        <v>0</v>
      </c>
      <c r="Q153" s="318">
        <v>0</v>
      </c>
      <c r="R153" s="318">
        <v>0</v>
      </c>
      <c r="S153" s="309">
        <f t="shared" ref="S153:S216" si="102">+T153+U153</f>
        <v>0</v>
      </c>
      <c r="T153" s="318">
        <v>0</v>
      </c>
      <c r="U153" s="318">
        <v>0</v>
      </c>
      <c r="V153" s="309">
        <f t="shared" ref="V153:V155" si="103">+W153+X153</f>
        <v>0</v>
      </c>
      <c r="W153" s="318">
        <v>0</v>
      </c>
      <c r="X153" s="318">
        <v>0</v>
      </c>
      <c r="Y153" s="318">
        <v>19</v>
      </c>
      <c r="Z153" s="318">
        <v>0</v>
      </c>
      <c r="AA153" s="318">
        <v>0</v>
      </c>
      <c r="AB153" s="318">
        <v>0</v>
      </c>
    </row>
    <row r="154" spans="1:28" ht="24">
      <c r="A154" s="311" t="s">
        <v>406</v>
      </c>
      <c r="B154" s="308" t="s">
        <v>417</v>
      </c>
      <c r="C154" s="308" t="s">
        <v>418</v>
      </c>
      <c r="D154" s="298">
        <v>140</v>
      </c>
      <c r="E154" s="309">
        <f t="shared" si="94"/>
        <v>17</v>
      </c>
      <c r="F154" s="309">
        <f t="shared" si="95"/>
        <v>14</v>
      </c>
      <c r="G154" s="309">
        <f t="shared" si="96"/>
        <v>3</v>
      </c>
      <c r="H154" s="309">
        <f t="shared" si="97"/>
        <v>17</v>
      </c>
      <c r="I154" s="309">
        <f t="shared" si="100"/>
        <v>17</v>
      </c>
      <c r="J154" s="318">
        <v>14</v>
      </c>
      <c r="K154" s="318">
        <v>3</v>
      </c>
      <c r="L154" s="309">
        <f t="shared" si="101"/>
        <v>0</v>
      </c>
      <c r="M154" s="318">
        <v>0</v>
      </c>
      <c r="N154" s="318">
        <v>0</v>
      </c>
      <c r="O154" s="309">
        <f t="shared" si="98"/>
        <v>0</v>
      </c>
      <c r="P154" s="309">
        <f t="shared" si="99"/>
        <v>0</v>
      </c>
      <c r="Q154" s="318">
        <v>0</v>
      </c>
      <c r="R154" s="318">
        <v>0</v>
      </c>
      <c r="S154" s="309">
        <f t="shared" si="102"/>
        <v>0</v>
      </c>
      <c r="T154" s="318">
        <v>0</v>
      </c>
      <c r="U154" s="318">
        <v>0</v>
      </c>
      <c r="V154" s="309">
        <f t="shared" si="103"/>
        <v>0</v>
      </c>
      <c r="W154" s="318">
        <v>0</v>
      </c>
      <c r="X154" s="318">
        <v>0</v>
      </c>
      <c r="Y154" s="318">
        <v>17</v>
      </c>
      <c r="Z154" s="318">
        <v>0</v>
      </c>
      <c r="AA154" s="318">
        <v>0</v>
      </c>
      <c r="AB154" s="318">
        <v>0</v>
      </c>
    </row>
    <row r="155" spans="1:28" ht="36">
      <c r="A155" s="311" t="s">
        <v>406</v>
      </c>
      <c r="B155" s="308" t="s">
        <v>419</v>
      </c>
      <c r="C155" s="308" t="s">
        <v>420</v>
      </c>
      <c r="D155" s="298">
        <v>141</v>
      </c>
      <c r="E155" s="309">
        <f t="shared" si="94"/>
        <v>20</v>
      </c>
      <c r="F155" s="309">
        <f t="shared" si="95"/>
        <v>10</v>
      </c>
      <c r="G155" s="309">
        <f t="shared" si="96"/>
        <v>10</v>
      </c>
      <c r="H155" s="309">
        <f t="shared" si="97"/>
        <v>0</v>
      </c>
      <c r="I155" s="309">
        <f t="shared" si="100"/>
        <v>0</v>
      </c>
      <c r="J155" s="318">
        <v>0</v>
      </c>
      <c r="K155" s="318">
        <v>0</v>
      </c>
      <c r="L155" s="309">
        <f t="shared" si="101"/>
        <v>0</v>
      </c>
      <c r="M155" s="318">
        <v>0</v>
      </c>
      <c r="N155" s="318">
        <v>0</v>
      </c>
      <c r="O155" s="309">
        <f t="shared" si="98"/>
        <v>20</v>
      </c>
      <c r="P155" s="309">
        <f t="shared" si="99"/>
        <v>20</v>
      </c>
      <c r="Q155" s="318">
        <v>10</v>
      </c>
      <c r="R155" s="318">
        <v>10</v>
      </c>
      <c r="S155" s="309">
        <f t="shared" si="102"/>
        <v>0</v>
      </c>
      <c r="T155" s="318">
        <v>0</v>
      </c>
      <c r="U155" s="318">
        <v>0</v>
      </c>
      <c r="V155" s="309">
        <f t="shared" si="103"/>
        <v>0</v>
      </c>
      <c r="W155" s="318">
        <v>0</v>
      </c>
      <c r="X155" s="318">
        <v>0</v>
      </c>
      <c r="Y155" s="318">
        <v>20</v>
      </c>
      <c r="Z155" s="318">
        <v>0</v>
      </c>
      <c r="AA155" s="318">
        <v>0</v>
      </c>
      <c r="AB155" s="318">
        <v>0</v>
      </c>
    </row>
    <row r="156" spans="1:28" ht="18" customHeight="1">
      <c r="A156" s="574" t="s">
        <v>421</v>
      </c>
      <c r="B156" s="575"/>
      <c r="C156" s="576"/>
      <c r="D156" s="304">
        <v>142</v>
      </c>
      <c r="E156" s="321">
        <v>2091</v>
      </c>
      <c r="F156" s="321">
        <v>1798</v>
      </c>
      <c r="G156" s="321">
        <v>293</v>
      </c>
      <c r="H156" s="306">
        <f t="shared" si="88"/>
        <v>307</v>
      </c>
      <c r="I156" s="321">
        <v>103</v>
      </c>
      <c r="J156" s="321">
        <v>96</v>
      </c>
      <c r="K156" s="321">
        <v>7</v>
      </c>
      <c r="L156" s="321">
        <v>204</v>
      </c>
      <c r="M156" s="321">
        <v>134</v>
      </c>
      <c r="N156" s="321">
        <v>70</v>
      </c>
      <c r="O156" s="306">
        <f t="shared" si="89"/>
        <v>1761</v>
      </c>
      <c r="P156" s="321">
        <v>807</v>
      </c>
      <c r="Q156" s="321">
        <v>632</v>
      </c>
      <c r="R156" s="321">
        <v>175</v>
      </c>
      <c r="S156" s="321">
        <v>954</v>
      </c>
      <c r="T156" s="321">
        <v>914</v>
      </c>
      <c r="U156" s="321">
        <v>40</v>
      </c>
      <c r="V156" s="321">
        <v>23</v>
      </c>
      <c r="W156" s="321">
        <v>22</v>
      </c>
      <c r="X156" s="321">
        <v>1</v>
      </c>
      <c r="Y156" s="321">
        <v>1983</v>
      </c>
      <c r="Z156" s="321">
        <v>10</v>
      </c>
      <c r="AA156" s="321">
        <v>75</v>
      </c>
      <c r="AB156" s="321">
        <v>23</v>
      </c>
    </row>
    <row r="157" spans="1:28" ht="24">
      <c r="A157" s="313" t="s">
        <v>422</v>
      </c>
      <c r="B157" s="313" t="s">
        <v>423</v>
      </c>
      <c r="C157" s="313" t="s">
        <v>424</v>
      </c>
      <c r="D157" s="298">
        <v>143</v>
      </c>
      <c r="E157" s="309">
        <f t="shared" ref="E157:E163" si="104">+H157+O157+V157</f>
        <v>44</v>
      </c>
      <c r="F157" s="309">
        <f t="shared" ref="F157:F163" si="105">+J157+M157+Q157+T157+W157</f>
        <v>33</v>
      </c>
      <c r="G157" s="309">
        <f t="shared" ref="G157:G163" si="106">+K157+N157+R157+U157+X157</f>
        <v>11</v>
      </c>
      <c r="H157" s="309">
        <f t="shared" ref="H157:H163" si="107">+I157+L157</f>
        <v>44</v>
      </c>
      <c r="I157" s="309">
        <f t="shared" si="100"/>
        <v>19</v>
      </c>
      <c r="J157" s="318">
        <v>18</v>
      </c>
      <c r="K157" s="318">
        <v>1</v>
      </c>
      <c r="L157" s="309">
        <f t="shared" si="101"/>
        <v>25</v>
      </c>
      <c r="M157" s="318">
        <v>15</v>
      </c>
      <c r="N157" s="318">
        <v>10</v>
      </c>
      <c r="O157" s="309">
        <f t="shared" ref="O157:O163" si="108">+P157+S157</f>
        <v>0</v>
      </c>
      <c r="P157" s="309">
        <f t="shared" ref="P157:P163" si="109">+Q157+R157</f>
        <v>0</v>
      </c>
      <c r="Q157" s="318">
        <v>0</v>
      </c>
      <c r="R157" s="318">
        <v>0</v>
      </c>
      <c r="S157" s="309">
        <f t="shared" si="102"/>
        <v>0</v>
      </c>
      <c r="T157" s="318">
        <v>0</v>
      </c>
      <c r="U157" s="318">
        <v>0</v>
      </c>
      <c r="V157" s="309">
        <f t="shared" ref="V157:V220" si="110">+W157+X157</f>
        <v>0</v>
      </c>
      <c r="W157" s="318">
        <v>0</v>
      </c>
      <c r="X157" s="318">
        <v>0</v>
      </c>
      <c r="Y157" s="318">
        <v>34</v>
      </c>
      <c r="Z157" s="318">
        <v>10</v>
      </c>
      <c r="AA157" s="318">
        <v>0</v>
      </c>
      <c r="AB157" s="318">
        <v>0</v>
      </c>
    </row>
    <row r="158" spans="1:28" ht="48">
      <c r="A158" s="313" t="s">
        <v>422</v>
      </c>
      <c r="B158" s="311" t="s">
        <v>425</v>
      </c>
      <c r="C158" s="311" t="s">
        <v>426</v>
      </c>
      <c r="D158" s="298">
        <v>144</v>
      </c>
      <c r="E158" s="309">
        <f t="shared" si="104"/>
        <v>27</v>
      </c>
      <c r="F158" s="309">
        <f t="shared" si="105"/>
        <v>13</v>
      </c>
      <c r="G158" s="309">
        <f t="shared" si="106"/>
        <v>14</v>
      </c>
      <c r="H158" s="309">
        <f t="shared" si="107"/>
        <v>0</v>
      </c>
      <c r="I158" s="309">
        <f t="shared" si="100"/>
        <v>0</v>
      </c>
      <c r="J158" s="318">
        <v>0</v>
      </c>
      <c r="K158" s="318">
        <v>0</v>
      </c>
      <c r="L158" s="309">
        <f t="shared" si="101"/>
        <v>0</v>
      </c>
      <c r="M158" s="318">
        <v>0</v>
      </c>
      <c r="N158" s="318">
        <v>0</v>
      </c>
      <c r="O158" s="309">
        <f t="shared" si="108"/>
        <v>27</v>
      </c>
      <c r="P158" s="309">
        <f t="shared" si="109"/>
        <v>0</v>
      </c>
      <c r="Q158" s="318">
        <v>0</v>
      </c>
      <c r="R158" s="318">
        <v>0</v>
      </c>
      <c r="S158" s="309">
        <f t="shared" si="102"/>
        <v>27</v>
      </c>
      <c r="T158" s="318">
        <v>13</v>
      </c>
      <c r="U158" s="318">
        <v>14</v>
      </c>
      <c r="V158" s="309">
        <f t="shared" si="110"/>
        <v>0</v>
      </c>
      <c r="W158" s="318">
        <v>0</v>
      </c>
      <c r="X158" s="318">
        <v>0</v>
      </c>
      <c r="Y158" s="318">
        <v>27</v>
      </c>
      <c r="Z158" s="318">
        <v>0</v>
      </c>
      <c r="AA158" s="318">
        <v>0</v>
      </c>
      <c r="AB158" s="318">
        <v>0</v>
      </c>
    </row>
    <row r="159" spans="1:28" ht="24">
      <c r="A159" s="313" t="s">
        <v>422</v>
      </c>
      <c r="B159" s="311" t="s">
        <v>427</v>
      </c>
      <c r="C159" s="311" t="s">
        <v>428</v>
      </c>
      <c r="D159" s="298">
        <v>145</v>
      </c>
      <c r="E159" s="309">
        <f t="shared" si="104"/>
        <v>38</v>
      </c>
      <c r="F159" s="309">
        <f t="shared" si="105"/>
        <v>17</v>
      </c>
      <c r="G159" s="309">
        <f t="shared" si="106"/>
        <v>21</v>
      </c>
      <c r="H159" s="309">
        <f t="shared" si="107"/>
        <v>38</v>
      </c>
      <c r="I159" s="309">
        <f t="shared" si="100"/>
        <v>0</v>
      </c>
      <c r="J159" s="318">
        <v>0</v>
      </c>
      <c r="K159" s="318">
        <v>0</v>
      </c>
      <c r="L159" s="309">
        <f t="shared" si="101"/>
        <v>38</v>
      </c>
      <c r="M159" s="318">
        <v>17</v>
      </c>
      <c r="N159" s="318">
        <v>21</v>
      </c>
      <c r="O159" s="309">
        <f t="shared" si="108"/>
        <v>0</v>
      </c>
      <c r="P159" s="309">
        <f t="shared" si="109"/>
        <v>0</v>
      </c>
      <c r="Q159" s="318">
        <v>0</v>
      </c>
      <c r="R159" s="318">
        <v>0</v>
      </c>
      <c r="S159" s="309">
        <f t="shared" si="102"/>
        <v>0</v>
      </c>
      <c r="T159" s="318">
        <v>0</v>
      </c>
      <c r="U159" s="318">
        <v>0</v>
      </c>
      <c r="V159" s="309">
        <f t="shared" si="110"/>
        <v>0</v>
      </c>
      <c r="W159" s="318">
        <v>0</v>
      </c>
      <c r="X159" s="318">
        <v>0</v>
      </c>
      <c r="Y159" s="318">
        <v>38</v>
      </c>
      <c r="Z159" s="318">
        <v>0</v>
      </c>
      <c r="AA159" s="318">
        <v>0</v>
      </c>
      <c r="AB159" s="318">
        <v>0</v>
      </c>
    </row>
    <row r="160" spans="1:28" ht="24">
      <c r="A160" s="313" t="s">
        <v>422</v>
      </c>
      <c r="B160" s="311" t="s">
        <v>429</v>
      </c>
      <c r="C160" s="311" t="s">
        <v>430</v>
      </c>
      <c r="D160" s="298">
        <v>146</v>
      </c>
      <c r="E160" s="309">
        <f t="shared" si="104"/>
        <v>33</v>
      </c>
      <c r="F160" s="309">
        <f t="shared" si="105"/>
        <v>25</v>
      </c>
      <c r="G160" s="309">
        <f t="shared" si="106"/>
        <v>8</v>
      </c>
      <c r="H160" s="309">
        <f t="shared" si="107"/>
        <v>33</v>
      </c>
      <c r="I160" s="309">
        <f t="shared" si="100"/>
        <v>12</v>
      </c>
      <c r="J160" s="318">
        <v>10</v>
      </c>
      <c r="K160" s="318">
        <v>2</v>
      </c>
      <c r="L160" s="309">
        <f t="shared" si="101"/>
        <v>21</v>
      </c>
      <c r="M160" s="318">
        <v>15</v>
      </c>
      <c r="N160" s="318">
        <v>6</v>
      </c>
      <c r="O160" s="309">
        <f t="shared" si="108"/>
        <v>0</v>
      </c>
      <c r="P160" s="309">
        <f t="shared" si="109"/>
        <v>0</v>
      </c>
      <c r="Q160" s="318">
        <v>0</v>
      </c>
      <c r="R160" s="318">
        <v>0</v>
      </c>
      <c r="S160" s="309">
        <f t="shared" si="102"/>
        <v>0</v>
      </c>
      <c r="T160" s="318">
        <v>0</v>
      </c>
      <c r="U160" s="318">
        <v>0</v>
      </c>
      <c r="V160" s="309">
        <f t="shared" si="110"/>
        <v>0</v>
      </c>
      <c r="W160" s="318">
        <v>0</v>
      </c>
      <c r="X160" s="318">
        <v>0</v>
      </c>
      <c r="Y160" s="318">
        <v>33</v>
      </c>
      <c r="Z160" s="318">
        <v>0</v>
      </c>
      <c r="AA160" s="318">
        <v>0</v>
      </c>
      <c r="AB160" s="318">
        <v>0</v>
      </c>
    </row>
    <row r="161" spans="1:28" ht="24">
      <c r="A161" s="313" t="s">
        <v>422</v>
      </c>
      <c r="B161" s="311" t="s">
        <v>431</v>
      </c>
      <c r="C161" s="311" t="s">
        <v>432</v>
      </c>
      <c r="D161" s="298">
        <v>147</v>
      </c>
      <c r="E161" s="309">
        <f t="shared" si="104"/>
        <v>17</v>
      </c>
      <c r="F161" s="309">
        <f t="shared" si="105"/>
        <v>17</v>
      </c>
      <c r="G161" s="309">
        <f t="shared" si="106"/>
        <v>0</v>
      </c>
      <c r="H161" s="309">
        <f t="shared" si="107"/>
        <v>0</v>
      </c>
      <c r="I161" s="309">
        <f t="shared" si="100"/>
        <v>0</v>
      </c>
      <c r="J161" s="318">
        <v>0</v>
      </c>
      <c r="K161" s="318">
        <v>0</v>
      </c>
      <c r="L161" s="309">
        <f t="shared" si="101"/>
        <v>0</v>
      </c>
      <c r="M161" s="318">
        <v>0</v>
      </c>
      <c r="N161" s="318">
        <v>0</v>
      </c>
      <c r="O161" s="309">
        <f t="shared" si="108"/>
        <v>17</v>
      </c>
      <c r="P161" s="309">
        <f t="shared" si="109"/>
        <v>17</v>
      </c>
      <c r="Q161" s="318">
        <v>17</v>
      </c>
      <c r="R161" s="318">
        <v>0</v>
      </c>
      <c r="S161" s="309">
        <f t="shared" si="102"/>
        <v>0</v>
      </c>
      <c r="T161" s="318">
        <v>0</v>
      </c>
      <c r="U161" s="318">
        <v>0</v>
      </c>
      <c r="V161" s="309">
        <f t="shared" si="110"/>
        <v>0</v>
      </c>
      <c r="W161" s="318">
        <v>0</v>
      </c>
      <c r="X161" s="318">
        <v>0</v>
      </c>
      <c r="Y161" s="318">
        <v>17</v>
      </c>
      <c r="Z161" s="318">
        <v>0</v>
      </c>
      <c r="AA161" s="318">
        <v>0</v>
      </c>
      <c r="AB161" s="318">
        <v>0</v>
      </c>
    </row>
    <row r="162" spans="1:28" ht="24">
      <c r="A162" s="313" t="s">
        <v>422</v>
      </c>
      <c r="B162" s="311" t="s">
        <v>433</v>
      </c>
      <c r="C162" s="311" t="s">
        <v>434</v>
      </c>
      <c r="D162" s="298">
        <v>148</v>
      </c>
      <c r="E162" s="309">
        <f t="shared" si="104"/>
        <v>56</v>
      </c>
      <c r="F162" s="309">
        <f t="shared" si="105"/>
        <v>56</v>
      </c>
      <c r="G162" s="309">
        <f t="shared" si="106"/>
        <v>0</v>
      </c>
      <c r="H162" s="309">
        <f t="shared" si="107"/>
        <v>0</v>
      </c>
      <c r="I162" s="309">
        <f t="shared" si="100"/>
        <v>0</v>
      </c>
      <c r="J162" s="318">
        <v>0</v>
      </c>
      <c r="K162" s="318">
        <v>0</v>
      </c>
      <c r="L162" s="309">
        <f t="shared" si="101"/>
        <v>0</v>
      </c>
      <c r="M162" s="318">
        <v>0</v>
      </c>
      <c r="N162" s="318">
        <v>0</v>
      </c>
      <c r="O162" s="309">
        <f t="shared" si="108"/>
        <v>56</v>
      </c>
      <c r="P162" s="309">
        <f t="shared" si="109"/>
        <v>0</v>
      </c>
      <c r="Q162" s="318">
        <v>0</v>
      </c>
      <c r="R162" s="318">
        <v>0</v>
      </c>
      <c r="S162" s="309">
        <f t="shared" si="102"/>
        <v>56</v>
      </c>
      <c r="T162" s="318">
        <v>56</v>
      </c>
      <c r="U162" s="318">
        <v>0</v>
      </c>
      <c r="V162" s="309">
        <f t="shared" si="110"/>
        <v>0</v>
      </c>
      <c r="W162" s="318">
        <v>0</v>
      </c>
      <c r="X162" s="318">
        <v>0</v>
      </c>
      <c r="Y162" s="318">
        <v>56</v>
      </c>
      <c r="Z162" s="318">
        <v>0</v>
      </c>
      <c r="AA162" s="318">
        <v>0</v>
      </c>
      <c r="AB162" s="318">
        <v>0</v>
      </c>
    </row>
    <row r="163" spans="1:28" ht="24">
      <c r="A163" s="313" t="s">
        <v>422</v>
      </c>
      <c r="B163" s="311" t="s">
        <v>435</v>
      </c>
      <c r="C163" s="311" t="s">
        <v>436</v>
      </c>
      <c r="D163" s="298">
        <v>149</v>
      </c>
      <c r="E163" s="309">
        <f t="shared" si="104"/>
        <v>18</v>
      </c>
      <c r="F163" s="309">
        <f t="shared" si="105"/>
        <v>10</v>
      </c>
      <c r="G163" s="309">
        <f t="shared" si="106"/>
        <v>8</v>
      </c>
      <c r="H163" s="309">
        <f t="shared" si="107"/>
        <v>0</v>
      </c>
      <c r="I163" s="309">
        <f t="shared" si="100"/>
        <v>0</v>
      </c>
      <c r="J163" s="318">
        <v>0</v>
      </c>
      <c r="K163" s="318">
        <v>0</v>
      </c>
      <c r="L163" s="309">
        <f t="shared" si="101"/>
        <v>0</v>
      </c>
      <c r="M163" s="318">
        <v>0</v>
      </c>
      <c r="N163" s="318">
        <v>0</v>
      </c>
      <c r="O163" s="309">
        <f t="shared" si="108"/>
        <v>18</v>
      </c>
      <c r="P163" s="309">
        <f t="shared" si="109"/>
        <v>18</v>
      </c>
      <c r="Q163" s="318">
        <v>10</v>
      </c>
      <c r="R163" s="318">
        <v>8</v>
      </c>
      <c r="S163" s="309">
        <f t="shared" si="102"/>
        <v>0</v>
      </c>
      <c r="T163" s="318">
        <v>0</v>
      </c>
      <c r="U163" s="318">
        <v>0</v>
      </c>
      <c r="V163" s="309">
        <f t="shared" si="110"/>
        <v>0</v>
      </c>
      <c r="W163" s="318">
        <v>0</v>
      </c>
      <c r="X163" s="318">
        <v>0</v>
      </c>
      <c r="Y163" s="318">
        <v>18</v>
      </c>
      <c r="Z163" s="318">
        <v>0</v>
      </c>
      <c r="AA163" s="318">
        <v>0</v>
      </c>
      <c r="AB163" s="318">
        <v>0</v>
      </c>
    </row>
    <row r="164" spans="1:28" ht="36">
      <c r="A164" s="313" t="s">
        <v>422</v>
      </c>
      <c r="B164" s="311" t="s">
        <v>437</v>
      </c>
      <c r="C164" s="311" t="s">
        <v>438</v>
      </c>
      <c r="D164" s="298">
        <v>150</v>
      </c>
      <c r="E164" s="309">
        <f t="shared" ref="E164:E174" si="111">+H164+O164+V164</f>
        <v>228</v>
      </c>
      <c r="F164" s="309">
        <f t="shared" ref="F164:F174" si="112">+J164+M164+Q164+T164+W164</f>
        <v>213</v>
      </c>
      <c r="G164" s="309">
        <f t="shared" ref="G164:G174" si="113">+K164+N164+R164+U164+X164</f>
        <v>15</v>
      </c>
      <c r="H164" s="309">
        <f t="shared" ref="H164:H174" si="114">+I164+L164</f>
        <v>0</v>
      </c>
      <c r="I164" s="309">
        <f t="shared" si="100"/>
        <v>0</v>
      </c>
      <c r="J164" s="318">
        <v>0</v>
      </c>
      <c r="K164" s="318">
        <v>0</v>
      </c>
      <c r="L164" s="309">
        <f t="shared" si="101"/>
        <v>0</v>
      </c>
      <c r="M164" s="318">
        <v>0</v>
      </c>
      <c r="N164" s="318">
        <v>0</v>
      </c>
      <c r="O164" s="309">
        <f t="shared" ref="O164:O174" si="115">+P164+S164</f>
        <v>228</v>
      </c>
      <c r="P164" s="309">
        <f t="shared" ref="P164:P174" si="116">+Q164+R164</f>
        <v>57</v>
      </c>
      <c r="Q164" s="318">
        <v>43</v>
      </c>
      <c r="R164" s="318">
        <v>14</v>
      </c>
      <c r="S164" s="309">
        <f t="shared" si="102"/>
        <v>171</v>
      </c>
      <c r="T164" s="318">
        <v>170</v>
      </c>
      <c r="U164" s="318">
        <v>1</v>
      </c>
      <c r="V164" s="309">
        <f t="shared" si="110"/>
        <v>0</v>
      </c>
      <c r="W164" s="318">
        <v>0</v>
      </c>
      <c r="X164" s="318">
        <v>0</v>
      </c>
      <c r="Y164" s="318">
        <v>228</v>
      </c>
      <c r="Z164" s="318">
        <v>0</v>
      </c>
      <c r="AA164" s="318">
        <v>0</v>
      </c>
      <c r="AB164" s="318">
        <v>0</v>
      </c>
    </row>
    <row r="165" spans="1:28" ht="24">
      <c r="A165" s="313" t="s">
        <v>422</v>
      </c>
      <c r="B165" s="311" t="s">
        <v>439</v>
      </c>
      <c r="C165" s="311" t="s">
        <v>440</v>
      </c>
      <c r="D165" s="298">
        <v>151</v>
      </c>
      <c r="E165" s="309">
        <f t="shared" si="111"/>
        <v>146</v>
      </c>
      <c r="F165" s="309">
        <f t="shared" si="112"/>
        <v>72</v>
      </c>
      <c r="G165" s="309">
        <f t="shared" si="113"/>
        <v>74</v>
      </c>
      <c r="H165" s="309">
        <f t="shared" si="114"/>
        <v>0</v>
      </c>
      <c r="I165" s="309">
        <f t="shared" si="100"/>
        <v>0</v>
      </c>
      <c r="J165" s="318">
        <v>0</v>
      </c>
      <c r="K165" s="318">
        <v>0</v>
      </c>
      <c r="L165" s="309">
        <f t="shared" si="101"/>
        <v>0</v>
      </c>
      <c r="M165" s="318">
        <v>0</v>
      </c>
      <c r="N165" s="318">
        <v>0</v>
      </c>
      <c r="O165" s="309">
        <f t="shared" si="115"/>
        <v>146</v>
      </c>
      <c r="P165" s="309">
        <f t="shared" si="116"/>
        <v>116</v>
      </c>
      <c r="Q165" s="318">
        <v>58</v>
      </c>
      <c r="R165" s="318">
        <v>58</v>
      </c>
      <c r="S165" s="309">
        <f t="shared" si="102"/>
        <v>30</v>
      </c>
      <c r="T165" s="318">
        <v>14</v>
      </c>
      <c r="U165" s="318">
        <v>16</v>
      </c>
      <c r="V165" s="309">
        <f t="shared" si="110"/>
        <v>0</v>
      </c>
      <c r="W165" s="318">
        <v>0</v>
      </c>
      <c r="X165" s="318">
        <v>0</v>
      </c>
      <c r="Y165" s="318">
        <v>146</v>
      </c>
      <c r="Z165" s="318">
        <v>0</v>
      </c>
      <c r="AA165" s="318">
        <v>0</v>
      </c>
      <c r="AB165" s="318">
        <v>0</v>
      </c>
    </row>
    <row r="166" spans="1:28" ht="60">
      <c r="A166" s="313" t="s">
        <v>422</v>
      </c>
      <c r="B166" s="311" t="s">
        <v>441</v>
      </c>
      <c r="C166" s="311" t="s">
        <v>442</v>
      </c>
      <c r="D166" s="298">
        <v>152</v>
      </c>
      <c r="E166" s="309">
        <f t="shared" si="111"/>
        <v>43</v>
      </c>
      <c r="F166" s="309">
        <f t="shared" si="112"/>
        <v>19</v>
      </c>
      <c r="G166" s="309">
        <f t="shared" si="113"/>
        <v>24</v>
      </c>
      <c r="H166" s="309">
        <f t="shared" si="114"/>
        <v>43</v>
      </c>
      <c r="I166" s="309">
        <f t="shared" si="100"/>
        <v>0</v>
      </c>
      <c r="J166" s="318">
        <v>0</v>
      </c>
      <c r="K166" s="318">
        <v>0</v>
      </c>
      <c r="L166" s="309">
        <f t="shared" si="101"/>
        <v>43</v>
      </c>
      <c r="M166" s="318">
        <v>19</v>
      </c>
      <c r="N166" s="318">
        <v>24</v>
      </c>
      <c r="O166" s="309">
        <f t="shared" si="115"/>
        <v>0</v>
      </c>
      <c r="P166" s="309">
        <f t="shared" si="116"/>
        <v>0</v>
      </c>
      <c r="Q166" s="318">
        <v>0</v>
      </c>
      <c r="R166" s="318">
        <v>0</v>
      </c>
      <c r="S166" s="309">
        <f t="shared" si="102"/>
        <v>0</v>
      </c>
      <c r="T166" s="318">
        <v>0</v>
      </c>
      <c r="U166" s="318">
        <v>0</v>
      </c>
      <c r="V166" s="309">
        <f t="shared" si="110"/>
        <v>0</v>
      </c>
      <c r="W166" s="318">
        <v>0</v>
      </c>
      <c r="X166" s="318">
        <v>0</v>
      </c>
      <c r="Y166" s="318">
        <v>43</v>
      </c>
      <c r="Z166" s="318">
        <v>0</v>
      </c>
      <c r="AA166" s="318">
        <v>0</v>
      </c>
      <c r="AB166" s="318">
        <v>0</v>
      </c>
    </row>
    <row r="167" spans="1:28" ht="24">
      <c r="A167" s="313" t="s">
        <v>422</v>
      </c>
      <c r="B167" s="311" t="s">
        <v>443</v>
      </c>
      <c r="C167" s="311" t="s">
        <v>444</v>
      </c>
      <c r="D167" s="298">
        <v>153</v>
      </c>
      <c r="E167" s="309">
        <f t="shared" si="111"/>
        <v>91</v>
      </c>
      <c r="F167" s="309">
        <f t="shared" si="112"/>
        <v>80</v>
      </c>
      <c r="G167" s="309">
        <f t="shared" si="113"/>
        <v>11</v>
      </c>
      <c r="H167" s="309">
        <f t="shared" si="114"/>
        <v>91</v>
      </c>
      <c r="I167" s="309">
        <f t="shared" si="100"/>
        <v>29</v>
      </c>
      <c r="J167" s="318">
        <v>26</v>
      </c>
      <c r="K167" s="318">
        <v>3</v>
      </c>
      <c r="L167" s="309">
        <f t="shared" si="101"/>
        <v>62</v>
      </c>
      <c r="M167" s="318">
        <v>54</v>
      </c>
      <c r="N167" s="318">
        <v>8</v>
      </c>
      <c r="O167" s="309">
        <f t="shared" si="115"/>
        <v>0</v>
      </c>
      <c r="P167" s="309">
        <f t="shared" si="116"/>
        <v>0</v>
      </c>
      <c r="Q167" s="318">
        <v>0</v>
      </c>
      <c r="R167" s="318">
        <v>0</v>
      </c>
      <c r="S167" s="309">
        <f t="shared" si="102"/>
        <v>0</v>
      </c>
      <c r="T167" s="318">
        <v>0</v>
      </c>
      <c r="U167" s="318">
        <v>0</v>
      </c>
      <c r="V167" s="309">
        <f t="shared" si="110"/>
        <v>0</v>
      </c>
      <c r="W167" s="318">
        <v>0</v>
      </c>
      <c r="X167" s="318">
        <v>0</v>
      </c>
      <c r="Y167" s="318">
        <v>74</v>
      </c>
      <c r="Z167" s="318">
        <v>0</v>
      </c>
      <c r="AA167" s="318">
        <v>17</v>
      </c>
      <c r="AB167" s="318">
        <v>0</v>
      </c>
    </row>
    <row r="168" spans="1:28" ht="24">
      <c r="A168" s="313" t="s">
        <v>422</v>
      </c>
      <c r="B168" s="311" t="s">
        <v>445</v>
      </c>
      <c r="C168" s="311" t="s">
        <v>446</v>
      </c>
      <c r="D168" s="298">
        <v>154</v>
      </c>
      <c r="E168" s="309">
        <f t="shared" si="111"/>
        <v>69</v>
      </c>
      <c r="F168" s="309">
        <f t="shared" si="112"/>
        <v>45</v>
      </c>
      <c r="G168" s="309">
        <f t="shared" si="113"/>
        <v>24</v>
      </c>
      <c r="H168" s="309">
        <f t="shared" si="114"/>
        <v>0</v>
      </c>
      <c r="I168" s="309">
        <f t="shared" si="100"/>
        <v>0</v>
      </c>
      <c r="J168" s="318">
        <v>0</v>
      </c>
      <c r="K168" s="318">
        <v>0</v>
      </c>
      <c r="L168" s="309">
        <f t="shared" si="101"/>
        <v>0</v>
      </c>
      <c r="M168" s="318">
        <v>0</v>
      </c>
      <c r="N168" s="318">
        <v>0</v>
      </c>
      <c r="O168" s="309">
        <f t="shared" si="115"/>
        <v>69</v>
      </c>
      <c r="P168" s="309">
        <f t="shared" si="116"/>
        <v>69</v>
      </c>
      <c r="Q168" s="318">
        <v>45</v>
      </c>
      <c r="R168" s="318">
        <v>24</v>
      </c>
      <c r="S168" s="309">
        <f t="shared" si="102"/>
        <v>0</v>
      </c>
      <c r="T168" s="318">
        <v>0</v>
      </c>
      <c r="U168" s="318">
        <v>0</v>
      </c>
      <c r="V168" s="309">
        <f t="shared" si="110"/>
        <v>0</v>
      </c>
      <c r="W168" s="318">
        <v>0</v>
      </c>
      <c r="X168" s="318">
        <v>0</v>
      </c>
      <c r="Y168" s="318">
        <v>69</v>
      </c>
      <c r="Z168" s="318">
        <v>0</v>
      </c>
      <c r="AA168" s="318">
        <v>0</v>
      </c>
      <c r="AB168" s="318">
        <v>0</v>
      </c>
    </row>
    <row r="169" spans="1:28" ht="24">
      <c r="A169" s="313" t="s">
        <v>422</v>
      </c>
      <c r="B169" s="311" t="s">
        <v>447</v>
      </c>
      <c r="C169" s="311" t="s">
        <v>448</v>
      </c>
      <c r="D169" s="298">
        <v>155</v>
      </c>
      <c r="E169" s="309">
        <f t="shared" si="111"/>
        <v>16</v>
      </c>
      <c r="F169" s="309">
        <f t="shared" si="112"/>
        <v>4</v>
      </c>
      <c r="G169" s="309">
        <f t="shared" si="113"/>
        <v>12</v>
      </c>
      <c r="H169" s="309">
        <f t="shared" si="114"/>
        <v>0</v>
      </c>
      <c r="I169" s="309">
        <f t="shared" si="100"/>
        <v>0</v>
      </c>
      <c r="J169" s="318">
        <v>0</v>
      </c>
      <c r="K169" s="318">
        <v>0</v>
      </c>
      <c r="L169" s="309">
        <f t="shared" si="101"/>
        <v>0</v>
      </c>
      <c r="M169" s="318">
        <v>0</v>
      </c>
      <c r="N169" s="318">
        <v>0</v>
      </c>
      <c r="O169" s="309">
        <f t="shared" si="115"/>
        <v>16</v>
      </c>
      <c r="P169" s="309">
        <f t="shared" si="116"/>
        <v>16</v>
      </c>
      <c r="Q169" s="318">
        <v>4</v>
      </c>
      <c r="R169" s="318">
        <v>12</v>
      </c>
      <c r="S169" s="309">
        <f t="shared" si="102"/>
        <v>0</v>
      </c>
      <c r="T169" s="318">
        <v>0</v>
      </c>
      <c r="U169" s="318">
        <v>0</v>
      </c>
      <c r="V169" s="309">
        <f t="shared" si="110"/>
        <v>0</v>
      </c>
      <c r="W169" s="318">
        <v>0</v>
      </c>
      <c r="X169" s="318">
        <v>0</v>
      </c>
      <c r="Y169" s="318">
        <v>16</v>
      </c>
      <c r="Z169" s="318">
        <v>0</v>
      </c>
      <c r="AA169" s="318">
        <v>0</v>
      </c>
      <c r="AB169" s="318">
        <v>0</v>
      </c>
    </row>
    <row r="170" spans="1:28" ht="36">
      <c r="A170" s="313" t="s">
        <v>422</v>
      </c>
      <c r="B170" s="315" t="s">
        <v>449</v>
      </c>
      <c r="C170" s="315" t="s">
        <v>450</v>
      </c>
      <c r="D170" s="298">
        <v>156</v>
      </c>
      <c r="E170" s="309">
        <f t="shared" si="111"/>
        <v>49</v>
      </c>
      <c r="F170" s="309">
        <f t="shared" si="112"/>
        <v>17</v>
      </c>
      <c r="G170" s="309">
        <f t="shared" si="113"/>
        <v>32</v>
      </c>
      <c r="H170" s="309">
        <f t="shared" si="114"/>
        <v>0</v>
      </c>
      <c r="I170" s="309">
        <f t="shared" si="100"/>
        <v>0</v>
      </c>
      <c r="J170" s="318">
        <v>0</v>
      </c>
      <c r="K170" s="318">
        <v>0</v>
      </c>
      <c r="L170" s="309">
        <f t="shared" si="101"/>
        <v>0</v>
      </c>
      <c r="M170" s="318">
        <v>0</v>
      </c>
      <c r="N170" s="318">
        <v>0</v>
      </c>
      <c r="O170" s="309">
        <f t="shared" si="115"/>
        <v>49</v>
      </c>
      <c r="P170" s="309">
        <f t="shared" si="116"/>
        <v>49</v>
      </c>
      <c r="Q170" s="318">
        <v>17</v>
      </c>
      <c r="R170" s="318">
        <v>32</v>
      </c>
      <c r="S170" s="309">
        <f t="shared" si="102"/>
        <v>0</v>
      </c>
      <c r="T170" s="318">
        <v>0</v>
      </c>
      <c r="U170" s="318">
        <v>0</v>
      </c>
      <c r="V170" s="309">
        <f t="shared" si="110"/>
        <v>0</v>
      </c>
      <c r="W170" s="318">
        <v>0</v>
      </c>
      <c r="X170" s="318">
        <v>0</v>
      </c>
      <c r="Y170" s="318">
        <v>49</v>
      </c>
      <c r="Z170" s="318">
        <v>0</v>
      </c>
      <c r="AA170" s="318">
        <v>0</v>
      </c>
      <c r="AB170" s="318">
        <v>0</v>
      </c>
    </row>
    <row r="171" spans="1:28" ht="48">
      <c r="A171" s="313" t="s">
        <v>422</v>
      </c>
      <c r="B171" s="308" t="s">
        <v>451</v>
      </c>
      <c r="C171" s="308" t="s">
        <v>452</v>
      </c>
      <c r="D171" s="298">
        <v>157</v>
      </c>
      <c r="E171" s="309">
        <f t="shared" si="111"/>
        <v>11</v>
      </c>
      <c r="F171" s="309">
        <f t="shared" si="112"/>
        <v>10</v>
      </c>
      <c r="G171" s="309">
        <f t="shared" si="113"/>
        <v>1</v>
      </c>
      <c r="H171" s="309">
        <f t="shared" si="114"/>
        <v>0</v>
      </c>
      <c r="I171" s="309">
        <f t="shared" si="100"/>
        <v>0</v>
      </c>
      <c r="J171" s="318">
        <v>0</v>
      </c>
      <c r="K171" s="318">
        <v>0</v>
      </c>
      <c r="L171" s="309">
        <f t="shared" si="101"/>
        <v>0</v>
      </c>
      <c r="M171" s="318">
        <v>0</v>
      </c>
      <c r="N171" s="318">
        <v>0</v>
      </c>
      <c r="O171" s="309">
        <f t="shared" si="115"/>
        <v>11</v>
      </c>
      <c r="P171" s="309">
        <f t="shared" si="116"/>
        <v>11</v>
      </c>
      <c r="Q171" s="318">
        <v>10</v>
      </c>
      <c r="R171" s="318">
        <v>1</v>
      </c>
      <c r="S171" s="309">
        <f t="shared" si="102"/>
        <v>0</v>
      </c>
      <c r="T171" s="318">
        <v>0</v>
      </c>
      <c r="U171" s="318">
        <v>0</v>
      </c>
      <c r="V171" s="309">
        <f t="shared" si="110"/>
        <v>0</v>
      </c>
      <c r="W171" s="318">
        <v>0</v>
      </c>
      <c r="X171" s="318">
        <v>0</v>
      </c>
      <c r="Y171" s="318">
        <v>11</v>
      </c>
      <c r="Z171" s="318">
        <v>0</v>
      </c>
      <c r="AA171" s="318">
        <v>0</v>
      </c>
      <c r="AB171" s="318">
        <v>0</v>
      </c>
    </row>
    <row r="172" spans="1:28" ht="36">
      <c r="A172" s="313" t="s">
        <v>422</v>
      </c>
      <c r="B172" s="308" t="s">
        <v>453</v>
      </c>
      <c r="C172" s="308" t="s">
        <v>454</v>
      </c>
      <c r="D172" s="298">
        <v>158</v>
      </c>
      <c r="E172" s="309">
        <f t="shared" si="111"/>
        <v>725</v>
      </c>
      <c r="F172" s="309">
        <f t="shared" si="112"/>
        <v>716</v>
      </c>
      <c r="G172" s="309">
        <f t="shared" si="113"/>
        <v>9</v>
      </c>
      <c r="H172" s="309">
        <f t="shared" si="114"/>
        <v>0</v>
      </c>
      <c r="I172" s="309">
        <f t="shared" si="100"/>
        <v>0</v>
      </c>
      <c r="J172" s="318">
        <v>0</v>
      </c>
      <c r="K172" s="318">
        <v>0</v>
      </c>
      <c r="L172" s="309">
        <f t="shared" si="101"/>
        <v>0</v>
      </c>
      <c r="M172" s="318">
        <v>0</v>
      </c>
      <c r="N172" s="318">
        <v>0</v>
      </c>
      <c r="O172" s="309">
        <f t="shared" si="115"/>
        <v>725</v>
      </c>
      <c r="P172" s="309">
        <f t="shared" si="116"/>
        <v>71</v>
      </c>
      <c r="Q172" s="318">
        <v>70</v>
      </c>
      <c r="R172" s="318">
        <v>1</v>
      </c>
      <c r="S172" s="309">
        <f t="shared" si="102"/>
        <v>654</v>
      </c>
      <c r="T172" s="318">
        <v>646</v>
      </c>
      <c r="U172" s="318">
        <v>8</v>
      </c>
      <c r="V172" s="309">
        <f t="shared" si="110"/>
        <v>0</v>
      </c>
      <c r="W172" s="318">
        <v>0</v>
      </c>
      <c r="X172" s="318">
        <v>0</v>
      </c>
      <c r="Y172" s="318">
        <v>695</v>
      </c>
      <c r="Z172" s="318">
        <v>0</v>
      </c>
      <c r="AA172" s="318">
        <v>30</v>
      </c>
      <c r="AB172" s="318">
        <v>0</v>
      </c>
    </row>
    <row r="173" spans="1:28" ht="36">
      <c r="A173" s="313" t="s">
        <v>422</v>
      </c>
      <c r="B173" s="326" t="s">
        <v>455</v>
      </c>
      <c r="C173" s="313" t="s">
        <v>456</v>
      </c>
      <c r="D173" s="298">
        <v>159</v>
      </c>
      <c r="E173" s="309">
        <f t="shared" si="111"/>
        <v>422</v>
      </c>
      <c r="F173" s="309">
        <f t="shared" si="112"/>
        <v>395</v>
      </c>
      <c r="G173" s="309">
        <f t="shared" si="113"/>
        <v>27</v>
      </c>
      <c r="H173" s="309">
        <f t="shared" si="114"/>
        <v>0</v>
      </c>
      <c r="I173" s="309">
        <f t="shared" si="100"/>
        <v>0</v>
      </c>
      <c r="J173" s="318">
        <v>0</v>
      </c>
      <c r="K173" s="318">
        <v>0</v>
      </c>
      <c r="L173" s="309">
        <f t="shared" si="101"/>
        <v>0</v>
      </c>
      <c r="M173" s="318">
        <v>0</v>
      </c>
      <c r="N173" s="318">
        <v>0</v>
      </c>
      <c r="O173" s="309">
        <f t="shared" si="115"/>
        <v>399</v>
      </c>
      <c r="P173" s="309">
        <f t="shared" si="116"/>
        <v>383</v>
      </c>
      <c r="Q173" s="318">
        <v>358</v>
      </c>
      <c r="R173" s="318">
        <v>25</v>
      </c>
      <c r="S173" s="309">
        <f t="shared" si="102"/>
        <v>16</v>
      </c>
      <c r="T173" s="318">
        <v>15</v>
      </c>
      <c r="U173" s="318">
        <v>1</v>
      </c>
      <c r="V173" s="309">
        <f t="shared" si="110"/>
        <v>23</v>
      </c>
      <c r="W173" s="318">
        <v>22</v>
      </c>
      <c r="X173" s="318">
        <v>1</v>
      </c>
      <c r="Y173" s="318">
        <v>386</v>
      </c>
      <c r="Z173" s="318">
        <v>0</v>
      </c>
      <c r="AA173" s="318">
        <v>13</v>
      </c>
      <c r="AB173" s="318">
        <v>23</v>
      </c>
    </row>
    <row r="174" spans="1:28" ht="36">
      <c r="A174" s="313" t="s">
        <v>422</v>
      </c>
      <c r="B174" s="308" t="s">
        <v>457</v>
      </c>
      <c r="C174" s="308" t="s">
        <v>458</v>
      </c>
      <c r="D174" s="298">
        <v>160</v>
      </c>
      <c r="E174" s="309">
        <f t="shared" si="111"/>
        <v>58</v>
      </c>
      <c r="F174" s="309">
        <f t="shared" si="112"/>
        <v>56</v>
      </c>
      <c r="G174" s="309">
        <f t="shared" si="113"/>
        <v>2</v>
      </c>
      <c r="H174" s="309">
        <f t="shared" si="114"/>
        <v>58</v>
      </c>
      <c r="I174" s="309">
        <f t="shared" si="100"/>
        <v>43</v>
      </c>
      <c r="J174" s="318">
        <v>42</v>
      </c>
      <c r="K174" s="318">
        <v>1</v>
      </c>
      <c r="L174" s="309">
        <f t="shared" si="101"/>
        <v>15</v>
      </c>
      <c r="M174" s="318">
        <v>14</v>
      </c>
      <c r="N174" s="318">
        <v>1</v>
      </c>
      <c r="O174" s="309">
        <f t="shared" si="115"/>
        <v>0</v>
      </c>
      <c r="P174" s="309">
        <f t="shared" si="116"/>
        <v>0</v>
      </c>
      <c r="Q174" s="318">
        <v>0</v>
      </c>
      <c r="R174" s="318">
        <v>0</v>
      </c>
      <c r="S174" s="309">
        <f t="shared" si="102"/>
        <v>0</v>
      </c>
      <c r="T174" s="318">
        <v>0</v>
      </c>
      <c r="U174" s="318">
        <v>0</v>
      </c>
      <c r="V174" s="309">
        <f t="shared" si="110"/>
        <v>0</v>
      </c>
      <c r="W174" s="318">
        <v>0</v>
      </c>
      <c r="X174" s="318">
        <v>0</v>
      </c>
      <c r="Y174" s="318">
        <v>43</v>
      </c>
      <c r="Z174" s="318">
        <v>0</v>
      </c>
      <c r="AA174" s="318">
        <v>15</v>
      </c>
      <c r="AB174" s="318">
        <v>0</v>
      </c>
    </row>
    <row r="175" spans="1:28" ht="21" customHeight="1">
      <c r="A175" s="574" t="s">
        <v>459</v>
      </c>
      <c r="B175" s="575"/>
      <c r="C175" s="576"/>
      <c r="D175" s="304">
        <v>161</v>
      </c>
      <c r="E175" s="321">
        <v>1468</v>
      </c>
      <c r="F175" s="321">
        <v>921</v>
      </c>
      <c r="G175" s="321">
        <v>547</v>
      </c>
      <c r="H175" s="306">
        <f t="shared" si="88"/>
        <v>266</v>
      </c>
      <c r="I175" s="321">
        <v>22</v>
      </c>
      <c r="J175" s="321">
        <v>17</v>
      </c>
      <c r="K175" s="321">
        <v>5</v>
      </c>
      <c r="L175" s="321">
        <v>244</v>
      </c>
      <c r="M175" s="321">
        <v>162</v>
      </c>
      <c r="N175" s="321">
        <v>82</v>
      </c>
      <c r="O175" s="306">
        <f t="shared" si="89"/>
        <v>1202</v>
      </c>
      <c r="P175" s="321">
        <v>846</v>
      </c>
      <c r="Q175" s="321">
        <v>445</v>
      </c>
      <c r="R175" s="321">
        <v>401</v>
      </c>
      <c r="S175" s="321">
        <v>356</v>
      </c>
      <c r="T175" s="321">
        <v>297</v>
      </c>
      <c r="U175" s="321">
        <v>59</v>
      </c>
      <c r="V175" s="321">
        <v>0</v>
      </c>
      <c r="W175" s="321">
        <v>0</v>
      </c>
      <c r="X175" s="321">
        <v>0</v>
      </c>
      <c r="Y175" s="321">
        <v>1455</v>
      </c>
      <c r="Z175" s="321">
        <v>0</v>
      </c>
      <c r="AA175" s="321">
        <v>13</v>
      </c>
      <c r="AB175" s="321">
        <v>0</v>
      </c>
    </row>
    <row r="176" spans="1:28" ht="24">
      <c r="A176" s="308" t="s">
        <v>460</v>
      </c>
      <c r="B176" s="308" t="s">
        <v>461</v>
      </c>
      <c r="C176" s="308" t="s">
        <v>462</v>
      </c>
      <c r="D176" s="298">
        <v>162</v>
      </c>
      <c r="E176" s="309">
        <f t="shared" ref="E176:E178" si="117">+H176+O176+V176</f>
        <v>42</v>
      </c>
      <c r="F176" s="309">
        <f t="shared" ref="F176:F178" si="118">+J176+M176+Q176+T176+W176</f>
        <v>29</v>
      </c>
      <c r="G176" s="309">
        <f t="shared" ref="G176:G178" si="119">+K176+N176+R176+U176+X176</f>
        <v>13</v>
      </c>
      <c r="H176" s="309">
        <f t="shared" si="88"/>
        <v>42</v>
      </c>
      <c r="I176" s="309">
        <f t="shared" si="100"/>
        <v>13</v>
      </c>
      <c r="J176" s="318">
        <v>8</v>
      </c>
      <c r="K176" s="318">
        <v>5</v>
      </c>
      <c r="L176" s="309">
        <f t="shared" si="101"/>
        <v>29</v>
      </c>
      <c r="M176" s="318">
        <v>21</v>
      </c>
      <c r="N176" s="318">
        <v>8</v>
      </c>
      <c r="O176" s="309">
        <f t="shared" si="89"/>
        <v>0</v>
      </c>
      <c r="P176" s="309">
        <f t="shared" ref="P176:P177" si="120">+Q176+R176</f>
        <v>0</v>
      </c>
      <c r="Q176" s="318">
        <v>0</v>
      </c>
      <c r="R176" s="318">
        <v>0</v>
      </c>
      <c r="S176" s="309">
        <f t="shared" si="102"/>
        <v>0</v>
      </c>
      <c r="T176" s="318">
        <v>0</v>
      </c>
      <c r="U176" s="318">
        <v>0</v>
      </c>
      <c r="V176" s="309">
        <f t="shared" si="110"/>
        <v>0</v>
      </c>
      <c r="W176" s="318">
        <v>0</v>
      </c>
      <c r="X176" s="318">
        <v>0</v>
      </c>
      <c r="Y176" s="318">
        <v>42</v>
      </c>
      <c r="Z176" s="318">
        <v>0</v>
      </c>
      <c r="AA176" s="318">
        <v>0</v>
      </c>
      <c r="AB176" s="318">
        <v>0</v>
      </c>
    </row>
    <row r="177" spans="1:28" ht="24">
      <c r="A177" s="308" t="s">
        <v>460</v>
      </c>
      <c r="B177" s="307" t="s">
        <v>463</v>
      </c>
      <c r="C177" s="307" t="s">
        <v>464</v>
      </c>
      <c r="D177" s="298">
        <v>163</v>
      </c>
      <c r="E177" s="309">
        <f t="shared" si="117"/>
        <v>29</v>
      </c>
      <c r="F177" s="309">
        <f t="shared" si="118"/>
        <v>11</v>
      </c>
      <c r="G177" s="309">
        <f t="shared" si="119"/>
        <v>18</v>
      </c>
      <c r="H177" s="309">
        <f t="shared" si="88"/>
        <v>0</v>
      </c>
      <c r="I177" s="309">
        <f t="shared" si="100"/>
        <v>0</v>
      </c>
      <c r="J177" s="318">
        <v>0</v>
      </c>
      <c r="K177" s="318">
        <v>0</v>
      </c>
      <c r="L177" s="309">
        <f t="shared" si="101"/>
        <v>0</v>
      </c>
      <c r="M177" s="318">
        <v>0</v>
      </c>
      <c r="N177" s="318">
        <v>0</v>
      </c>
      <c r="O177" s="309">
        <f t="shared" si="89"/>
        <v>29</v>
      </c>
      <c r="P177" s="309">
        <f t="shared" si="120"/>
        <v>29</v>
      </c>
      <c r="Q177" s="318">
        <v>11</v>
      </c>
      <c r="R177" s="318">
        <v>18</v>
      </c>
      <c r="S177" s="309">
        <f t="shared" si="102"/>
        <v>0</v>
      </c>
      <c r="T177" s="318">
        <v>0</v>
      </c>
      <c r="U177" s="318">
        <v>0</v>
      </c>
      <c r="V177" s="309">
        <f t="shared" si="110"/>
        <v>0</v>
      </c>
      <c r="W177" s="318">
        <v>0</v>
      </c>
      <c r="X177" s="318">
        <v>0</v>
      </c>
      <c r="Y177" s="318">
        <v>29</v>
      </c>
      <c r="Z177" s="318">
        <v>0</v>
      </c>
      <c r="AA177" s="318">
        <v>0</v>
      </c>
      <c r="AB177" s="318">
        <v>0</v>
      </c>
    </row>
    <row r="178" spans="1:28" ht="24">
      <c r="A178" s="308" t="s">
        <v>460</v>
      </c>
      <c r="B178" s="308" t="s">
        <v>465</v>
      </c>
      <c r="C178" s="308" t="s">
        <v>466</v>
      </c>
      <c r="D178" s="298">
        <v>164</v>
      </c>
      <c r="E178" s="309">
        <f t="shared" si="117"/>
        <v>47</v>
      </c>
      <c r="F178" s="309">
        <f t="shared" si="118"/>
        <v>28</v>
      </c>
      <c r="G178" s="309">
        <f t="shared" si="119"/>
        <v>19</v>
      </c>
      <c r="H178" s="309">
        <f t="shared" si="88"/>
        <v>47</v>
      </c>
      <c r="I178" s="309">
        <f t="shared" si="100"/>
        <v>0</v>
      </c>
      <c r="J178" s="318">
        <v>0</v>
      </c>
      <c r="K178" s="318">
        <v>0</v>
      </c>
      <c r="L178" s="309">
        <f t="shared" si="101"/>
        <v>47</v>
      </c>
      <c r="M178" s="318">
        <v>28</v>
      </c>
      <c r="N178" s="318">
        <v>19</v>
      </c>
      <c r="O178" s="309">
        <f t="shared" ref="O178:O191" si="121">+P178+S178</f>
        <v>0</v>
      </c>
      <c r="P178" s="309">
        <f t="shared" ref="P178:P191" si="122">+Q178+R178</f>
        <v>0</v>
      </c>
      <c r="Q178" s="318">
        <v>0</v>
      </c>
      <c r="R178" s="318">
        <v>0</v>
      </c>
      <c r="S178" s="309">
        <f t="shared" si="102"/>
        <v>0</v>
      </c>
      <c r="T178" s="318">
        <v>0</v>
      </c>
      <c r="U178" s="318">
        <v>0</v>
      </c>
      <c r="V178" s="309">
        <f t="shared" si="110"/>
        <v>0</v>
      </c>
      <c r="W178" s="318">
        <v>0</v>
      </c>
      <c r="X178" s="318">
        <v>0</v>
      </c>
      <c r="Y178" s="318">
        <v>47</v>
      </c>
      <c r="Z178" s="318">
        <v>0</v>
      </c>
      <c r="AA178" s="318">
        <v>0</v>
      </c>
      <c r="AB178" s="318">
        <v>0</v>
      </c>
    </row>
    <row r="179" spans="1:28" ht="24">
      <c r="A179" s="308" t="s">
        <v>460</v>
      </c>
      <c r="B179" s="308" t="s">
        <v>467</v>
      </c>
      <c r="C179" s="308" t="s">
        <v>468</v>
      </c>
      <c r="D179" s="298">
        <v>165</v>
      </c>
      <c r="E179" s="309">
        <f t="shared" ref="E179:E191" si="123">+H179+O179+V179</f>
        <v>38</v>
      </c>
      <c r="F179" s="309">
        <f t="shared" ref="F179:F191" si="124">+J179+M179+Q179+T179+W179</f>
        <v>8</v>
      </c>
      <c r="G179" s="309">
        <f t="shared" ref="G179:G191" si="125">+K179+N179+R179+U179+X179</f>
        <v>30</v>
      </c>
      <c r="H179" s="309">
        <f t="shared" ref="H179:H191" si="126">+I179+L179</f>
        <v>0</v>
      </c>
      <c r="I179" s="309">
        <f t="shared" si="100"/>
        <v>0</v>
      </c>
      <c r="J179" s="318">
        <v>0</v>
      </c>
      <c r="K179" s="318">
        <v>0</v>
      </c>
      <c r="L179" s="309">
        <f t="shared" si="101"/>
        <v>0</v>
      </c>
      <c r="M179" s="318">
        <v>0</v>
      </c>
      <c r="N179" s="318">
        <v>0</v>
      </c>
      <c r="O179" s="309">
        <f t="shared" si="121"/>
        <v>38</v>
      </c>
      <c r="P179" s="309">
        <f t="shared" si="122"/>
        <v>38</v>
      </c>
      <c r="Q179" s="318">
        <v>8</v>
      </c>
      <c r="R179" s="318">
        <v>30</v>
      </c>
      <c r="S179" s="309">
        <f t="shared" si="102"/>
        <v>0</v>
      </c>
      <c r="T179" s="318">
        <v>0</v>
      </c>
      <c r="U179" s="318">
        <v>0</v>
      </c>
      <c r="V179" s="309">
        <f t="shared" si="110"/>
        <v>0</v>
      </c>
      <c r="W179" s="318">
        <v>0</v>
      </c>
      <c r="X179" s="318">
        <v>0</v>
      </c>
      <c r="Y179" s="318">
        <v>38</v>
      </c>
      <c r="Z179" s="318">
        <v>0</v>
      </c>
      <c r="AA179" s="318">
        <v>0</v>
      </c>
      <c r="AB179" s="318">
        <v>0</v>
      </c>
    </row>
    <row r="180" spans="1:28" ht="24">
      <c r="A180" s="308" t="s">
        <v>460</v>
      </c>
      <c r="B180" s="311" t="s">
        <v>469</v>
      </c>
      <c r="C180" s="311" t="s">
        <v>470</v>
      </c>
      <c r="D180" s="298">
        <v>166</v>
      </c>
      <c r="E180" s="309">
        <f t="shared" si="123"/>
        <v>87</v>
      </c>
      <c r="F180" s="309">
        <f t="shared" si="124"/>
        <v>66</v>
      </c>
      <c r="G180" s="309">
        <f t="shared" si="125"/>
        <v>21</v>
      </c>
      <c r="H180" s="309">
        <f t="shared" si="126"/>
        <v>0</v>
      </c>
      <c r="I180" s="309">
        <f t="shared" si="100"/>
        <v>0</v>
      </c>
      <c r="J180" s="318">
        <v>0</v>
      </c>
      <c r="K180" s="318">
        <v>0</v>
      </c>
      <c r="L180" s="309">
        <f t="shared" si="101"/>
        <v>0</v>
      </c>
      <c r="M180" s="318">
        <v>0</v>
      </c>
      <c r="N180" s="318">
        <v>0</v>
      </c>
      <c r="O180" s="309">
        <f t="shared" si="121"/>
        <v>87</v>
      </c>
      <c r="P180" s="309">
        <f t="shared" si="122"/>
        <v>87</v>
      </c>
      <c r="Q180" s="318">
        <v>66</v>
      </c>
      <c r="R180" s="318">
        <v>21</v>
      </c>
      <c r="S180" s="309">
        <f t="shared" si="102"/>
        <v>0</v>
      </c>
      <c r="T180" s="318">
        <v>0</v>
      </c>
      <c r="U180" s="318">
        <v>0</v>
      </c>
      <c r="V180" s="309">
        <f t="shared" si="110"/>
        <v>0</v>
      </c>
      <c r="W180" s="318">
        <v>0</v>
      </c>
      <c r="X180" s="318">
        <v>0</v>
      </c>
      <c r="Y180" s="318">
        <v>87</v>
      </c>
      <c r="Z180" s="318">
        <v>0</v>
      </c>
      <c r="AA180" s="318">
        <v>0</v>
      </c>
      <c r="AB180" s="318">
        <v>0</v>
      </c>
    </row>
    <row r="181" spans="1:28" ht="24">
      <c r="A181" s="308" t="s">
        <v>460</v>
      </c>
      <c r="B181" s="311" t="s">
        <v>471</v>
      </c>
      <c r="C181" s="311" t="s">
        <v>472</v>
      </c>
      <c r="D181" s="298">
        <v>167</v>
      </c>
      <c r="E181" s="309">
        <f t="shared" si="123"/>
        <v>259</v>
      </c>
      <c r="F181" s="309">
        <f t="shared" si="124"/>
        <v>190</v>
      </c>
      <c r="G181" s="309">
        <f t="shared" si="125"/>
        <v>69</v>
      </c>
      <c r="H181" s="309">
        <f t="shared" si="126"/>
        <v>0</v>
      </c>
      <c r="I181" s="309">
        <f t="shared" si="100"/>
        <v>0</v>
      </c>
      <c r="J181" s="318">
        <v>0</v>
      </c>
      <c r="K181" s="318">
        <v>0</v>
      </c>
      <c r="L181" s="309">
        <f t="shared" si="101"/>
        <v>0</v>
      </c>
      <c r="M181" s="318">
        <v>0</v>
      </c>
      <c r="N181" s="318">
        <v>0</v>
      </c>
      <c r="O181" s="309">
        <f t="shared" si="121"/>
        <v>259</v>
      </c>
      <c r="P181" s="309">
        <f t="shared" si="122"/>
        <v>147</v>
      </c>
      <c r="Q181" s="318">
        <v>98</v>
      </c>
      <c r="R181" s="318">
        <v>49</v>
      </c>
      <c r="S181" s="309">
        <f t="shared" si="102"/>
        <v>112</v>
      </c>
      <c r="T181" s="318">
        <v>92</v>
      </c>
      <c r="U181" s="318">
        <v>20</v>
      </c>
      <c r="V181" s="309">
        <f t="shared" si="110"/>
        <v>0</v>
      </c>
      <c r="W181" s="318">
        <v>0</v>
      </c>
      <c r="X181" s="318">
        <v>0</v>
      </c>
      <c r="Y181" s="318">
        <v>259</v>
      </c>
      <c r="Z181" s="318">
        <v>0</v>
      </c>
      <c r="AA181" s="318">
        <v>0</v>
      </c>
      <c r="AB181" s="318">
        <v>0</v>
      </c>
    </row>
    <row r="182" spans="1:28" ht="24">
      <c r="A182" s="308" t="s">
        <v>460</v>
      </c>
      <c r="B182" s="311" t="s">
        <v>473</v>
      </c>
      <c r="C182" s="311" t="s">
        <v>474</v>
      </c>
      <c r="D182" s="298">
        <v>168</v>
      </c>
      <c r="E182" s="309">
        <f t="shared" si="123"/>
        <v>168</v>
      </c>
      <c r="F182" s="309">
        <f t="shared" si="124"/>
        <v>113</v>
      </c>
      <c r="G182" s="309">
        <f t="shared" si="125"/>
        <v>55</v>
      </c>
      <c r="H182" s="309">
        <f t="shared" si="126"/>
        <v>168</v>
      </c>
      <c r="I182" s="309">
        <f t="shared" si="100"/>
        <v>0</v>
      </c>
      <c r="J182" s="318">
        <v>0</v>
      </c>
      <c r="K182" s="318">
        <v>0</v>
      </c>
      <c r="L182" s="309">
        <f t="shared" si="101"/>
        <v>168</v>
      </c>
      <c r="M182" s="318">
        <v>113</v>
      </c>
      <c r="N182" s="318">
        <v>55</v>
      </c>
      <c r="O182" s="309">
        <f t="shared" si="121"/>
        <v>0</v>
      </c>
      <c r="P182" s="309">
        <f t="shared" si="122"/>
        <v>0</v>
      </c>
      <c r="Q182" s="318">
        <v>0</v>
      </c>
      <c r="R182" s="318">
        <v>0</v>
      </c>
      <c r="S182" s="309">
        <f t="shared" si="102"/>
        <v>0</v>
      </c>
      <c r="T182" s="318">
        <v>0</v>
      </c>
      <c r="U182" s="318">
        <v>0</v>
      </c>
      <c r="V182" s="309">
        <f t="shared" si="110"/>
        <v>0</v>
      </c>
      <c r="W182" s="318">
        <v>0</v>
      </c>
      <c r="X182" s="318">
        <v>0</v>
      </c>
      <c r="Y182" s="318">
        <v>168</v>
      </c>
      <c r="Z182" s="318">
        <v>0</v>
      </c>
      <c r="AA182" s="318">
        <v>0</v>
      </c>
      <c r="AB182" s="318">
        <v>0</v>
      </c>
    </row>
    <row r="183" spans="1:28" ht="24">
      <c r="A183" s="308" t="s">
        <v>460</v>
      </c>
      <c r="B183" s="311" t="s">
        <v>475</v>
      </c>
      <c r="C183" s="311" t="s">
        <v>476</v>
      </c>
      <c r="D183" s="298">
        <v>169</v>
      </c>
      <c r="E183" s="309">
        <f t="shared" si="123"/>
        <v>127</v>
      </c>
      <c r="F183" s="309">
        <f t="shared" si="124"/>
        <v>126</v>
      </c>
      <c r="G183" s="309">
        <f t="shared" si="125"/>
        <v>1</v>
      </c>
      <c r="H183" s="309">
        <f t="shared" si="126"/>
        <v>0</v>
      </c>
      <c r="I183" s="309">
        <f t="shared" si="100"/>
        <v>0</v>
      </c>
      <c r="J183" s="318">
        <v>0</v>
      </c>
      <c r="K183" s="318">
        <v>0</v>
      </c>
      <c r="L183" s="309">
        <f t="shared" si="101"/>
        <v>0</v>
      </c>
      <c r="M183" s="318">
        <v>0</v>
      </c>
      <c r="N183" s="318">
        <v>0</v>
      </c>
      <c r="O183" s="309">
        <f t="shared" si="121"/>
        <v>127</v>
      </c>
      <c r="P183" s="309">
        <f t="shared" si="122"/>
        <v>24</v>
      </c>
      <c r="Q183" s="318">
        <v>24</v>
      </c>
      <c r="R183" s="318">
        <v>0</v>
      </c>
      <c r="S183" s="309">
        <f t="shared" si="102"/>
        <v>103</v>
      </c>
      <c r="T183" s="318">
        <v>102</v>
      </c>
      <c r="U183" s="318">
        <v>1</v>
      </c>
      <c r="V183" s="309">
        <f t="shared" si="110"/>
        <v>0</v>
      </c>
      <c r="W183" s="318">
        <v>0</v>
      </c>
      <c r="X183" s="318">
        <v>0</v>
      </c>
      <c r="Y183" s="318">
        <v>127</v>
      </c>
      <c r="Z183" s="318">
        <v>0</v>
      </c>
      <c r="AA183" s="318">
        <v>0</v>
      </c>
      <c r="AB183" s="318">
        <v>0</v>
      </c>
    </row>
    <row r="184" spans="1:28" ht="24">
      <c r="A184" s="308" t="s">
        <v>460</v>
      </c>
      <c r="B184" s="311" t="s">
        <v>477</v>
      </c>
      <c r="C184" s="311" t="s">
        <v>478</v>
      </c>
      <c r="D184" s="298">
        <v>170</v>
      </c>
      <c r="E184" s="309">
        <f t="shared" si="123"/>
        <v>28</v>
      </c>
      <c r="F184" s="309">
        <f t="shared" si="124"/>
        <v>25</v>
      </c>
      <c r="G184" s="309">
        <f t="shared" si="125"/>
        <v>3</v>
      </c>
      <c r="H184" s="309">
        <f t="shared" si="126"/>
        <v>0</v>
      </c>
      <c r="I184" s="309">
        <f t="shared" si="100"/>
        <v>0</v>
      </c>
      <c r="J184" s="318">
        <v>0</v>
      </c>
      <c r="K184" s="318">
        <v>0</v>
      </c>
      <c r="L184" s="309">
        <f t="shared" si="101"/>
        <v>0</v>
      </c>
      <c r="M184" s="318">
        <v>0</v>
      </c>
      <c r="N184" s="318">
        <v>0</v>
      </c>
      <c r="O184" s="309">
        <f t="shared" si="121"/>
        <v>28</v>
      </c>
      <c r="P184" s="309">
        <f t="shared" si="122"/>
        <v>28</v>
      </c>
      <c r="Q184" s="318">
        <v>25</v>
      </c>
      <c r="R184" s="318">
        <v>3</v>
      </c>
      <c r="S184" s="309">
        <f t="shared" si="102"/>
        <v>0</v>
      </c>
      <c r="T184" s="318">
        <v>0</v>
      </c>
      <c r="U184" s="318">
        <v>0</v>
      </c>
      <c r="V184" s="309">
        <f t="shared" si="110"/>
        <v>0</v>
      </c>
      <c r="W184" s="318">
        <v>0</v>
      </c>
      <c r="X184" s="318">
        <v>0</v>
      </c>
      <c r="Y184" s="318">
        <v>15</v>
      </c>
      <c r="Z184" s="318">
        <v>0</v>
      </c>
      <c r="AA184" s="318">
        <v>13</v>
      </c>
      <c r="AB184" s="318">
        <v>0</v>
      </c>
    </row>
    <row r="185" spans="1:28" ht="24">
      <c r="A185" s="308" t="s">
        <v>460</v>
      </c>
      <c r="B185" s="311" t="s">
        <v>479</v>
      </c>
      <c r="C185" s="311" t="s">
        <v>480</v>
      </c>
      <c r="D185" s="298">
        <v>171</v>
      </c>
      <c r="E185" s="309">
        <f t="shared" si="123"/>
        <v>40</v>
      </c>
      <c r="F185" s="309">
        <f t="shared" si="124"/>
        <v>25</v>
      </c>
      <c r="G185" s="309">
        <f t="shared" si="125"/>
        <v>15</v>
      </c>
      <c r="H185" s="309">
        <f t="shared" si="126"/>
        <v>0</v>
      </c>
      <c r="I185" s="309">
        <f t="shared" si="100"/>
        <v>0</v>
      </c>
      <c r="J185" s="318">
        <v>0</v>
      </c>
      <c r="K185" s="318">
        <v>0</v>
      </c>
      <c r="L185" s="309">
        <f t="shared" si="101"/>
        <v>0</v>
      </c>
      <c r="M185" s="318">
        <v>0</v>
      </c>
      <c r="N185" s="318">
        <v>0</v>
      </c>
      <c r="O185" s="309">
        <f t="shared" si="121"/>
        <v>40</v>
      </c>
      <c r="P185" s="309">
        <f t="shared" si="122"/>
        <v>15</v>
      </c>
      <c r="Q185" s="318">
        <v>7</v>
      </c>
      <c r="R185" s="318">
        <v>8</v>
      </c>
      <c r="S185" s="309">
        <f t="shared" si="102"/>
        <v>25</v>
      </c>
      <c r="T185" s="318">
        <v>18</v>
      </c>
      <c r="U185" s="318">
        <v>7</v>
      </c>
      <c r="V185" s="309">
        <f t="shared" si="110"/>
        <v>0</v>
      </c>
      <c r="W185" s="318">
        <v>0</v>
      </c>
      <c r="X185" s="318">
        <v>0</v>
      </c>
      <c r="Y185" s="318">
        <v>40</v>
      </c>
      <c r="Z185" s="318">
        <v>0</v>
      </c>
      <c r="AA185" s="318">
        <v>0</v>
      </c>
      <c r="AB185" s="318">
        <v>0</v>
      </c>
    </row>
    <row r="186" spans="1:28" ht="24">
      <c r="A186" s="308" t="s">
        <v>460</v>
      </c>
      <c r="B186" s="311" t="s">
        <v>481</v>
      </c>
      <c r="C186" s="311" t="s">
        <v>482</v>
      </c>
      <c r="D186" s="298">
        <v>172</v>
      </c>
      <c r="E186" s="309">
        <f t="shared" si="123"/>
        <v>30</v>
      </c>
      <c r="F186" s="309">
        <f t="shared" si="124"/>
        <v>17</v>
      </c>
      <c r="G186" s="309">
        <f t="shared" si="125"/>
        <v>13</v>
      </c>
      <c r="H186" s="309">
        <f t="shared" si="126"/>
        <v>0</v>
      </c>
      <c r="I186" s="309">
        <f t="shared" si="100"/>
        <v>0</v>
      </c>
      <c r="J186" s="318">
        <v>0</v>
      </c>
      <c r="K186" s="318">
        <v>0</v>
      </c>
      <c r="L186" s="309">
        <f t="shared" si="101"/>
        <v>0</v>
      </c>
      <c r="M186" s="318">
        <v>0</v>
      </c>
      <c r="N186" s="318">
        <v>0</v>
      </c>
      <c r="O186" s="309">
        <f t="shared" si="121"/>
        <v>30</v>
      </c>
      <c r="P186" s="309">
        <f t="shared" si="122"/>
        <v>30</v>
      </c>
      <c r="Q186" s="318">
        <v>17</v>
      </c>
      <c r="R186" s="318">
        <v>13</v>
      </c>
      <c r="S186" s="309">
        <f t="shared" si="102"/>
        <v>0</v>
      </c>
      <c r="T186" s="318">
        <v>0</v>
      </c>
      <c r="U186" s="318">
        <v>0</v>
      </c>
      <c r="V186" s="309">
        <f t="shared" si="110"/>
        <v>0</v>
      </c>
      <c r="W186" s="318">
        <v>0</v>
      </c>
      <c r="X186" s="318">
        <v>0</v>
      </c>
      <c r="Y186" s="318">
        <v>30</v>
      </c>
      <c r="Z186" s="318">
        <v>0</v>
      </c>
      <c r="AA186" s="318">
        <v>0</v>
      </c>
      <c r="AB186" s="318">
        <v>0</v>
      </c>
    </row>
    <row r="187" spans="1:28" ht="36">
      <c r="A187" s="308" t="s">
        <v>460</v>
      </c>
      <c r="B187" s="308" t="s">
        <v>483</v>
      </c>
      <c r="C187" s="308" t="s">
        <v>484</v>
      </c>
      <c r="D187" s="298">
        <v>173</v>
      </c>
      <c r="E187" s="309">
        <f t="shared" si="123"/>
        <v>80</v>
      </c>
      <c r="F187" s="309">
        <f t="shared" si="124"/>
        <v>80</v>
      </c>
      <c r="G187" s="309">
        <f t="shared" si="125"/>
        <v>0</v>
      </c>
      <c r="H187" s="309">
        <f t="shared" si="126"/>
        <v>0</v>
      </c>
      <c r="I187" s="309">
        <f t="shared" si="100"/>
        <v>0</v>
      </c>
      <c r="J187" s="318">
        <v>0</v>
      </c>
      <c r="K187" s="318">
        <v>0</v>
      </c>
      <c r="L187" s="309">
        <f t="shared" si="101"/>
        <v>0</v>
      </c>
      <c r="M187" s="318">
        <v>0</v>
      </c>
      <c r="N187" s="318">
        <v>0</v>
      </c>
      <c r="O187" s="309">
        <f t="shared" si="121"/>
        <v>80</v>
      </c>
      <c r="P187" s="309">
        <f t="shared" si="122"/>
        <v>25</v>
      </c>
      <c r="Q187" s="318">
        <v>25</v>
      </c>
      <c r="R187" s="318">
        <v>0</v>
      </c>
      <c r="S187" s="309">
        <f t="shared" si="102"/>
        <v>55</v>
      </c>
      <c r="T187" s="318">
        <v>55</v>
      </c>
      <c r="U187" s="318">
        <v>0</v>
      </c>
      <c r="V187" s="309">
        <f t="shared" si="110"/>
        <v>0</v>
      </c>
      <c r="W187" s="318">
        <v>0</v>
      </c>
      <c r="X187" s="318">
        <v>0</v>
      </c>
      <c r="Y187" s="318">
        <v>80</v>
      </c>
      <c r="Z187" s="318">
        <v>0</v>
      </c>
      <c r="AA187" s="318">
        <v>0</v>
      </c>
      <c r="AB187" s="318">
        <v>0</v>
      </c>
    </row>
    <row r="188" spans="1:28" ht="48">
      <c r="A188" s="308" t="s">
        <v>460</v>
      </c>
      <c r="B188" s="308" t="s">
        <v>485</v>
      </c>
      <c r="C188" s="308" t="s">
        <v>486</v>
      </c>
      <c r="D188" s="298">
        <v>174</v>
      </c>
      <c r="E188" s="309">
        <f t="shared" si="123"/>
        <v>9</v>
      </c>
      <c r="F188" s="309">
        <f t="shared" si="124"/>
        <v>9</v>
      </c>
      <c r="G188" s="309">
        <f t="shared" si="125"/>
        <v>0</v>
      </c>
      <c r="H188" s="309">
        <f t="shared" si="126"/>
        <v>9</v>
      </c>
      <c r="I188" s="309">
        <f t="shared" si="100"/>
        <v>9</v>
      </c>
      <c r="J188" s="318">
        <v>9</v>
      </c>
      <c r="K188" s="318">
        <v>0</v>
      </c>
      <c r="L188" s="309">
        <f t="shared" si="101"/>
        <v>0</v>
      </c>
      <c r="M188" s="318">
        <v>0</v>
      </c>
      <c r="N188" s="318">
        <v>0</v>
      </c>
      <c r="O188" s="309">
        <f t="shared" si="121"/>
        <v>0</v>
      </c>
      <c r="P188" s="309">
        <f t="shared" si="122"/>
        <v>0</v>
      </c>
      <c r="Q188" s="318">
        <v>0</v>
      </c>
      <c r="R188" s="318">
        <v>0</v>
      </c>
      <c r="S188" s="309">
        <f t="shared" si="102"/>
        <v>0</v>
      </c>
      <c r="T188" s="318">
        <v>0</v>
      </c>
      <c r="U188" s="318">
        <v>0</v>
      </c>
      <c r="V188" s="309">
        <f t="shared" si="110"/>
        <v>0</v>
      </c>
      <c r="W188" s="318">
        <v>0</v>
      </c>
      <c r="X188" s="318">
        <v>0</v>
      </c>
      <c r="Y188" s="318">
        <v>9</v>
      </c>
      <c r="Z188" s="318">
        <v>0</v>
      </c>
      <c r="AA188" s="318">
        <v>0</v>
      </c>
      <c r="AB188" s="318">
        <v>0</v>
      </c>
    </row>
    <row r="189" spans="1:28" ht="24">
      <c r="A189" s="308" t="s">
        <v>460</v>
      </c>
      <c r="B189" s="327" t="s">
        <v>487</v>
      </c>
      <c r="C189" s="311" t="s">
        <v>488</v>
      </c>
      <c r="D189" s="298">
        <v>175</v>
      </c>
      <c r="E189" s="309">
        <f t="shared" si="123"/>
        <v>313</v>
      </c>
      <c r="F189" s="309">
        <f t="shared" si="124"/>
        <v>114</v>
      </c>
      <c r="G189" s="309">
        <f t="shared" si="125"/>
        <v>199</v>
      </c>
      <c r="H189" s="309">
        <f t="shared" si="126"/>
        <v>0</v>
      </c>
      <c r="I189" s="309">
        <f t="shared" si="100"/>
        <v>0</v>
      </c>
      <c r="J189" s="318">
        <v>0</v>
      </c>
      <c r="K189" s="318">
        <v>0</v>
      </c>
      <c r="L189" s="309">
        <f t="shared" si="101"/>
        <v>0</v>
      </c>
      <c r="M189" s="318">
        <v>0</v>
      </c>
      <c r="N189" s="318">
        <v>0</v>
      </c>
      <c r="O189" s="309">
        <f t="shared" si="121"/>
        <v>313</v>
      </c>
      <c r="P189" s="309">
        <f t="shared" si="122"/>
        <v>272</v>
      </c>
      <c r="Q189" s="318">
        <v>85</v>
      </c>
      <c r="R189" s="318">
        <v>187</v>
      </c>
      <c r="S189" s="309">
        <f t="shared" si="102"/>
        <v>41</v>
      </c>
      <c r="T189" s="318">
        <v>29</v>
      </c>
      <c r="U189" s="318">
        <v>12</v>
      </c>
      <c r="V189" s="309">
        <f t="shared" si="110"/>
        <v>0</v>
      </c>
      <c r="W189" s="318">
        <v>0</v>
      </c>
      <c r="X189" s="318">
        <v>0</v>
      </c>
      <c r="Y189" s="318">
        <v>313</v>
      </c>
      <c r="Z189" s="318">
        <v>0</v>
      </c>
      <c r="AA189" s="318">
        <v>0</v>
      </c>
      <c r="AB189" s="318">
        <v>0</v>
      </c>
    </row>
    <row r="190" spans="1:28" ht="24">
      <c r="A190" s="308" t="s">
        <v>460</v>
      </c>
      <c r="B190" s="312" t="s">
        <v>489</v>
      </c>
      <c r="C190" s="312" t="s">
        <v>490</v>
      </c>
      <c r="D190" s="298">
        <v>176</v>
      </c>
      <c r="E190" s="309">
        <f t="shared" si="123"/>
        <v>145</v>
      </c>
      <c r="F190" s="309">
        <f t="shared" si="124"/>
        <v>67</v>
      </c>
      <c r="G190" s="309">
        <f t="shared" si="125"/>
        <v>78</v>
      </c>
      <c r="H190" s="309">
        <f t="shared" si="126"/>
        <v>0</v>
      </c>
      <c r="I190" s="309">
        <f t="shared" si="100"/>
        <v>0</v>
      </c>
      <c r="J190" s="318">
        <v>0</v>
      </c>
      <c r="K190" s="318">
        <v>0</v>
      </c>
      <c r="L190" s="309">
        <f t="shared" si="101"/>
        <v>0</v>
      </c>
      <c r="M190" s="318">
        <v>0</v>
      </c>
      <c r="N190" s="318">
        <v>0</v>
      </c>
      <c r="O190" s="309">
        <f t="shared" si="121"/>
        <v>145</v>
      </c>
      <c r="P190" s="309">
        <f t="shared" si="122"/>
        <v>125</v>
      </c>
      <c r="Q190" s="318">
        <v>66</v>
      </c>
      <c r="R190" s="318">
        <v>59</v>
      </c>
      <c r="S190" s="309">
        <f t="shared" si="102"/>
        <v>20</v>
      </c>
      <c r="T190" s="318">
        <v>1</v>
      </c>
      <c r="U190" s="318">
        <v>19</v>
      </c>
      <c r="V190" s="309">
        <f t="shared" si="110"/>
        <v>0</v>
      </c>
      <c r="W190" s="318">
        <v>0</v>
      </c>
      <c r="X190" s="318">
        <v>0</v>
      </c>
      <c r="Y190" s="318">
        <v>145</v>
      </c>
      <c r="Z190" s="318">
        <v>0</v>
      </c>
      <c r="AA190" s="318">
        <v>0</v>
      </c>
      <c r="AB190" s="318">
        <v>0</v>
      </c>
    </row>
    <row r="191" spans="1:28" ht="24">
      <c r="A191" s="308" t="s">
        <v>460</v>
      </c>
      <c r="B191" s="311" t="s">
        <v>491</v>
      </c>
      <c r="C191" s="311" t="s">
        <v>492</v>
      </c>
      <c r="D191" s="298">
        <v>177</v>
      </c>
      <c r="E191" s="309">
        <f t="shared" si="123"/>
        <v>26</v>
      </c>
      <c r="F191" s="309">
        <f t="shared" si="124"/>
        <v>13</v>
      </c>
      <c r="G191" s="309">
        <f t="shared" si="125"/>
        <v>13</v>
      </c>
      <c r="H191" s="309">
        <f t="shared" si="126"/>
        <v>0</v>
      </c>
      <c r="I191" s="309">
        <f t="shared" si="100"/>
        <v>0</v>
      </c>
      <c r="J191" s="318">
        <v>0</v>
      </c>
      <c r="K191" s="318">
        <v>0</v>
      </c>
      <c r="L191" s="309">
        <f t="shared" si="101"/>
        <v>0</v>
      </c>
      <c r="M191" s="318">
        <v>0</v>
      </c>
      <c r="N191" s="318">
        <v>0</v>
      </c>
      <c r="O191" s="309">
        <f t="shared" si="121"/>
        <v>26</v>
      </c>
      <c r="P191" s="309">
        <f t="shared" si="122"/>
        <v>26</v>
      </c>
      <c r="Q191" s="318">
        <v>13</v>
      </c>
      <c r="R191" s="318">
        <v>13</v>
      </c>
      <c r="S191" s="309">
        <f t="shared" si="102"/>
        <v>0</v>
      </c>
      <c r="T191" s="318">
        <v>0</v>
      </c>
      <c r="U191" s="318">
        <v>0</v>
      </c>
      <c r="V191" s="309">
        <f t="shared" si="110"/>
        <v>0</v>
      </c>
      <c r="W191" s="318">
        <v>0</v>
      </c>
      <c r="X191" s="318">
        <v>0</v>
      </c>
      <c r="Y191" s="318">
        <v>26</v>
      </c>
      <c r="Z191" s="318">
        <v>0</v>
      </c>
      <c r="AA191" s="318">
        <v>0</v>
      </c>
      <c r="AB191" s="318">
        <v>0</v>
      </c>
    </row>
    <row r="192" spans="1:28" ht="18" customHeight="1">
      <c r="A192" s="574" t="s">
        <v>493</v>
      </c>
      <c r="B192" s="575"/>
      <c r="C192" s="576"/>
      <c r="D192" s="304">
        <v>178</v>
      </c>
      <c r="E192" s="321">
        <v>11828</v>
      </c>
      <c r="F192" s="321">
        <v>6573</v>
      </c>
      <c r="G192" s="321">
        <v>5255</v>
      </c>
      <c r="H192" s="306">
        <f t="shared" si="88"/>
        <v>1255</v>
      </c>
      <c r="I192" s="321">
        <v>780</v>
      </c>
      <c r="J192" s="321">
        <v>353</v>
      </c>
      <c r="K192" s="321">
        <v>427</v>
      </c>
      <c r="L192" s="321">
        <v>475</v>
      </c>
      <c r="M192" s="321">
        <v>261</v>
      </c>
      <c r="N192" s="321">
        <v>214</v>
      </c>
      <c r="O192" s="306">
        <f t="shared" si="89"/>
        <v>10435</v>
      </c>
      <c r="P192" s="321">
        <v>2693</v>
      </c>
      <c r="Q192" s="321">
        <v>1150</v>
      </c>
      <c r="R192" s="321">
        <v>1543</v>
      </c>
      <c r="S192" s="321">
        <v>7742</v>
      </c>
      <c r="T192" s="321">
        <v>4728</v>
      </c>
      <c r="U192" s="321">
        <v>3014</v>
      </c>
      <c r="V192" s="321">
        <v>138</v>
      </c>
      <c r="W192" s="321">
        <v>81</v>
      </c>
      <c r="X192" s="321">
        <v>57</v>
      </c>
      <c r="Y192" s="321">
        <v>11748</v>
      </c>
      <c r="Z192" s="321">
        <v>12</v>
      </c>
      <c r="AA192" s="321">
        <v>58</v>
      </c>
      <c r="AB192" s="321">
        <v>10</v>
      </c>
    </row>
    <row r="193" spans="1:28" ht="48">
      <c r="A193" s="311" t="s">
        <v>494</v>
      </c>
      <c r="B193" s="311" t="s">
        <v>495</v>
      </c>
      <c r="C193" s="311" t="s">
        <v>496</v>
      </c>
      <c r="D193" s="298">
        <v>179</v>
      </c>
      <c r="E193" s="309">
        <f t="shared" ref="E193:E208" si="127">+H193+O193+V193</f>
        <v>27</v>
      </c>
      <c r="F193" s="309">
        <f t="shared" ref="F193:F208" si="128">+J193+M193+Q193+T193+W193</f>
        <v>8</v>
      </c>
      <c r="G193" s="309">
        <f t="shared" ref="G193:G208" si="129">+K193+N193+R193+U193+X193</f>
        <v>19</v>
      </c>
      <c r="H193" s="309">
        <f t="shared" ref="H193:H208" si="130">+I193+L193</f>
        <v>27</v>
      </c>
      <c r="I193" s="309">
        <f t="shared" si="100"/>
        <v>23</v>
      </c>
      <c r="J193" s="318">
        <v>6</v>
      </c>
      <c r="K193" s="318">
        <v>17</v>
      </c>
      <c r="L193" s="309">
        <f t="shared" si="101"/>
        <v>4</v>
      </c>
      <c r="M193" s="318">
        <v>2</v>
      </c>
      <c r="N193" s="318">
        <v>2</v>
      </c>
      <c r="O193" s="309">
        <f t="shared" si="89"/>
        <v>0</v>
      </c>
      <c r="P193" s="309">
        <f t="shared" ref="P193:P194" si="131">+Q193+R193</f>
        <v>0</v>
      </c>
      <c r="Q193" s="318">
        <v>0</v>
      </c>
      <c r="R193" s="318">
        <v>0</v>
      </c>
      <c r="S193" s="309">
        <f t="shared" si="102"/>
        <v>0</v>
      </c>
      <c r="T193" s="318">
        <v>0</v>
      </c>
      <c r="U193" s="318">
        <v>0</v>
      </c>
      <c r="V193" s="309">
        <f t="shared" si="110"/>
        <v>0</v>
      </c>
      <c r="W193" s="318">
        <v>0</v>
      </c>
      <c r="X193" s="318">
        <v>0</v>
      </c>
      <c r="Y193" s="318">
        <v>27</v>
      </c>
      <c r="Z193" s="318">
        <v>0</v>
      </c>
      <c r="AA193" s="318">
        <v>0</v>
      </c>
      <c r="AB193" s="318">
        <v>0</v>
      </c>
    </row>
    <row r="194" spans="1:28" ht="48">
      <c r="A194" s="311" t="s">
        <v>494</v>
      </c>
      <c r="B194" s="311" t="s">
        <v>497</v>
      </c>
      <c r="C194" s="311" t="s">
        <v>498</v>
      </c>
      <c r="D194" s="298">
        <v>180</v>
      </c>
      <c r="E194" s="309">
        <f t="shared" si="127"/>
        <v>18</v>
      </c>
      <c r="F194" s="309">
        <f t="shared" si="128"/>
        <v>0</v>
      </c>
      <c r="G194" s="309">
        <f t="shared" si="129"/>
        <v>18</v>
      </c>
      <c r="H194" s="309">
        <f t="shared" si="130"/>
        <v>0</v>
      </c>
      <c r="I194" s="309">
        <f t="shared" si="100"/>
        <v>0</v>
      </c>
      <c r="J194" s="318">
        <v>0</v>
      </c>
      <c r="K194" s="318">
        <v>0</v>
      </c>
      <c r="L194" s="309">
        <f t="shared" si="101"/>
        <v>0</v>
      </c>
      <c r="M194" s="318">
        <v>0</v>
      </c>
      <c r="N194" s="318">
        <v>0</v>
      </c>
      <c r="O194" s="309">
        <f t="shared" si="89"/>
        <v>18</v>
      </c>
      <c r="P194" s="309">
        <f t="shared" si="131"/>
        <v>0</v>
      </c>
      <c r="Q194" s="318">
        <v>0</v>
      </c>
      <c r="R194" s="318">
        <v>0</v>
      </c>
      <c r="S194" s="309">
        <f t="shared" si="102"/>
        <v>18</v>
      </c>
      <c r="T194" s="318">
        <v>0</v>
      </c>
      <c r="U194" s="318">
        <v>18</v>
      </c>
      <c r="V194" s="309">
        <f t="shared" si="110"/>
        <v>0</v>
      </c>
      <c r="W194" s="318">
        <v>0</v>
      </c>
      <c r="X194" s="318">
        <v>0</v>
      </c>
      <c r="Y194" s="318">
        <v>18</v>
      </c>
      <c r="Z194" s="318">
        <v>0</v>
      </c>
      <c r="AA194" s="318">
        <v>0</v>
      </c>
      <c r="AB194" s="318">
        <v>0</v>
      </c>
    </row>
    <row r="195" spans="1:28" ht="39.75" customHeight="1">
      <c r="A195" s="311" t="s">
        <v>494</v>
      </c>
      <c r="B195" s="308" t="s">
        <v>499</v>
      </c>
      <c r="C195" s="313" t="s">
        <v>500</v>
      </c>
      <c r="D195" s="298">
        <v>181</v>
      </c>
      <c r="E195" s="309">
        <f t="shared" si="127"/>
        <v>49</v>
      </c>
      <c r="F195" s="309">
        <f t="shared" si="128"/>
        <v>48</v>
      </c>
      <c r="G195" s="309">
        <f t="shared" si="129"/>
        <v>1</v>
      </c>
      <c r="H195" s="309">
        <f t="shared" si="130"/>
        <v>0</v>
      </c>
      <c r="I195" s="309">
        <f t="shared" si="100"/>
        <v>0</v>
      </c>
      <c r="J195" s="318">
        <v>0</v>
      </c>
      <c r="K195" s="318">
        <v>0</v>
      </c>
      <c r="L195" s="309">
        <f t="shared" si="101"/>
        <v>0</v>
      </c>
      <c r="M195" s="318">
        <v>0</v>
      </c>
      <c r="N195" s="318">
        <v>0</v>
      </c>
      <c r="O195" s="309">
        <f t="shared" ref="O195:O230" si="132">+P195+S195</f>
        <v>49</v>
      </c>
      <c r="P195" s="309">
        <f t="shared" ref="P195:P230" si="133">+Q195+R195</f>
        <v>0</v>
      </c>
      <c r="Q195" s="318">
        <v>0</v>
      </c>
      <c r="R195" s="318">
        <v>0</v>
      </c>
      <c r="S195" s="309">
        <f t="shared" si="102"/>
        <v>49</v>
      </c>
      <c r="T195" s="318">
        <v>48</v>
      </c>
      <c r="U195" s="318">
        <v>1</v>
      </c>
      <c r="V195" s="309">
        <f t="shared" si="110"/>
        <v>0</v>
      </c>
      <c r="W195" s="318">
        <v>0</v>
      </c>
      <c r="X195" s="318">
        <v>0</v>
      </c>
      <c r="Y195" s="318">
        <v>49</v>
      </c>
      <c r="Z195" s="318">
        <v>0</v>
      </c>
      <c r="AA195" s="318">
        <v>0</v>
      </c>
      <c r="AB195" s="318">
        <v>0</v>
      </c>
    </row>
    <row r="196" spans="1:28" ht="36">
      <c r="A196" s="311" t="s">
        <v>494</v>
      </c>
      <c r="B196" s="308" t="s">
        <v>501</v>
      </c>
      <c r="C196" s="311" t="s">
        <v>502</v>
      </c>
      <c r="D196" s="298">
        <v>182</v>
      </c>
      <c r="E196" s="309">
        <f t="shared" si="127"/>
        <v>221</v>
      </c>
      <c r="F196" s="309">
        <f t="shared" si="128"/>
        <v>82</v>
      </c>
      <c r="G196" s="309">
        <f t="shared" si="129"/>
        <v>139</v>
      </c>
      <c r="H196" s="309">
        <f t="shared" si="130"/>
        <v>221</v>
      </c>
      <c r="I196" s="309">
        <f t="shared" si="100"/>
        <v>125</v>
      </c>
      <c r="J196" s="318">
        <v>52</v>
      </c>
      <c r="K196" s="318">
        <v>73</v>
      </c>
      <c r="L196" s="309">
        <f t="shared" si="101"/>
        <v>96</v>
      </c>
      <c r="M196" s="318">
        <v>30</v>
      </c>
      <c r="N196" s="318">
        <v>66</v>
      </c>
      <c r="O196" s="309">
        <f t="shared" si="132"/>
        <v>0</v>
      </c>
      <c r="P196" s="309">
        <f t="shared" si="133"/>
        <v>0</v>
      </c>
      <c r="Q196" s="318">
        <v>0</v>
      </c>
      <c r="R196" s="318">
        <v>0</v>
      </c>
      <c r="S196" s="309">
        <f t="shared" si="102"/>
        <v>0</v>
      </c>
      <c r="T196" s="318">
        <v>0</v>
      </c>
      <c r="U196" s="318">
        <v>0</v>
      </c>
      <c r="V196" s="309">
        <f t="shared" si="110"/>
        <v>0</v>
      </c>
      <c r="W196" s="318">
        <v>0</v>
      </c>
      <c r="X196" s="318">
        <v>0</v>
      </c>
      <c r="Y196" s="318">
        <v>221</v>
      </c>
      <c r="Z196" s="318">
        <v>0</v>
      </c>
      <c r="AA196" s="318">
        <v>0</v>
      </c>
      <c r="AB196" s="318">
        <v>0</v>
      </c>
    </row>
    <row r="197" spans="1:28" ht="24">
      <c r="A197" s="311" t="s">
        <v>494</v>
      </c>
      <c r="B197" s="314" t="s">
        <v>503</v>
      </c>
      <c r="C197" s="314" t="s">
        <v>504</v>
      </c>
      <c r="D197" s="298">
        <v>183</v>
      </c>
      <c r="E197" s="309">
        <f t="shared" si="127"/>
        <v>2975</v>
      </c>
      <c r="F197" s="309">
        <f t="shared" si="128"/>
        <v>2896</v>
      </c>
      <c r="G197" s="309">
        <f t="shared" si="129"/>
        <v>79</v>
      </c>
      <c r="H197" s="309">
        <f t="shared" si="130"/>
        <v>0</v>
      </c>
      <c r="I197" s="309">
        <f t="shared" si="100"/>
        <v>0</v>
      </c>
      <c r="J197" s="318">
        <v>0</v>
      </c>
      <c r="K197" s="318">
        <v>0</v>
      </c>
      <c r="L197" s="309">
        <f t="shared" si="101"/>
        <v>0</v>
      </c>
      <c r="M197" s="318">
        <v>0</v>
      </c>
      <c r="N197" s="318">
        <v>0</v>
      </c>
      <c r="O197" s="309">
        <f t="shared" si="132"/>
        <v>2958</v>
      </c>
      <c r="P197" s="309">
        <f t="shared" si="133"/>
        <v>662</v>
      </c>
      <c r="Q197" s="318">
        <v>629</v>
      </c>
      <c r="R197" s="318">
        <v>33</v>
      </c>
      <c r="S197" s="309">
        <f t="shared" si="102"/>
        <v>2296</v>
      </c>
      <c r="T197" s="318">
        <v>2251</v>
      </c>
      <c r="U197" s="318">
        <v>45</v>
      </c>
      <c r="V197" s="309">
        <f t="shared" si="110"/>
        <v>17</v>
      </c>
      <c r="W197" s="318">
        <v>16</v>
      </c>
      <c r="X197" s="318">
        <v>1</v>
      </c>
      <c r="Y197" s="318">
        <v>2950</v>
      </c>
      <c r="Z197" s="318">
        <v>0</v>
      </c>
      <c r="AA197" s="318">
        <v>15</v>
      </c>
      <c r="AB197" s="318">
        <v>10</v>
      </c>
    </row>
    <row r="198" spans="1:28" ht="36">
      <c r="A198" s="311" t="s">
        <v>494</v>
      </c>
      <c r="B198" s="315" t="s">
        <v>505</v>
      </c>
      <c r="C198" s="315" t="s">
        <v>506</v>
      </c>
      <c r="D198" s="298">
        <v>184</v>
      </c>
      <c r="E198" s="309">
        <f t="shared" si="127"/>
        <v>69</v>
      </c>
      <c r="F198" s="309">
        <f t="shared" si="128"/>
        <v>54</v>
      </c>
      <c r="G198" s="309">
        <f t="shared" si="129"/>
        <v>15</v>
      </c>
      <c r="H198" s="309">
        <f t="shared" si="130"/>
        <v>0</v>
      </c>
      <c r="I198" s="309">
        <f t="shared" si="100"/>
        <v>0</v>
      </c>
      <c r="J198" s="318">
        <v>0</v>
      </c>
      <c r="K198" s="318">
        <v>0</v>
      </c>
      <c r="L198" s="309">
        <f t="shared" si="101"/>
        <v>0</v>
      </c>
      <c r="M198" s="318">
        <v>0</v>
      </c>
      <c r="N198" s="318">
        <v>0</v>
      </c>
      <c r="O198" s="309">
        <f t="shared" si="132"/>
        <v>69</v>
      </c>
      <c r="P198" s="309">
        <f t="shared" si="133"/>
        <v>0</v>
      </c>
      <c r="Q198" s="318">
        <v>0</v>
      </c>
      <c r="R198" s="318">
        <v>0</v>
      </c>
      <c r="S198" s="309">
        <f t="shared" si="102"/>
        <v>69</v>
      </c>
      <c r="T198" s="318">
        <v>54</v>
      </c>
      <c r="U198" s="318">
        <v>15</v>
      </c>
      <c r="V198" s="309">
        <f t="shared" si="110"/>
        <v>0</v>
      </c>
      <c r="W198" s="318">
        <v>0</v>
      </c>
      <c r="X198" s="318">
        <v>0</v>
      </c>
      <c r="Y198" s="318">
        <v>69</v>
      </c>
      <c r="Z198" s="318">
        <v>0</v>
      </c>
      <c r="AA198" s="318">
        <v>0</v>
      </c>
      <c r="AB198" s="318">
        <v>0</v>
      </c>
    </row>
    <row r="199" spans="1:28" ht="71.25" customHeight="1">
      <c r="A199" s="311" t="s">
        <v>494</v>
      </c>
      <c r="B199" s="308" t="s">
        <v>507</v>
      </c>
      <c r="C199" s="308" t="s">
        <v>508</v>
      </c>
      <c r="D199" s="298">
        <v>185</v>
      </c>
      <c r="E199" s="309">
        <f t="shared" si="127"/>
        <v>13</v>
      </c>
      <c r="F199" s="309">
        <f t="shared" si="128"/>
        <v>2</v>
      </c>
      <c r="G199" s="309">
        <f t="shared" si="129"/>
        <v>11</v>
      </c>
      <c r="H199" s="309">
        <f t="shared" si="130"/>
        <v>0</v>
      </c>
      <c r="I199" s="309">
        <f t="shared" si="100"/>
        <v>0</v>
      </c>
      <c r="J199" s="318">
        <v>0</v>
      </c>
      <c r="K199" s="318">
        <v>0</v>
      </c>
      <c r="L199" s="309">
        <f t="shared" si="101"/>
        <v>0</v>
      </c>
      <c r="M199" s="318">
        <v>0</v>
      </c>
      <c r="N199" s="318">
        <v>0</v>
      </c>
      <c r="O199" s="309">
        <f t="shared" si="132"/>
        <v>13</v>
      </c>
      <c r="P199" s="309">
        <f t="shared" si="133"/>
        <v>13</v>
      </c>
      <c r="Q199" s="318">
        <v>2</v>
      </c>
      <c r="R199" s="318">
        <v>11</v>
      </c>
      <c r="S199" s="309">
        <f t="shared" si="102"/>
        <v>0</v>
      </c>
      <c r="T199" s="318">
        <v>0</v>
      </c>
      <c r="U199" s="318">
        <v>0</v>
      </c>
      <c r="V199" s="309">
        <f t="shared" si="110"/>
        <v>0</v>
      </c>
      <c r="W199" s="318">
        <v>0</v>
      </c>
      <c r="X199" s="318">
        <v>0</v>
      </c>
      <c r="Y199" s="318">
        <v>13</v>
      </c>
      <c r="Z199" s="318">
        <v>0</v>
      </c>
      <c r="AA199" s="318">
        <v>0</v>
      </c>
      <c r="AB199" s="318">
        <v>0</v>
      </c>
    </row>
    <row r="200" spans="1:28" ht="48">
      <c r="A200" s="311" t="s">
        <v>494</v>
      </c>
      <c r="B200" s="311" t="s">
        <v>509</v>
      </c>
      <c r="C200" s="311" t="s">
        <v>510</v>
      </c>
      <c r="D200" s="298">
        <v>186</v>
      </c>
      <c r="E200" s="309">
        <f t="shared" si="127"/>
        <v>151</v>
      </c>
      <c r="F200" s="309">
        <f t="shared" si="128"/>
        <v>38</v>
      </c>
      <c r="G200" s="309">
        <f t="shared" si="129"/>
        <v>113</v>
      </c>
      <c r="H200" s="309">
        <f t="shared" si="130"/>
        <v>0</v>
      </c>
      <c r="I200" s="309">
        <f t="shared" si="100"/>
        <v>0</v>
      </c>
      <c r="J200" s="318">
        <v>0</v>
      </c>
      <c r="K200" s="318">
        <v>0</v>
      </c>
      <c r="L200" s="309">
        <f t="shared" si="101"/>
        <v>0</v>
      </c>
      <c r="M200" s="318">
        <v>0</v>
      </c>
      <c r="N200" s="318">
        <v>0</v>
      </c>
      <c r="O200" s="309">
        <f t="shared" si="132"/>
        <v>151</v>
      </c>
      <c r="P200" s="309">
        <f t="shared" si="133"/>
        <v>61</v>
      </c>
      <c r="Q200" s="318">
        <v>15</v>
      </c>
      <c r="R200" s="318">
        <v>46</v>
      </c>
      <c r="S200" s="309">
        <f t="shared" si="102"/>
        <v>90</v>
      </c>
      <c r="T200" s="318">
        <v>23</v>
      </c>
      <c r="U200" s="318">
        <v>67</v>
      </c>
      <c r="V200" s="309">
        <f t="shared" si="110"/>
        <v>0</v>
      </c>
      <c r="W200" s="318">
        <v>0</v>
      </c>
      <c r="X200" s="318">
        <v>0</v>
      </c>
      <c r="Y200" s="318">
        <v>136</v>
      </c>
      <c r="Z200" s="318">
        <v>0</v>
      </c>
      <c r="AA200" s="318">
        <v>15</v>
      </c>
      <c r="AB200" s="318">
        <v>0</v>
      </c>
    </row>
    <row r="201" spans="1:28" ht="24">
      <c r="A201" s="311" t="s">
        <v>494</v>
      </c>
      <c r="B201" s="311" t="s">
        <v>511</v>
      </c>
      <c r="C201" s="311" t="s">
        <v>512</v>
      </c>
      <c r="D201" s="298">
        <v>187</v>
      </c>
      <c r="E201" s="309">
        <f t="shared" si="127"/>
        <v>51</v>
      </c>
      <c r="F201" s="309">
        <f t="shared" si="128"/>
        <v>10</v>
      </c>
      <c r="G201" s="309">
        <f t="shared" si="129"/>
        <v>41</v>
      </c>
      <c r="H201" s="309">
        <f t="shared" si="130"/>
        <v>0</v>
      </c>
      <c r="I201" s="309">
        <f t="shared" si="100"/>
        <v>0</v>
      </c>
      <c r="J201" s="318">
        <v>0</v>
      </c>
      <c r="K201" s="318">
        <v>0</v>
      </c>
      <c r="L201" s="309">
        <f t="shared" si="101"/>
        <v>0</v>
      </c>
      <c r="M201" s="318">
        <v>0</v>
      </c>
      <c r="N201" s="318">
        <v>0</v>
      </c>
      <c r="O201" s="309">
        <f t="shared" si="132"/>
        <v>51</v>
      </c>
      <c r="P201" s="309">
        <f t="shared" si="133"/>
        <v>51</v>
      </c>
      <c r="Q201" s="318">
        <v>10</v>
      </c>
      <c r="R201" s="318">
        <v>41</v>
      </c>
      <c r="S201" s="309">
        <f t="shared" si="102"/>
        <v>0</v>
      </c>
      <c r="T201" s="318">
        <v>0</v>
      </c>
      <c r="U201" s="318">
        <v>0</v>
      </c>
      <c r="V201" s="309">
        <f t="shared" si="110"/>
        <v>0</v>
      </c>
      <c r="W201" s="318">
        <v>0</v>
      </c>
      <c r="X201" s="318">
        <v>0</v>
      </c>
      <c r="Y201" s="318">
        <v>51</v>
      </c>
      <c r="Z201" s="318">
        <v>0</v>
      </c>
      <c r="AA201" s="318">
        <v>0</v>
      </c>
      <c r="AB201" s="318">
        <v>0</v>
      </c>
    </row>
    <row r="202" spans="1:28" ht="36.75" customHeight="1">
      <c r="A202" s="311" t="s">
        <v>494</v>
      </c>
      <c r="B202" s="311" t="s">
        <v>513</v>
      </c>
      <c r="C202" s="311" t="s">
        <v>514</v>
      </c>
      <c r="D202" s="298">
        <v>188</v>
      </c>
      <c r="E202" s="309">
        <f t="shared" si="127"/>
        <v>32</v>
      </c>
      <c r="F202" s="309">
        <f t="shared" si="128"/>
        <v>3</v>
      </c>
      <c r="G202" s="309">
        <f t="shared" si="129"/>
        <v>29</v>
      </c>
      <c r="H202" s="309">
        <f t="shared" si="130"/>
        <v>0</v>
      </c>
      <c r="I202" s="309">
        <f t="shared" si="100"/>
        <v>0</v>
      </c>
      <c r="J202" s="318">
        <v>0</v>
      </c>
      <c r="K202" s="318">
        <v>0</v>
      </c>
      <c r="L202" s="309">
        <f t="shared" si="101"/>
        <v>0</v>
      </c>
      <c r="M202" s="318">
        <v>0</v>
      </c>
      <c r="N202" s="318">
        <v>0</v>
      </c>
      <c r="O202" s="309">
        <f t="shared" si="132"/>
        <v>32</v>
      </c>
      <c r="P202" s="309">
        <f t="shared" si="133"/>
        <v>0</v>
      </c>
      <c r="Q202" s="318">
        <v>0</v>
      </c>
      <c r="R202" s="318">
        <v>0</v>
      </c>
      <c r="S202" s="309">
        <f t="shared" si="102"/>
        <v>32</v>
      </c>
      <c r="T202" s="318">
        <v>3</v>
      </c>
      <c r="U202" s="318">
        <v>29</v>
      </c>
      <c r="V202" s="309">
        <f t="shared" si="110"/>
        <v>0</v>
      </c>
      <c r="W202" s="318">
        <v>0</v>
      </c>
      <c r="X202" s="318">
        <v>0</v>
      </c>
      <c r="Y202" s="318">
        <v>32</v>
      </c>
      <c r="Z202" s="318">
        <v>0</v>
      </c>
      <c r="AA202" s="318">
        <v>0</v>
      </c>
      <c r="AB202" s="318">
        <v>0</v>
      </c>
    </row>
    <row r="203" spans="1:28" ht="24">
      <c r="A203" s="311" t="s">
        <v>494</v>
      </c>
      <c r="B203" s="311" t="s">
        <v>515</v>
      </c>
      <c r="C203" s="311" t="s">
        <v>516</v>
      </c>
      <c r="D203" s="298">
        <v>189</v>
      </c>
      <c r="E203" s="309">
        <f t="shared" si="127"/>
        <v>3</v>
      </c>
      <c r="F203" s="309">
        <f t="shared" si="128"/>
        <v>3</v>
      </c>
      <c r="G203" s="309">
        <f t="shared" si="129"/>
        <v>0</v>
      </c>
      <c r="H203" s="309">
        <f t="shared" si="130"/>
        <v>0</v>
      </c>
      <c r="I203" s="309">
        <f t="shared" si="100"/>
        <v>0</v>
      </c>
      <c r="J203" s="318">
        <v>0</v>
      </c>
      <c r="K203" s="318">
        <v>0</v>
      </c>
      <c r="L203" s="309">
        <f t="shared" si="101"/>
        <v>0</v>
      </c>
      <c r="M203" s="318">
        <v>0</v>
      </c>
      <c r="N203" s="318">
        <v>0</v>
      </c>
      <c r="O203" s="309">
        <f t="shared" si="132"/>
        <v>3</v>
      </c>
      <c r="P203" s="309">
        <f t="shared" si="133"/>
        <v>3</v>
      </c>
      <c r="Q203" s="318">
        <v>3</v>
      </c>
      <c r="R203" s="318">
        <v>0</v>
      </c>
      <c r="S203" s="309">
        <f t="shared" si="102"/>
        <v>0</v>
      </c>
      <c r="T203" s="318">
        <v>0</v>
      </c>
      <c r="U203" s="318">
        <v>0</v>
      </c>
      <c r="V203" s="309">
        <f t="shared" si="110"/>
        <v>0</v>
      </c>
      <c r="W203" s="318">
        <v>0</v>
      </c>
      <c r="X203" s="318">
        <v>0</v>
      </c>
      <c r="Y203" s="318">
        <v>3</v>
      </c>
      <c r="Z203" s="318">
        <v>0</v>
      </c>
      <c r="AA203" s="318">
        <v>0</v>
      </c>
      <c r="AB203" s="318">
        <v>0</v>
      </c>
    </row>
    <row r="204" spans="1:28" ht="36">
      <c r="A204" s="311" t="s">
        <v>494</v>
      </c>
      <c r="B204" s="311" t="s">
        <v>517</v>
      </c>
      <c r="C204" s="311" t="s">
        <v>518</v>
      </c>
      <c r="D204" s="298">
        <v>190</v>
      </c>
      <c r="E204" s="309">
        <f t="shared" si="127"/>
        <v>22</v>
      </c>
      <c r="F204" s="309">
        <f t="shared" si="128"/>
        <v>9</v>
      </c>
      <c r="G204" s="309">
        <f t="shared" si="129"/>
        <v>13</v>
      </c>
      <c r="H204" s="309">
        <f t="shared" si="130"/>
        <v>0</v>
      </c>
      <c r="I204" s="309">
        <f t="shared" si="100"/>
        <v>0</v>
      </c>
      <c r="J204" s="318">
        <v>0</v>
      </c>
      <c r="K204" s="318">
        <v>0</v>
      </c>
      <c r="L204" s="309">
        <f t="shared" si="101"/>
        <v>0</v>
      </c>
      <c r="M204" s="318">
        <v>0</v>
      </c>
      <c r="N204" s="318">
        <v>0</v>
      </c>
      <c r="O204" s="309">
        <f t="shared" si="132"/>
        <v>22</v>
      </c>
      <c r="P204" s="309">
        <f t="shared" si="133"/>
        <v>15</v>
      </c>
      <c r="Q204" s="318">
        <v>6</v>
      </c>
      <c r="R204" s="318">
        <v>9</v>
      </c>
      <c r="S204" s="309">
        <f t="shared" si="102"/>
        <v>7</v>
      </c>
      <c r="T204" s="318">
        <v>3</v>
      </c>
      <c r="U204" s="318">
        <v>4</v>
      </c>
      <c r="V204" s="309">
        <f t="shared" si="110"/>
        <v>0</v>
      </c>
      <c r="W204" s="318">
        <v>0</v>
      </c>
      <c r="X204" s="318">
        <v>0</v>
      </c>
      <c r="Y204" s="318">
        <v>22</v>
      </c>
      <c r="Z204" s="318">
        <v>0</v>
      </c>
      <c r="AA204" s="318">
        <v>0</v>
      </c>
      <c r="AB204" s="318">
        <v>0</v>
      </c>
    </row>
    <row r="205" spans="1:28" ht="36">
      <c r="A205" s="311" t="s">
        <v>494</v>
      </c>
      <c r="B205" s="311" t="s">
        <v>519</v>
      </c>
      <c r="C205" s="311" t="s">
        <v>520</v>
      </c>
      <c r="D205" s="298">
        <v>191</v>
      </c>
      <c r="E205" s="309">
        <f t="shared" si="127"/>
        <v>180</v>
      </c>
      <c r="F205" s="309">
        <f t="shared" si="128"/>
        <v>161</v>
      </c>
      <c r="G205" s="309">
        <f t="shared" si="129"/>
        <v>19</v>
      </c>
      <c r="H205" s="309">
        <f t="shared" si="130"/>
        <v>0</v>
      </c>
      <c r="I205" s="309">
        <f t="shared" si="100"/>
        <v>0</v>
      </c>
      <c r="J205" s="318">
        <v>0</v>
      </c>
      <c r="K205" s="318">
        <v>0</v>
      </c>
      <c r="L205" s="309">
        <f t="shared" si="101"/>
        <v>0</v>
      </c>
      <c r="M205" s="318">
        <v>0</v>
      </c>
      <c r="N205" s="318">
        <v>0</v>
      </c>
      <c r="O205" s="309">
        <f t="shared" si="132"/>
        <v>180</v>
      </c>
      <c r="P205" s="309">
        <f t="shared" si="133"/>
        <v>27</v>
      </c>
      <c r="Q205" s="318">
        <v>24</v>
      </c>
      <c r="R205" s="318">
        <v>3</v>
      </c>
      <c r="S205" s="309">
        <f t="shared" si="102"/>
        <v>153</v>
      </c>
      <c r="T205" s="318">
        <v>137</v>
      </c>
      <c r="U205" s="318">
        <v>16</v>
      </c>
      <c r="V205" s="309">
        <f t="shared" si="110"/>
        <v>0</v>
      </c>
      <c r="W205" s="318">
        <v>0</v>
      </c>
      <c r="X205" s="318">
        <v>0</v>
      </c>
      <c r="Y205" s="318">
        <v>166</v>
      </c>
      <c r="Z205" s="318">
        <v>0</v>
      </c>
      <c r="AA205" s="318">
        <v>14</v>
      </c>
      <c r="AB205" s="318">
        <v>0</v>
      </c>
    </row>
    <row r="206" spans="1:28" ht="24">
      <c r="A206" s="311" t="s">
        <v>494</v>
      </c>
      <c r="B206" s="311" t="s">
        <v>521</v>
      </c>
      <c r="C206" s="311" t="s">
        <v>522</v>
      </c>
      <c r="D206" s="298">
        <v>192</v>
      </c>
      <c r="E206" s="309">
        <f t="shared" si="127"/>
        <v>7</v>
      </c>
      <c r="F206" s="309">
        <f t="shared" si="128"/>
        <v>7</v>
      </c>
      <c r="G206" s="309">
        <f t="shared" si="129"/>
        <v>0</v>
      </c>
      <c r="H206" s="309">
        <f t="shared" si="130"/>
        <v>7</v>
      </c>
      <c r="I206" s="309">
        <f t="shared" si="100"/>
        <v>0</v>
      </c>
      <c r="J206" s="318">
        <v>0</v>
      </c>
      <c r="K206" s="318">
        <v>0</v>
      </c>
      <c r="L206" s="309">
        <f t="shared" si="101"/>
        <v>7</v>
      </c>
      <c r="M206" s="318">
        <v>7</v>
      </c>
      <c r="N206" s="318">
        <v>0</v>
      </c>
      <c r="O206" s="309">
        <f t="shared" si="132"/>
        <v>0</v>
      </c>
      <c r="P206" s="309">
        <f t="shared" si="133"/>
        <v>0</v>
      </c>
      <c r="Q206" s="318">
        <v>0</v>
      </c>
      <c r="R206" s="318">
        <v>0</v>
      </c>
      <c r="S206" s="309">
        <f t="shared" si="102"/>
        <v>0</v>
      </c>
      <c r="T206" s="318">
        <v>0</v>
      </c>
      <c r="U206" s="318">
        <v>0</v>
      </c>
      <c r="V206" s="309">
        <f t="shared" si="110"/>
        <v>0</v>
      </c>
      <c r="W206" s="318">
        <v>0</v>
      </c>
      <c r="X206" s="318">
        <v>0</v>
      </c>
      <c r="Y206" s="318">
        <v>0</v>
      </c>
      <c r="Z206" s="318">
        <v>7</v>
      </c>
      <c r="AA206" s="318">
        <v>0</v>
      </c>
      <c r="AB206" s="318">
        <v>0</v>
      </c>
    </row>
    <row r="207" spans="1:28" ht="24">
      <c r="A207" s="311" t="s">
        <v>494</v>
      </c>
      <c r="B207" s="311" t="s">
        <v>523</v>
      </c>
      <c r="C207" s="311" t="s">
        <v>524</v>
      </c>
      <c r="D207" s="298">
        <v>193</v>
      </c>
      <c r="E207" s="309">
        <f t="shared" si="127"/>
        <v>54</v>
      </c>
      <c r="F207" s="309">
        <f t="shared" si="128"/>
        <v>50</v>
      </c>
      <c r="G207" s="309">
        <f t="shared" si="129"/>
        <v>4</v>
      </c>
      <c r="H207" s="309">
        <f t="shared" si="130"/>
        <v>54</v>
      </c>
      <c r="I207" s="309">
        <f t="shared" si="100"/>
        <v>12</v>
      </c>
      <c r="J207" s="318">
        <v>12</v>
      </c>
      <c r="K207" s="318">
        <v>0</v>
      </c>
      <c r="L207" s="309">
        <f t="shared" si="101"/>
        <v>42</v>
      </c>
      <c r="M207" s="318">
        <v>38</v>
      </c>
      <c r="N207" s="318">
        <v>4</v>
      </c>
      <c r="O207" s="309">
        <f t="shared" si="132"/>
        <v>0</v>
      </c>
      <c r="P207" s="309">
        <f t="shared" si="133"/>
        <v>0</v>
      </c>
      <c r="Q207" s="318">
        <v>0</v>
      </c>
      <c r="R207" s="318">
        <v>0</v>
      </c>
      <c r="S207" s="309">
        <f t="shared" si="102"/>
        <v>0</v>
      </c>
      <c r="T207" s="318">
        <v>0</v>
      </c>
      <c r="U207" s="318">
        <v>0</v>
      </c>
      <c r="V207" s="309">
        <f t="shared" si="110"/>
        <v>0</v>
      </c>
      <c r="W207" s="318">
        <v>0</v>
      </c>
      <c r="X207" s="318">
        <v>0</v>
      </c>
      <c r="Y207" s="318">
        <v>54</v>
      </c>
      <c r="Z207" s="318">
        <v>0</v>
      </c>
      <c r="AA207" s="318">
        <v>0</v>
      </c>
      <c r="AB207" s="318">
        <v>0</v>
      </c>
    </row>
    <row r="208" spans="1:28" ht="24">
      <c r="A208" s="311" t="s">
        <v>494</v>
      </c>
      <c r="B208" s="308" t="s">
        <v>525</v>
      </c>
      <c r="C208" s="313" t="s">
        <v>526</v>
      </c>
      <c r="D208" s="298">
        <v>194</v>
      </c>
      <c r="E208" s="309">
        <f t="shared" si="127"/>
        <v>83</v>
      </c>
      <c r="F208" s="309">
        <f t="shared" si="128"/>
        <v>83</v>
      </c>
      <c r="G208" s="309">
        <f t="shared" si="129"/>
        <v>0</v>
      </c>
      <c r="H208" s="309">
        <f t="shared" si="130"/>
        <v>0</v>
      </c>
      <c r="I208" s="309">
        <f t="shared" si="100"/>
        <v>0</v>
      </c>
      <c r="J208" s="318">
        <v>0</v>
      </c>
      <c r="K208" s="318">
        <v>0</v>
      </c>
      <c r="L208" s="309">
        <f t="shared" si="101"/>
        <v>0</v>
      </c>
      <c r="M208" s="318">
        <v>0</v>
      </c>
      <c r="N208" s="318">
        <v>0</v>
      </c>
      <c r="O208" s="309">
        <f t="shared" si="132"/>
        <v>83</v>
      </c>
      <c r="P208" s="309">
        <f t="shared" si="133"/>
        <v>0</v>
      </c>
      <c r="Q208" s="318">
        <v>0</v>
      </c>
      <c r="R208" s="318">
        <v>0</v>
      </c>
      <c r="S208" s="309">
        <f t="shared" si="102"/>
        <v>83</v>
      </c>
      <c r="T208" s="318">
        <v>83</v>
      </c>
      <c r="U208" s="318">
        <v>0</v>
      </c>
      <c r="V208" s="309">
        <f t="shared" si="110"/>
        <v>0</v>
      </c>
      <c r="W208" s="318">
        <v>0</v>
      </c>
      <c r="X208" s="318">
        <v>0</v>
      </c>
      <c r="Y208" s="318">
        <v>83</v>
      </c>
      <c r="Z208" s="318">
        <v>0</v>
      </c>
      <c r="AA208" s="318">
        <v>0</v>
      </c>
      <c r="AB208" s="318">
        <v>0</v>
      </c>
    </row>
    <row r="209" spans="1:28" ht="37.5" customHeight="1">
      <c r="A209" s="311" t="s">
        <v>494</v>
      </c>
      <c r="B209" s="311" t="s">
        <v>527</v>
      </c>
      <c r="C209" s="311" t="s">
        <v>528</v>
      </c>
      <c r="D209" s="298">
        <v>195</v>
      </c>
      <c r="E209" s="309">
        <f t="shared" ref="E209:E230" si="134">+H209+O209+V209</f>
        <v>191</v>
      </c>
      <c r="F209" s="309">
        <f t="shared" ref="F209:F230" si="135">+J209+M209+Q209+T209+W209</f>
        <v>96</v>
      </c>
      <c r="G209" s="309">
        <f t="shared" ref="G209:G230" si="136">+K209+N209+R209+U209+X209</f>
        <v>95</v>
      </c>
      <c r="H209" s="309">
        <f t="shared" ref="H209:H230" si="137">+I209+L209</f>
        <v>0</v>
      </c>
      <c r="I209" s="309">
        <f t="shared" si="100"/>
        <v>0</v>
      </c>
      <c r="J209" s="318">
        <v>0</v>
      </c>
      <c r="K209" s="318">
        <v>0</v>
      </c>
      <c r="L209" s="309">
        <f t="shared" si="101"/>
        <v>0</v>
      </c>
      <c r="M209" s="318">
        <v>0</v>
      </c>
      <c r="N209" s="318">
        <v>0</v>
      </c>
      <c r="O209" s="309">
        <f t="shared" si="132"/>
        <v>191</v>
      </c>
      <c r="P209" s="309">
        <f t="shared" si="133"/>
        <v>130</v>
      </c>
      <c r="Q209" s="318">
        <v>53</v>
      </c>
      <c r="R209" s="318">
        <v>77</v>
      </c>
      <c r="S209" s="309">
        <f t="shared" si="102"/>
        <v>61</v>
      </c>
      <c r="T209" s="318">
        <v>43</v>
      </c>
      <c r="U209" s="318">
        <v>18</v>
      </c>
      <c r="V209" s="309">
        <f t="shared" si="110"/>
        <v>0</v>
      </c>
      <c r="W209" s="318">
        <v>0</v>
      </c>
      <c r="X209" s="318">
        <v>0</v>
      </c>
      <c r="Y209" s="318">
        <v>177</v>
      </c>
      <c r="Z209" s="318">
        <v>0</v>
      </c>
      <c r="AA209" s="318">
        <v>14</v>
      </c>
      <c r="AB209" s="318">
        <v>0</v>
      </c>
    </row>
    <row r="210" spans="1:28" ht="48">
      <c r="A210" s="311" t="s">
        <v>494</v>
      </c>
      <c r="B210" s="311" t="s">
        <v>529</v>
      </c>
      <c r="C210" s="311" t="s">
        <v>530</v>
      </c>
      <c r="D210" s="298">
        <v>196</v>
      </c>
      <c r="E210" s="309">
        <f t="shared" si="134"/>
        <v>57</v>
      </c>
      <c r="F210" s="309">
        <f t="shared" si="135"/>
        <v>16</v>
      </c>
      <c r="G210" s="309">
        <f t="shared" si="136"/>
        <v>41</v>
      </c>
      <c r="H210" s="309">
        <f t="shared" si="137"/>
        <v>0</v>
      </c>
      <c r="I210" s="309">
        <f t="shared" si="100"/>
        <v>0</v>
      </c>
      <c r="J210" s="318">
        <v>0</v>
      </c>
      <c r="K210" s="318">
        <v>0</v>
      </c>
      <c r="L210" s="309">
        <f t="shared" si="101"/>
        <v>0</v>
      </c>
      <c r="M210" s="318">
        <v>0</v>
      </c>
      <c r="N210" s="318">
        <v>0</v>
      </c>
      <c r="O210" s="309">
        <f t="shared" si="132"/>
        <v>57</v>
      </c>
      <c r="P210" s="309">
        <f t="shared" si="133"/>
        <v>0</v>
      </c>
      <c r="Q210" s="318">
        <v>0</v>
      </c>
      <c r="R210" s="318">
        <v>0</v>
      </c>
      <c r="S210" s="309">
        <f t="shared" si="102"/>
        <v>57</v>
      </c>
      <c r="T210" s="318">
        <v>16</v>
      </c>
      <c r="U210" s="318">
        <v>41</v>
      </c>
      <c r="V210" s="309">
        <f t="shared" si="110"/>
        <v>0</v>
      </c>
      <c r="W210" s="318">
        <v>0</v>
      </c>
      <c r="X210" s="318">
        <v>0</v>
      </c>
      <c r="Y210" s="318">
        <v>57</v>
      </c>
      <c r="Z210" s="318">
        <v>0</v>
      </c>
      <c r="AA210" s="318">
        <v>0</v>
      </c>
      <c r="AB210" s="318">
        <v>0</v>
      </c>
    </row>
    <row r="211" spans="1:28" ht="24">
      <c r="A211" s="311" t="s">
        <v>494</v>
      </c>
      <c r="B211" s="311" t="s">
        <v>531</v>
      </c>
      <c r="C211" s="311" t="s">
        <v>532</v>
      </c>
      <c r="D211" s="298">
        <v>197</v>
      </c>
      <c r="E211" s="309">
        <f t="shared" si="134"/>
        <v>76</v>
      </c>
      <c r="F211" s="309">
        <f t="shared" si="135"/>
        <v>1</v>
      </c>
      <c r="G211" s="309">
        <f t="shared" si="136"/>
        <v>75</v>
      </c>
      <c r="H211" s="309">
        <f t="shared" si="137"/>
        <v>76</v>
      </c>
      <c r="I211" s="309">
        <f t="shared" si="100"/>
        <v>68</v>
      </c>
      <c r="J211" s="318">
        <v>1</v>
      </c>
      <c r="K211" s="318">
        <v>67</v>
      </c>
      <c r="L211" s="309">
        <f t="shared" si="101"/>
        <v>8</v>
      </c>
      <c r="M211" s="318">
        <v>0</v>
      </c>
      <c r="N211" s="318">
        <v>8</v>
      </c>
      <c r="O211" s="309">
        <f t="shared" si="132"/>
        <v>0</v>
      </c>
      <c r="P211" s="309">
        <f t="shared" si="133"/>
        <v>0</v>
      </c>
      <c r="Q211" s="318">
        <v>0</v>
      </c>
      <c r="R211" s="318">
        <v>0</v>
      </c>
      <c r="S211" s="309">
        <f t="shared" si="102"/>
        <v>0</v>
      </c>
      <c r="T211" s="318">
        <v>0</v>
      </c>
      <c r="U211" s="318">
        <v>0</v>
      </c>
      <c r="V211" s="309">
        <f t="shared" si="110"/>
        <v>0</v>
      </c>
      <c r="W211" s="318">
        <v>0</v>
      </c>
      <c r="X211" s="318">
        <v>0</v>
      </c>
      <c r="Y211" s="318">
        <v>76</v>
      </c>
      <c r="Z211" s="318">
        <v>0</v>
      </c>
      <c r="AA211" s="318">
        <v>0</v>
      </c>
      <c r="AB211" s="318">
        <v>0</v>
      </c>
    </row>
    <row r="212" spans="1:28" ht="36">
      <c r="A212" s="311" t="s">
        <v>494</v>
      </c>
      <c r="B212" s="311" t="s">
        <v>533</v>
      </c>
      <c r="C212" s="311" t="s">
        <v>534</v>
      </c>
      <c r="D212" s="298">
        <v>198</v>
      </c>
      <c r="E212" s="309">
        <f t="shared" si="134"/>
        <v>1745</v>
      </c>
      <c r="F212" s="309">
        <f t="shared" si="135"/>
        <v>52</v>
      </c>
      <c r="G212" s="309">
        <f t="shared" si="136"/>
        <v>1693</v>
      </c>
      <c r="H212" s="309">
        <f t="shared" si="137"/>
        <v>0</v>
      </c>
      <c r="I212" s="309">
        <f t="shared" si="100"/>
        <v>0</v>
      </c>
      <c r="J212" s="318">
        <v>0</v>
      </c>
      <c r="K212" s="318">
        <v>0</v>
      </c>
      <c r="L212" s="309">
        <f t="shared" si="101"/>
        <v>0</v>
      </c>
      <c r="M212" s="318">
        <v>0</v>
      </c>
      <c r="N212" s="318">
        <v>0</v>
      </c>
      <c r="O212" s="309">
        <f t="shared" si="132"/>
        <v>1681</v>
      </c>
      <c r="P212" s="309">
        <f t="shared" si="133"/>
        <v>545</v>
      </c>
      <c r="Q212" s="318">
        <v>21</v>
      </c>
      <c r="R212" s="318">
        <v>524</v>
      </c>
      <c r="S212" s="309">
        <f t="shared" si="102"/>
        <v>1136</v>
      </c>
      <c r="T212" s="318">
        <v>13</v>
      </c>
      <c r="U212" s="318">
        <v>1123</v>
      </c>
      <c r="V212" s="309">
        <f t="shared" si="110"/>
        <v>64</v>
      </c>
      <c r="W212" s="318">
        <v>18</v>
      </c>
      <c r="X212" s="318">
        <v>46</v>
      </c>
      <c r="Y212" s="318">
        <v>1745</v>
      </c>
      <c r="Z212" s="318">
        <v>0</v>
      </c>
      <c r="AA212" s="318">
        <v>0</v>
      </c>
      <c r="AB212" s="318">
        <v>0</v>
      </c>
    </row>
    <row r="213" spans="1:28" ht="38.25" customHeight="1">
      <c r="A213" s="311" t="s">
        <v>494</v>
      </c>
      <c r="B213" s="311" t="s">
        <v>535</v>
      </c>
      <c r="C213" s="311" t="s">
        <v>536</v>
      </c>
      <c r="D213" s="298">
        <v>199</v>
      </c>
      <c r="E213" s="309">
        <f t="shared" si="134"/>
        <v>30</v>
      </c>
      <c r="F213" s="309">
        <f t="shared" si="135"/>
        <v>2</v>
      </c>
      <c r="G213" s="309">
        <f t="shared" si="136"/>
        <v>28</v>
      </c>
      <c r="H213" s="309">
        <f t="shared" si="137"/>
        <v>0</v>
      </c>
      <c r="I213" s="309">
        <f t="shared" si="100"/>
        <v>0</v>
      </c>
      <c r="J213" s="318">
        <v>0</v>
      </c>
      <c r="K213" s="318">
        <v>0</v>
      </c>
      <c r="L213" s="309">
        <f t="shared" si="101"/>
        <v>0</v>
      </c>
      <c r="M213" s="318">
        <v>0</v>
      </c>
      <c r="N213" s="318">
        <v>0</v>
      </c>
      <c r="O213" s="309">
        <f t="shared" si="132"/>
        <v>30</v>
      </c>
      <c r="P213" s="309">
        <f t="shared" si="133"/>
        <v>30</v>
      </c>
      <c r="Q213" s="318">
        <v>2</v>
      </c>
      <c r="R213" s="318">
        <v>28</v>
      </c>
      <c r="S213" s="309">
        <f t="shared" si="102"/>
        <v>0</v>
      </c>
      <c r="T213" s="318">
        <v>0</v>
      </c>
      <c r="U213" s="318">
        <v>0</v>
      </c>
      <c r="V213" s="309">
        <f t="shared" si="110"/>
        <v>0</v>
      </c>
      <c r="W213" s="318">
        <v>0</v>
      </c>
      <c r="X213" s="318">
        <v>0</v>
      </c>
      <c r="Y213" s="318">
        <v>30</v>
      </c>
      <c r="Z213" s="318">
        <v>0</v>
      </c>
      <c r="AA213" s="318">
        <v>0</v>
      </c>
      <c r="AB213" s="318">
        <v>0</v>
      </c>
    </row>
    <row r="214" spans="1:28" ht="24">
      <c r="A214" s="311" t="s">
        <v>494</v>
      </c>
      <c r="B214" s="311" t="s">
        <v>537</v>
      </c>
      <c r="C214" s="311" t="s">
        <v>538</v>
      </c>
      <c r="D214" s="298">
        <v>200</v>
      </c>
      <c r="E214" s="309">
        <f t="shared" si="134"/>
        <v>78</v>
      </c>
      <c r="F214" s="309">
        <f t="shared" si="135"/>
        <v>35</v>
      </c>
      <c r="G214" s="309">
        <f t="shared" si="136"/>
        <v>43</v>
      </c>
      <c r="H214" s="309">
        <f t="shared" si="137"/>
        <v>0</v>
      </c>
      <c r="I214" s="309">
        <f t="shared" si="100"/>
        <v>0</v>
      </c>
      <c r="J214" s="318">
        <v>0</v>
      </c>
      <c r="K214" s="318">
        <v>0</v>
      </c>
      <c r="L214" s="309">
        <f t="shared" si="101"/>
        <v>0</v>
      </c>
      <c r="M214" s="318">
        <v>0</v>
      </c>
      <c r="N214" s="318">
        <v>0</v>
      </c>
      <c r="O214" s="309">
        <f t="shared" si="132"/>
        <v>78</v>
      </c>
      <c r="P214" s="309">
        <f t="shared" si="133"/>
        <v>0</v>
      </c>
      <c r="Q214" s="318">
        <v>0</v>
      </c>
      <c r="R214" s="318">
        <v>0</v>
      </c>
      <c r="S214" s="309">
        <f t="shared" si="102"/>
        <v>78</v>
      </c>
      <c r="T214" s="318">
        <v>35</v>
      </c>
      <c r="U214" s="318">
        <v>43</v>
      </c>
      <c r="V214" s="309">
        <f t="shared" si="110"/>
        <v>0</v>
      </c>
      <c r="W214" s="318">
        <v>0</v>
      </c>
      <c r="X214" s="318">
        <v>0</v>
      </c>
      <c r="Y214" s="318">
        <v>78</v>
      </c>
      <c r="Z214" s="318">
        <v>0</v>
      </c>
      <c r="AA214" s="318">
        <v>0</v>
      </c>
      <c r="AB214" s="318">
        <v>0</v>
      </c>
    </row>
    <row r="215" spans="1:28" ht="36">
      <c r="A215" s="311" t="s">
        <v>494</v>
      </c>
      <c r="B215" s="311" t="s">
        <v>539</v>
      </c>
      <c r="C215" s="311" t="s">
        <v>540</v>
      </c>
      <c r="D215" s="298">
        <v>201</v>
      </c>
      <c r="E215" s="309">
        <f t="shared" si="134"/>
        <v>10</v>
      </c>
      <c r="F215" s="309">
        <f t="shared" si="135"/>
        <v>0</v>
      </c>
      <c r="G215" s="309">
        <f t="shared" si="136"/>
        <v>10</v>
      </c>
      <c r="H215" s="309">
        <f t="shared" si="137"/>
        <v>10</v>
      </c>
      <c r="I215" s="309">
        <f t="shared" si="100"/>
        <v>10</v>
      </c>
      <c r="J215" s="318">
        <v>0</v>
      </c>
      <c r="K215" s="318">
        <v>10</v>
      </c>
      <c r="L215" s="309">
        <f t="shared" si="101"/>
        <v>0</v>
      </c>
      <c r="M215" s="318">
        <v>0</v>
      </c>
      <c r="N215" s="318">
        <v>0</v>
      </c>
      <c r="O215" s="309">
        <f t="shared" si="132"/>
        <v>0</v>
      </c>
      <c r="P215" s="309">
        <f t="shared" si="133"/>
        <v>0</v>
      </c>
      <c r="Q215" s="318">
        <v>0</v>
      </c>
      <c r="R215" s="318">
        <v>0</v>
      </c>
      <c r="S215" s="309">
        <f t="shared" si="102"/>
        <v>0</v>
      </c>
      <c r="T215" s="318">
        <v>0</v>
      </c>
      <c r="U215" s="318">
        <v>0</v>
      </c>
      <c r="V215" s="309">
        <f t="shared" si="110"/>
        <v>0</v>
      </c>
      <c r="W215" s="318">
        <v>0</v>
      </c>
      <c r="X215" s="318">
        <v>0</v>
      </c>
      <c r="Y215" s="318">
        <v>10</v>
      </c>
      <c r="Z215" s="318">
        <v>0</v>
      </c>
      <c r="AA215" s="318">
        <v>0</v>
      </c>
      <c r="AB215" s="318">
        <v>0</v>
      </c>
    </row>
    <row r="216" spans="1:28" ht="48">
      <c r="A216" s="311" t="s">
        <v>494</v>
      </c>
      <c r="B216" s="311" t="s">
        <v>535</v>
      </c>
      <c r="C216" s="311" t="s">
        <v>541</v>
      </c>
      <c r="D216" s="298">
        <v>202</v>
      </c>
      <c r="E216" s="309">
        <f t="shared" si="134"/>
        <v>97</v>
      </c>
      <c r="F216" s="309">
        <f t="shared" si="135"/>
        <v>6</v>
      </c>
      <c r="G216" s="309">
        <f t="shared" si="136"/>
        <v>91</v>
      </c>
      <c r="H216" s="309">
        <f t="shared" si="137"/>
        <v>0</v>
      </c>
      <c r="I216" s="309">
        <f t="shared" si="100"/>
        <v>0</v>
      </c>
      <c r="J216" s="318">
        <v>0</v>
      </c>
      <c r="K216" s="318">
        <v>0</v>
      </c>
      <c r="L216" s="309">
        <f t="shared" si="101"/>
        <v>0</v>
      </c>
      <c r="M216" s="318">
        <v>0</v>
      </c>
      <c r="N216" s="318">
        <v>0</v>
      </c>
      <c r="O216" s="309">
        <f t="shared" si="132"/>
        <v>97</v>
      </c>
      <c r="P216" s="309">
        <f t="shared" si="133"/>
        <v>0</v>
      </c>
      <c r="Q216" s="318">
        <v>0</v>
      </c>
      <c r="R216" s="318">
        <v>0</v>
      </c>
      <c r="S216" s="309">
        <f t="shared" si="102"/>
        <v>97</v>
      </c>
      <c r="T216" s="318">
        <v>6</v>
      </c>
      <c r="U216" s="318">
        <v>91</v>
      </c>
      <c r="V216" s="309">
        <f t="shared" si="110"/>
        <v>0</v>
      </c>
      <c r="W216" s="318">
        <v>0</v>
      </c>
      <c r="X216" s="318">
        <v>0</v>
      </c>
      <c r="Y216" s="318">
        <v>97</v>
      </c>
      <c r="Z216" s="318">
        <v>0</v>
      </c>
      <c r="AA216" s="318">
        <v>0</v>
      </c>
      <c r="AB216" s="318">
        <v>0</v>
      </c>
    </row>
    <row r="217" spans="1:28" ht="36">
      <c r="A217" s="311" t="s">
        <v>494</v>
      </c>
      <c r="B217" s="311" t="s">
        <v>542</v>
      </c>
      <c r="C217" s="311" t="s">
        <v>543</v>
      </c>
      <c r="D217" s="298">
        <v>203</v>
      </c>
      <c r="E217" s="309">
        <f t="shared" si="134"/>
        <v>262</v>
      </c>
      <c r="F217" s="309">
        <f t="shared" si="135"/>
        <v>45</v>
      </c>
      <c r="G217" s="309">
        <f t="shared" si="136"/>
        <v>217</v>
      </c>
      <c r="H217" s="309">
        <f t="shared" si="137"/>
        <v>0</v>
      </c>
      <c r="I217" s="309">
        <f t="shared" ref="I217:I244" si="138">+J217+K217</f>
        <v>0</v>
      </c>
      <c r="J217" s="318">
        <v>0</v>
      </c>
      <c r="K217" s="318">
        <v>0</v>
      </c>
      <c r="L217" s="309">
        <f t="shared" ref="L217:L244" si="139">+M217+N217</f>
        <v>0</v>
      </c>
      <c r="M217" s="318">
        <v>0</v>
      </c>
      <c r="N217" s="318">
        <v>0</v>
      </c>
      <c r="O217" s="309">
        <f t="shared" si="132"/>
        <v>262</v>
      </c>
      <c r="P217" s="309">
        <f t="shared" si="133"/>
        <v>211</v>
      </c>
      <c r="Q217" s="318">
        <v>42</v>
      </c>
      <c r="R217" s="318">
        <v>169</v>
      </c>
      <c r="S217" s="309">
        <f t="shared" ref="S217:S230" si="140">+T217+U217</f>
        <v>51</v>
      </c>
      <c r="T217" s="318">
        <v>3</v>
      </c>
      <c r="U217" s="318">
        <v>48</v>
      </c>
      <c r="V217" s="309">
        <f t="shared" si="110"/>
        <v>0</v>
      </c>
      <c r="W217" s="318">
        <v>0</v>
      </c>
      <c r="X217" s="318">
        <v>0</v>
      </c>
      <c r="Y217" s="318">
        <v>262</v>
      </c>
      <c r="Z217" s="318">
        <v>0</v>
      </c>
      <c r="AA217" s="318">
        <v>0</v>
      </c>
      <c r="AB217" s="318">
        <v>0</v>
      </c>
    </row>
    <row r="218" spans="1:28" ht="36.75" customHeight="1">
      <c r="A218" s="311" t="s">
        <v>494</v>
      </c>
      <c r="B218" s="311" t="s">
        <v>544</v>
      </c>
      <c r="C218" s="311" t="s">
        <v>545</v>
      </c>
      <c r="D218" s="298">
        <v>204</v>
      </c>
      <c r="E218" s="309">
        <f t="shared" si="134"/>
        <v>427</v>
      </c>
      <c r="F218" s="309">
        <f t="shared" si="135"/>
        <v>112</v>
      </c>
      <c r="G218" s="309">
        <f t="shared" si="136"/>
        <v>315</v>
      </c>
      <c r="H218" s="309">
        <f t="shared" si="137"/>
        <v>0</v>
      </c>
      <c r="I218" s="309">
        <f t="shared" si="138"/>
        <v>0</v>
      </c>
      <c r="J218" s="318">
        <v>0</v>
      </c>
      <c r="K218" s="318">
        <v>0</v>
      </c>
      <c r="L218" s="309">
        <f t="shared" si="139"/>
        <v>0</v>
      </c>
      <c r="M218" s="318">
        <v>0</v>
      </c>
      <c r="N218" s="318">
        <v>0</v>
      </c>
      <c r="O218" s="309">
        <f t="shared" si="132"/>
        <v>427</v>
      </c>
      <c r="P218" s="309">
        <f t="shared" si="133"/>
        <v>139</v>
      </c>
      <c r="Q218" s="318">
        <v>51</v>
      </c>
      <c r="R218" s="318">
        <v>88</v>
      </c>
      <c r="S218" s="309">
        <f t="shared" si="140"/>
        <v>288</v>
      </c>
      <c r="T218" s="318">
        <v>61</v>
      </c>
      <c r="U218" s="318">
        <v>227</v>
      </c>
      <c r="V218" s="309">
        <f t="shared" si="110"/>
        <v>0</v>
      </c>
      <c r="W218" s="318">
        <v>0</v>
      </c>
      <c r="X218" s="318">
        <v>0</v>
      </c>
      <c r="Y218" s="318">
        <v>427</v>
      </c>
      <c r="Z218" s="318">
        <v>0</v>
      </c>
      <c r="AA218" s="318">
        <v>0</v>
      </c>
      <c r="AB218" s="318">
        <v>0</v>
      </c>
    </row>
    <row r="219" spans="1:28" ht="24">
      <c r="A219" s="311" t="s">
        <v>494</v>
      </c>
      <c r="B219" s="311" t="s">
        <v>546</v>
      </c>
      <c r="C219" s="311" t="s">
        <v>547</v>
      </c>
      <c r="D219" s="298">
        <v>205</v>
      </c>
      <c r="E219" s="309">
        <f t="shared" si="134"/>
        <v>3049</v>
      </c>
      <c r="F219" s="309">
        <f t="shared" si="135"/>
        <v>1416</v>
      </c>
      <c r="G219" s="309">
        <f t="shared" si="136"/>
        <v>1633</v>
      </c>
      <c r="H219" s="309">
        <f t="shared" si="137"/>
        <v>0</v>
      </c>
      <c r="I219" s="309">
        <f t="shared" si="138"/>
        <v>0</v>
      </c>
      <c r="J219" s="318">
        <v>0</v>
      </c>
      <c r="K219" s="318">
        <v>0</v>
      </c>
      <c r="L219" s="309">
        <f t="shared" si="139"/>
        <v>0</v>
      </c>
      <c r="M219" s="318">
        <v>0</v>
      </c>
      <c r="N219" s="318">
        <v>0</v>
      </c>
      <c r="O219" s="309">
        <f t="shared" si="132"/>
        <v>2992</v>
      </c>
      <c r="P219" s="309">
        <f t="shared" si="133"/>
        <v>661</v>
      </c>
      <c r="Q219" s="318">
        <v>180</v>
      </c>
      <c r="R219" s="318">
        <v>481</v>
      </c>
      <c r="S219" s="309">
        <f t="shared" si="140"/>
        <v>2331</v>
      </c>
      <c r="T219" s="318">
        <v>1189</v>
      </c>
      <c r="U219" s="318">
        <v>1142</v>
      </c>
      <c r="V219" s="309">
        <f t="shared" si="110"/>
        <v>57</v>
      </c>
      <c r="W219" s="318">
        <v>47</v>
      </c>
      <c r="X219" s="318">
        <v>10</v>
      </c>
      <c r="Y219" s="318">
        <v>3049</v>
      </c>
      <c r="Z219" s="318">
        <v>0</v>
      </c>
      <c r="AA219" s="318">
        <v>0</v>
      </c>
      <c r="AB219" s="318">
        <v>0</v>
      </c>
    </row>
    <row r="220" spans="1:28" ht="48">
      <c r="A220" s="311" t="s">
        <v>494</v>
      </c>
      <c r="B220" s="311" t="s">
        <v>548</v>
      </c>
      <c r="C220" s="311" t="s">
        <v>549</v>
      </c>
      <c r="D220" s="298">
        <v>206</v>
      </c>
      <c r="E220" s="309">
        <f t="shared" si="134"/>
        <v>46</v>
      </c>
      <c r="F220" s="309">
        <f t="shared" si="135"/>
        <v>12</v>
      </c>
      <c r="G220" s="309">
        <f t="shared" si="136"/>
        <v>34</v>
      </c>
      <c r="H220" s="309">
        <f t="shared" si="137"/>
        <v>46</v>
      </c>
      <c r="I220" s="309">
        <f t="shared" si="138"/>
        <v>25</v>
      </c>
      <c r="J220" s="318">
        <v>2</v>
      </c>
      <c r="K220" s="318">
        <v>23</v>
      </c>
      <c r="L220" s="309">
        <f t="shared" si="139"/>
        <v>21</v>
      </c>
      <c r="M220" s="318">
        <v>10</v>
      </c>
      <c r="N220" s="318">
        <v>11</v>
      </c>
      <c r="O220" s="309">
        <f t="shared" si="132"/>
        <v>0</v>
      </c>
      <c r="P220" s="309">
        <f t="shared" si="133"/>
        <v>0</v>
      </c>
      <c r="Q220" s="318">
        <v>0</v>
      </c>
      <c r="R220" s="318">
        <v>0</v>
      </c>
      <c r="S220" s="309">
        <f t="shared" si="140"/>
        <v>0</v>
      </c>
      <c r="T220" s="318">
        <v>0</v>
      </c>
      <c r="U220" s="318">
        <v>0</v>
      </c>
      <c r="V220" s="309">
        <f t="shared" si="110"/>
        <v>0</v>
      </c>
      <c r="W220" s="318">
        <v>0</v>
      </c>
      <c r="X220" s="318">
        <v>0</v>
      </c>
      <c r="Y220" s="318">
        <v>46</v>
      </c>
      <c r="Z220" s="318">
        <v>0</v>
      </c>
      <c r="AA220" s="318">
        <v>0</v>
      </c>
      <c r="AB220" s="318">
        <v>0</v>
      </c>
    </row>
    <row r="221" spans="1:28" ht="24">
      <c r="A221" s="311" t="s">
        <v>494</v>
      </c>
      <c r="B221" s="311" t="s">
        <v>550</v>
      </c>
      <c r="C221" s="311" t="s">
        <v>551</v>
      </c>
      <c r="D221" s="298">
        <v>207</v>
      </c>
      <c r="E221" s="309">
        <f t="shared" si="134"/>
        <v>158</v>
      </c>
      <c r="F221" s="309">
        <f t="shared" si="135"/>
        <v>127</v>
      </c>
      <c r="G221" s="309">
        <f t="shared" si="136"/>
        <v>31</v>
      </c>
      <c r="H221" s="309">
        <f t="shared" si="137"/>
        <v>0</v>
      </c>
      <c r="I221" s="309">
        <f t="shared" si="138"/>
        <v>0</v>
      </c>
      <c r="J221" s="318">
        <v>0</v>
      </c>
      <c r="K221" s="318">
        <v>0</v>
      </c>
      <c r="L221" s="309">
        <f t="shared" si="139"/>
        <v>0</v>
      </c>
      <c r="M221" s="318">
        <v>0</v>
      </c>
      <c r="N221" s="318">
        <v>0</v>
      </c>
      <c r="O221" s="309">
        <f t="shared" si="132"/>
        <v>158</v>
      </c>
      <c r="P221" s="309">
        <f t="shared" si="133"/>
        <v>44</v>
      </c>
      <c r="Q221" s="318">
        <v>28</v>
      </c>
      <c r="R221" s="318">
        <v>16</v>
      </c>
      <c r="S221" s="309">
        <f t="shared" si="140"/>
        <v>114</v>
      </c>
      <c r="T221" s="318">
        <v>99</v>
      </c>
      <c r="U221" s="318">
        <v>15</v>
      </c>
      <c r="V221" s="309">
        <f t="shared" ref="V221:V244" si="141">+W221+X221</f>
        <v>0</v>
      </c>
      <c r="W221" s="318">
        <v>0</v>
      </c>
      <c r="X221" s="318">
        <v>0</v>
      </c>
      <c r="Y221" s="318">
        <v>158</v>
      </c>
      <c r="Z221" s="318">
        <v>0</v>
      </c>
      <c r="AA221" s="318">
        <v>0</v>
      </c>
      <c r="AB221" s="318">
        <v>0</v>
      </c>
    </row>
    <row r="222" spans="1:28" ht="24">
      <c r="A222" s="311" t="s">
        <v>494</v>
      </c>
      <c r="B222" s="308" t="s">
        <v>552</v>
      </c>
      <c r="C222" s="311" t="s">
        <v>553</v>
      </c>
      <c r="D222" s="298">
        <v>208</v>
      </c>
      <c r="E222" s="309">
        <f t="shared" si="134"/>
        <v>18</v>
      </c>
      <c r="F222" s="309">
        <f t="shared" si="135"/>
        <v>14</v>
      </c>
      <c r="G222" s="309">
        <f t="shared" si="136"/>
        <v>4</v>
      </c>
      <c r="H222" s="309">
        <f t="shared" si="137"/>
        <v>18</v>
      </c>
      <c r="I222" s="309">
        <f t="shared" si="138"/>
        <v>8</v>
      </c>
      <c r="J222" s="318">
        <v>8</v>
      </c>
      <c r="K222" s="318">
        <v>0</v>
      </c>
      <c r="L222" s="309">
        <f t="shared" si="139"/>
        <v>10</v>
      </c>
      <c r="M222" s="318">
        <v>6</v>
      </c>
      <c r="N222" s="318">
        <v>4</v>
      </c>
      <c r="O222" s="309">
        <f t="shared" si="132"/>
        <v>0</v>
      </c>
      <c r="P222" s="309">
        <f t="shared" si="133"/>
        <v>0</v>
      </c>
      <c r="Q222" s="318">
        <v>0</v>
      </c>
      <c r="R222" s="318">
        <v>0</v>
      </c>
      <c r="S222" s="309">
        <f t="shared" si="140"/>
        <v>0</v>
      </c>
      <c r="T222" s="318">
        <v>0</v>
      </c>
      <c r="U222" s="318">
        <v>0</v>
      </c>
      <c r="V222" s="309">
        <f t="shared" si="141"/>
        <v>0</v>
      </c>
      <c r="W222" s="318">
        <v>0</v>
      </c>
      <c r="X222" s="318">
        <v>0</v>
      </c>
      <c r="Y222" s="318">
        <v>18</v>
      </c>
      <c r="Z222" s="318">
        <v>0</v>
      </c>
      <c r="AA222" s="318">
        <v>0</v>
      </c>
      <c r="AB222" s="318">
        <v>0</v>
      </c>
    </row>
    <row r="223" spans="1:28" ht="36">
      <c r="A223" s="311" t="s">
        <v>494</v>
      </c>
      <c r="B223" s="311" t="s">
        <v>554</v>
      </c>
      <c r="C223" s="311" t="s">
        <v>555</v>
      </c>
      <c r="D223" s="298">
        <v>209</v>
      </c>
      <c r="E223" s="309">
        <f t="shared" si="134"/>
        <v>467</v>
      </c>
      <c r="F223" s="309">
        <f t="shared" si="135"/>
        <v>170</v>
      </c>
      <c r="G223" s="309">
        <f t="shared" si="136"/>
        <v>297</v>
      </c>
      <c r="H223" s="309">
        <f t="shared" si="137"/>
        <v>467</v>
      </c>
      <c r="I223" s="309">
        <f t="shared" si="138"/>
        <v>327</v>
      </c>
      <c r="J223" s="318">
        <v>115</v>
      </c>
      <c r="K223" s="318">
        <v>212</v>
      </c>
      <c r="L223" s="309">
        <f t="shared" si="139"/>
        <v>140</v>
      </c>
      <c r="M223" s="318">
        <v>55</v>
      </c>
      <c r="N223" s="318">
        <v>85</v>
      </c>
      <c r="O223" s="309">
        <f t="shared" si="132"/>
        <v>0</v>
      </c>
      <c r="P223" s="309">
        <f t="shared" si="133"/>
        <v>0</v>
      </c>
      <c r="Q223" s="318">
        <v>0</v>
      </c>
      <c r="R223" s="318">
        <v>0</v>
      </c>
      <c r="S223" s="309">
        <f t="shared" si="140"/>
        <v>0</v>
      </c>
      <c r="T223" s="318">
        <v>0</v>
      </c>
      <c r="U223" s="318">
        <v>0</v>
      </c>
      <c r="V223" s="309">
        <f t="shared" si="141"/>
        <v>0</v>
      </c>
      <c r="W223" s="318">
        <v>0</v>
      </c>
      <c r="X223" s="318">
        <v>0</v>
      </c>
      <c r="Y223" s="318">
        <v>467</v>
      </c>
      <c r="Z223" s="318">
        <v>0</v>
      </c>
      <c r="AA223" s="318">
        <v>0</v>
      </c>
      <c r="AB223" s="318">
        <v>0</v>
      </c>
    </row>
    <row r="224" spans="1:28" ht="36">
      <c r="A224" s="311" t="s">
        <v>494</v>
      </c>
      <c r="B224" s="311" t="s">
        <v>556</v>
      </c>
      <c r="C224" s="311" t="s">
        <v>557</v>
      </c>
      <c r="D224" s="298">
        <v>210</v>
      </c>
      <c r="E224" s="309">
        <f t="shared" si="134"/>
        <v>168</v>
      </c>
      <c r="F224" s="309">
        <f t="shared" si="135"/>
        <v>162</v>
      </c>
      <c r="G224" s="309">
        <f t="shared" si="136"/>
        <v>6</v>
      </c>
      <c r="H224" s="309">
        <f t="shared" si="137"/>
        <v>0</v>
      </c>
      <c r="I224" s="309">
        <f t="shared" si="138"/>
        <v>0</v>
      </c>
      <c r="J224" s="318">
        <v>0</v>
      </c>
      <c r="K224" s="318">
        <v>0</v>
      </c>
      <c r="L224" s="309">
        <f t="shared" si="139"/>
        <v>0</v>
      </c>
      <c r="M224" s="318">
        <v>0</v>
      </c>
      <c r="N224" s="318">
        <v>0</v>
      </c>
      <c r="O224" s="309">
        <f t="shared" si="132"/>
        <v>168</v>
      </c>
      <c r="P224" s="309">
        <f t="shared" si="133"/>
        <v>32</v>
      </c>
      <c r="Q224" s="318">
        <v>31</v>
      </c>
      <c r="R224" s="318">
        <v>1</v>
      </c>
      <c r="S224" s="309">
        <f t="shared" si="140"/>
        <v>136</v>
      </c>
      <c r="T224" s="318">
        <v>131</v>
      </c>
      <c r="U224" s="318">
        <v>5</v>
      </c>
      <c r="V224" s="309">
        <f t="shared" si="141"/>
        <v>0</v>
      </c>
      <c r="W224" s="318">
        <v>0</v>
      </c>
      <c r="X224" s="318">
        <v>0</v>
      </c>
      <c r="Y224" s="318">
        <v>168</v>
      </c>
      <c r="Z224" s="318">
        <v>0</v>
      </c>
      <c r="AA224" s="318">
        <v>0</v>
      </c>
      <c r="AB224" s="318">
        <v>0</v>
      </c>
    </row>
    <row r="225" spans="1:28" ht="36">
      <c r="A225" s="311" t="s">
        <v>494</v>
      </c>
      <c r="B225" s="311" t="s">
        <v>558</v>
      </c>
      <c r="C225" s="311" t="s">
        <v>559</v>
      </c>
      <c r="D225" s="298">
        <v>211</v>
      </c>
      <c r="E225" s="309">
        <f t="shared" si="134"/>
        <v>89</v>
      </c>
      <c r="F225" s="309">
        <f t="shared" si="135"/>
        <v>86</v>
      </c>
      <c r="G225" s="309">
        <f t="shared" si="136"/>
        <v>3</v>
      </c>
      <c r="H225" s="309">
        <f t="shared" si="137"/>
        <v>0</v>
      </c>
      <c r="I225" s="309">
        <f t="shared" si="138"/>
        <v>0</v>
      </c>
      <c r="J225" s="318">
        <v>0</v>
      </c>
      <c r="K225" s="318">
        <v>0</v>
      </c>
      <c r="L225" s="309">
        <f t="shared" si="139"/>
        <v>0</v>
      </c>
      <c r="M225" s="318">
        <v>0</v>
      </c>
      <c r="N225" s="318">
        <v>0</v>
      </c>
      <c r="O225" s="309">
        <f t="shared" si="132"/>
        <v>89</v>
      </c>
      <c r="P225" s="309">
        <f t="shared" si="133"/>
        <v>0</v>
      </c>
      <c r="Q225" s="318">
        <v>0</v>
      </c>
      <c r="R225" s="318">
        <v>0</v>
      </c>
      <c r="S225" s="309">
        <f t="shared" si="140"/>
        <v>89</v>
      </c>
      <c r="T225" s="318">
        <v>86</v>
      </c>
      <c r="U225" s="318">
        <v>3</v>
      </c>
      <c r="V225" s="309">
        <f t="shared" si="141"/>
        <v>0</v>
      </c>
      <c r="W225" s="318">
        <v>0</v>
      </c>
      <c r="X225" s="318">
        <v>0</v>
      </c>
      <c r="Y225" s="318">
        <v>89</v>
      </c>
      <c r="Z225" s="318">
        <v>0</v>
      </c>
      <c r="AA225" s="318">
        <v>0</v>
      </c>
      <c r="AB225" s="318">
        <v>0</v>
      </c>
    </row>
    <row r="226" spans="1:28" ht="36">
      <c r="A226" s="311" t="s">
        <v>494</v>
      </c>
      <c r="B226" s="311" t="s">
        <v>560</v>
      </c>
      <c r="C226" s="311" t="s">
        <v>561</v>
      </c>
      <c r="D226" s="298">
        <v>212</v>
      </c>
      <c r="E226" s="309">
        <f t="shared" si="134"/>
        <v>56</v>
      </c>
      <c r="F226" s="309">
        <f t="shared" si="135"/>
        <v>55</v>
      </c>
      <c r="G226" s="309">
        <f t="shared" si="136"/>
        <v>1</v>
      </c>
      <c r="H226" s="309">
        <f t="shared" si="137"/>
        <v>0</v>
      </c>
      <c r="I226" s="309">
        <f t="shared" si="138"/>
        <v>0</v>
      </c>
      <c r="J226" s="318">
        <v>0</v>
      </c>
      <c r="K226" s="318">
        <v>0</v>
      </c>
      <c r="L226" s="309">
        <f t="shared" si="139"/>
        <v>0</v>
      </c>
      <c r="M226" s="318">
        <v>0</v>
      </c>
      <c r="N226" s="318">
        <v>0</v>
      </c>
      <c r="O226" s="309">
        <f t="shared" si="132"/>
        <v>56</v>
      </c>
      <c r="P226" s="309">
        <f t="shared" si="133"/>
        <v>0</v>
      </c>
      <c r="Q226" s="318">
        <v>0</v>
      </c>
      <c r="R226" s="318">
        <v>0</v>
      </c>
      <c r="S226" s="309">
        <f t="shared" si="140"/>
        <v>56</v>
      </c>
      <c r="T226" s="318">
        <v>55</v>
      </c>
      <c r="U226" s="318">
        <v>1</v>
      </c>
      <c r="V226" s="309">
        <f t="shared" si="141"/>
        <v>0</v>
      </c>
      <c r="W226" s="318">
        <v>0</v>
      </c>
      <c r="X226" s="318">
        <v>0</v>
      </c>
      <c r="Y226" s="318">
        <v>56</v>
      </c>
      <c r="Z226" s="318">
        <v>0</v>
      </c>
      <c r="AA226" s="318">
        <v>0</v>
      </c>
      <c r="AB226" s="318">
        <v>0</v>
      </c>
    </row>
    <row r="227" spans="1:28" ht="24">
      <c r="A227" s="311" t="s">
        <v>494</v>
      </c>
      <c r="B227" s="311" t="s">
        <v>562</v>
      </c>
      <c r="C227" s="311" t="s">
        <v>563</v>
      </c>
      <c r="D227" s="298">
        <v>213</v>
      </c>
      <c r="E227" s="309">
        <f t="shared" si="134"/>
        <v>11</v>
      </c>
      <c r="F227" s="309">
        <f t="shared" si="135"/>
        <v>4</v>
      </c>
      <c r="G227" s="309">
        <f t="shared" si="136"/>
        <v>7</v>
      </c>
      <c r="H227" s="309">
        <f t="shared" si="137"/>
        <v>0</v>
      </c>
      <c r="I227" s="309">
        <f t="shared" si="138"/>
        <v>0</v>
      </c>
      <c r="J227" s="318">
        <v>0</v>
      </c>
      <c r="K227" s="318">
        <v>0</v>
      </c>
      <c r="L227" s="309">
        <f t="shared" si="139"/>
        <v>0</v>
      </c>
      <c r="M227" s="318">
        <v>0</v>
      </c>
      <c r="N227" s="318">
        <v>0</v>
      </c>
      <c r="O227" s="309">
        <f t="shared" si="132"/>
        <v>11</v>
      </c>
      <c r="P227" s="309">
        <f t="shared" si="133"/>
        <v>11</v>
      </c>
      <c r="Q227" s="318">
        <v>4</v>
      </c>
      <c r="R227" s="318">
        <v>7</v>
      </c>
      <c r="S227" s="309">
        <f t="shared" si="140"/>
        <v>0</v>
      </c>
      <c r="T227" s="318">
        <v>0</v>
      </c>
      <c r="U227" s="318">
        <v>0</v>
      </c>
      <c r="V227" s="309">
        <f t="shared" si="141"/>
        <v>0</v>
      </c>
      <c r="W227" s="318">
        <v>0</v>
      </c>
      <c r="X227" s="318">
        <v>0</v>
      </c>
      <c r="Y227" s="318">
        <v>11</v>
      </c>
      <c r="Z227" s="318">
        <v>0</v>
      </c>
      <c r="AA227" s="318">
        <v>0</v>
      </c>
      <c r="AB227" s="318">
        <v>0</v>
      </c>
    </row>
    <row r="228" spans="1:28" ht="24">
      <c r="A228" s="311" t="s">
        <v>494</v>
      </c>
      <c r="B228" s="311" t="s">
        <v>564</v>
      </c>
      <c r="C228" s="311" t="s">
        <v>565</v>
      </c>
      <c r="D228" s="298">
        <v>214</v>
      </c>
      <c r="E228" s="309">
        <f t="shared" si="134"/>
        <v>500</v>
      </c>
      <c r="F228" s="309">
        <f t="shared" si="135"/>
        <v>437</v>
      </c>
      <c r="G228" s="309">
        <f t="shared" si="136"/>
        <v>63</v>
      </c>
      <c r="H228" s="309">
        <f t="shared" si="137"/>
        <v>0</v>
      </c>
      <c r="I228" s="309">
        <f t="shared" si="138"/>
        <v>0</v>
      </c>
      <c r="J228" s="318">
        <v>0</v>
      </c>
      <c r="K228" s="318">
        <v>0</v>
      </c>
      <c r="L228" s="309">
        <f t="shared" si="139"/>
        <v>0</v>
      </c>
      <c r="M228" s="318">
        <v>0</v>
      </c>
      <c r="N228" s="318">
        <v>0</v>
      </c>
      <c r="O228" s="309">
        <f t="shared" si="132"/>
        <v>500</v>
      </c>
      <c r="P228" s="309">
        <f t="shared" si="133"/>
        <v>58</v>
      </c>
      <c r="Q228" s="318">
        <v>49</v>
      </c>
      <c r="R228" s="318">
        <v>9</v>
      </c>
      <c r="S228" s="309">
        <f t="shared" si="140"/>
        <v>442</v>
      </c>
      <c r="T228" s="318">
        <v>388</v>
      </c>
      <c r="U228" s="318">
        <v>54</v>
      </c>
      <c r="V228" s="309">
        <f t="shared" si="141"/>
        <v>0</v>
      </c>
      <c r="W228" s="318">
        <v>0</v>
      </c>
      <c r="X228" s="318">
        <v>0</v>
      </c>
      <c r="Y228" s="318">
        <v>500</v>
      </c>
      <c r="Z228" s="318">
        <v>0</v>
      </c>
      <c r="AA228" s="318">
        <v>0</v>
      </c>
      <c r="AB228" s="318">
        <v>0</v>
      </c>
    </row>
    <row r="229" spans="1:28" ht="24">
      <c r="A229" s="311" t="s">
        <v>494</v>
      </c>
      <c r="B229" s="308" t="s">
        <v>566</v>
      </c>
      <c r="C229" s="308" t="s">
        <v>567</v>
      </c>
      <c r="D229" s="298">
        <v>215</v>
      </c>
      <c r="E229" s="309">
        <f t="shared" si="134"/>
        <v>329</v>
      </c>
      <c r="F229" s="309">
        <f t="shared" si="135"/>
        <v>270</v>
      </c>
      <c r="G229" s="309">
        <f t="shared" si="136"/>
        <v>59</v>
      </c>
      <c r="H229" s="309">
        <f t="shared" si="137"/>
        <v>329</v>
      </c>
      <c r="I229" s="309">
        <f t="shared" si="138"/>
        <v>182</v>
      </c>
      <c r="J229" s="318">
        <v>157</v>
      </c>
      <c r="K229" s="318">
        <v>25</v>
      </c>
      <c r="L229" s="309">
        <f t="shared" si="139"/>
        <v>147</v>
      </c>
      <c r="M229" s="318">
        <v>113</v>
      </c>
      <c r="N229" s="318">
        <v>34</v>
      </c>
      <c r="O229" s="309">
        <f t="shared" si="132"/>
        <v>0</v>
      </c>
      <c r="P229" s="309">
        <f t="shared" si="133"/>
        <v>0</v>
      </c>
      <c r="Q229" s="318">
        <v>0</v>
      </c>
      <c r="R229" s="318">
        <v>0</v>
      </c>
      <c r="S229" s="309">
        <f t="shared" si="140"/>
        <v>0</v>
      </c>
      <c r="T229" s="318">
        <v>0</v>
      </c>
      <c r="U229" s="318">
        <v>0</v>
      </c>
      <c r="V229" s="309">
        <f t="shared" si="141"/>
        <v>0</v>
      </c>
      <c r="W229" s="318">
        <v>0</v>
      </c>
      <c r="X229" s="318">
        <v>0</v>
      </c>
      <c r="Y229" s="318">
        <v>324</v>
      </c>
      <c r="Z229" s="318">
        <v>5</v>
      </c>
      <c r="AA229" s="318">
        <v>0</v>
      </c>
      <c r="AB229" s="318">
        <v>0</v>
      </c>
    </row>
    <row r="230" spans="1:28" ht="33.75" customHeight="1">
      <c r="A230" s="311" t="s">
        <v>494</v>
      </c>
      <c r="B230" s="311" t="s">
        <v>568</v>
      </c>
      <c r="C230" s="311" t="s">
        <v>569</v>
      </c>
      <c r="D230" s="298">
        <v>216</v>
      </c>
      <c r="E230" s="309">
        <f t="shared" si="134"/>
        <v>9</v>
      </c>
      <c r="F230" s="309">
        <f t="shared" si="135"/>
        <v>1</v>
      </c>
      <c r="G230" s="309">
        <f t="shared" si="136"/>
        <v>8</v>
      </c>
      <c r="H230" s="309">
        <f t="shared" si="137"/>
        <v>0</v>
      </c>
      <c r="I230" s="309">
        <f t="shared" si="138"/>
        <v>0</v>
      </c>
      <c r="J230" s="318">
        <v>0</v>
      </c>
      <c r="K230" s="318">
        <v>0</v>
      </c>
      <c r="L230" s="309">
        <f t="shared" si="139"/>
        <v>0</v>
      </c>
      <c r="M230" s="318">
        <v>0</v>
      </c>
      <c r="N230" s="318">
        <v>0</v>
      </c>
      <c r="O230" s="309">
        <f t="shared" si="132"/>
        <v>9</v>
      </c>
      <c r="P230" s="309">
        <f t="shared" si="133"/>
        <v>0</v>
      </c>
      <c r="Q230" s="318">
        <v>0</v>
      </c>
      <c r="R230" s="318">
        <v>0</v>
      </c>
      <c r="S230" s="309">
        <f t="shared" si="140"/>
        <v>9</v>
      </c>
      <c r="T230" s="318">
        <v>1</v>
      </c>
      <c r="U230" s="318">
        <v>8</v>
      </c>
      <c r="V230" s="309">
        <f t="shared" si="141"/>
        <v>0</v>
      </c>
      <c r="W230" s="318">
        <v>0</v>
      </c>
      <c r="X230" s="318">
        <v>0</v>
      </c>
      <c r="Y230" s="318">
        <v>9</v>
      </c>
      <c r="Z230" s="318">
        <v>0</v>
      </c>
      <c r="AA230" s="318">
        <v>0</v>
      </c>
      <c r="AB230" s="318">
        <v>0</v>
      </c>
    </row>
    <row r="231" spans="1:28" ht="16.5" customHeight="1">
      <c r="A231" s="574" t="s">
        <v>570</v>
      </c>
      <c r="B231" s="575"/>
      <c r="C231" s="576"/>
      <c r="D231" s="304">
        <v>217</v>
      </c>
      <c r="E231" s="321">
        <v>114</v>
      </c>
      <c r="F231" s="321">
        <v>51</v>
      </c>
      <c r="G231" s="321">
        <v>63</v>
      </c>
      <c r="H231" s="306">
        <f t="shared" ref="H231:H244" si="142">+I231+L231</f>
        <v>0</v>
      </c>
      <c r="I231" s="321">
        <v>0</v>
      </c>
      <c r="J231" s="321">
        <v>0</v>
      </c>
      <c r="K231" s="321">
        <v>0</v>
      </c>
      <c r="L231" s="321">
        <v>0</v>
      </c>
      <c r="M231" s="321">
        <v>0</v>
      </c>
      <c r="N231" s="321">
        <v>0</v>
      </c>
      <c r="O231" s="306">
        <f t="shared" ref="O231:O244" si="143">+P231+S231</f>
        <v>114</v>
      </c>
      <c r="P231" s="321">
        <v>114</v>
      </c>
      <c r="Q231" s="321">
        <v>51</v>
      </c>
      <c r="R231" s="321">
        <v>63</v>
      </c>
      <c r="S231" s="321">
        <v>0</v>
      </c>
      <c r="T231" s="321">
        <v>0</v>
      </c>
      <c r="U231" s="321">
        <v>0</v>
      </c>
      <c r="V231" s="321">
        <v>0</v>
      </c>
      <c r="W231" s="321">
        <v>0</v>
      </c>
      <c r="X231" s="321">
        <v>0</v>
      </c>
      <c r="Y231" s="321">
        <v>114</v>
      </c>
      <c r="Z231" s="321">
        <v>0</v>
      </c>
      <c r="AA231" s="321">
        <v>0</v>
      </c>
      <c r="AB231" s="321">
        <v>0</v>
      </c>
    </row>
    <row r="232" spans="1:28" ht="36">
      <c r="A232" s="308" t="s">
        <v>571</v>
      </c>
      <c r="B232" s="313" t="s">
        <v>572</v>
      </c>
      <c r="C232" s="313" t="s">
        <v>573</v>
      </c>
      <c r="D232" s="298">
        <v>218</v>
      </c>
      <c r="E232" s="309">
        <f t="shared" ref="E232:E233" si="144">+H232+O232+V232</f>
        <v>19</v>
      </c>
      <c r="F232" s="309">
        <f t="shared" ref="F232:F233" si="145">+J232+M232+Q232+T232+W232</f>
        <v>8</v>
      </c>
      <c r="G232" s="309">
        <f t="shared" ref="G232:G233" si="146">+K232+N232+R232+U232+X232</f>
        <v>11</v>
      </c>
      <c r="H232" s="309">
        <f t="shared" si="142"/>
        <v>0</v>
      </c>
      <c r="I232" s="309">
        <f t="shared" si="138"/>
        <v>0</v>
      </c>
      <c r="J232" s="318">
        <v>0</v>
      </c>
      <c r="K232" s="318">
        <v>0</v>
      </c>
      <c r="L232" s="309">
        <f t="shared" si="139"/>
        <v>0</v>
      </c>
      <c r="M232" s="318">
        <v>0</v>
      </c>
      <c r="N232" s="318">
        <v>0</v>
      </c>
      <c r="O232" s="309">
        <f t="shared" si="143"/>
        <v>19</v>
      </c>
      <c r="P232" s="309">
        <f t="shared" ref="P232:P233" si="147">+Q232+R232</f>
        <v>19</v>
      </c>
      <c r="Q232" s="318">
        <v>8</v>
      </c>
      <c r="R232" s="318">
        <v>11</v>
      </c>
      <c r="S232" s="309">
        <f t="shared" ref="S232:S233" si="148">+T232+U232</f>
        <v>0</v>
      </c>
      <c r="T232" s="318">
        <v>0</v>
      </c>
      <c r="U232" s="318">
        <v>0</v>
      </c>
      <c r="V232" s="309">
        <f t="shared" si="141"/>
        <v>0</v>
      </c>
      <c r="W232" s="318">
        <v>0</v>
      </c>
      <c r="X232" s="318">
        <v>0</v>
      </c>
      <c r="Y232" s="318">
        <v>19</v>
      </c>
      <c r="Z232" s="318">
        <v>0</v>
      </c>
      <c r="AA232" s="318">
        <v>0</v>
      </c>
      <c r="AB232" s="318">
        <v>0</v>
      </c>
    </row>
    <row r="233" spans="1:28" ht="36">
      <c r="A233" s="308" t="s">
        <v>571</v>
      </c>
      <c r="B233" s="308" t="s">
        <v>574</v>
      </c>
      <c r="C233" s="308" t="s">
        <v>575</v>
      </c>
      <c r="D233" s="298">
        <v>219</v>
      </c>
      <c r="E233" s="309">
        <f t="shared" si="144"/>
        <v>95</v>
      </c>
      <c r="F233" s="309">
        <f t="shared" si="145"/>
        <v>43</v>
      </c>
      <c r="G233" s="309">
        <f t="shared" si="146"/>
        <v>52</v>
      </c>
      <c r="H233" s="309">
        <f t="shared" si="142"/>
        <v>0</v>
      </c>
      <c r="I233" s="309">
        <f t="shared" si="138"/>
        <v>0</v>
      </c>
      <c r="J233" s="318">
        <v>0</v>
      </c>
      <c r="K233" s="318">
        <v>0</v>
      </c>
      <c r="L233" s="309">
        <f t="shared" si="139"/>
        <v>0</v>
      </c>
      <c r="M233" s="318">
        <v>0</v>
      </c>
      <c r="N233" s="318">
        <v>0</v>
      </c>
      <c r="O233" s="309">
        <f t="shared" si="143"/>
        <v>95</v>
      </c>
      <c r="P233" s="309">
        <f t="shared" si="147"/>
        <v>95</v>
      </c>
      <c r="Q233" s="318">
        <v>43</v>
      </c>
      <c r="R233" s="318">
        <v>52</v>
      </c>
      <c r="S233" s="309">
        <f t="shared" si="148"/>
        <v>0</v>
      </c>
      <c r="T233" s="318">
        <v>0</v>
      </c>
      <c r="U233" s="318">
        <v>0</v>
      </c>
      <c r="V233" s="309">
        <f t="shared" si="141"/>
        <v>0</v>
      </c>
      <c r="W233" s="318">
        <v>0</v>
      </c>
      <c r="X233" s="318">
        <v>0</v>
      </c>
      <c r="Y233" s="318">
        <v>95</v>
      </c>
      <c r="Z233" s="318">
        <v>0</v>
      </c>
      <c r="AA233" s="318">
        <v>0</v>
      </c>
      <c r="AB233" s="318">
        <v>0</v>
      </c>
    </row>
    <row r="234" spans="1:28" ht="19.5" customHeight="1">
      <c r="A234" s="574" t="s">
        <v>576</v>
      </c>
      <c r="B234" s="575"/>
      <c r="C234" s="576"/>
      <c r="D234" s="304">
        <v>220</v>
      </c>
      <c r="E234" s="321">
        <v>2400</v>
      </c>
      <c r="F234" s="321">
        <v>366</v>
      </c>
      <c r="G234" s="321">
        <v>2034</v>
      </c>
      <c r="H234" s="306">
        <f t="shared" si="142"/>
        <v>97</v>
      </c>
      <c r="I234" s="321">
        <v>97</v>
      </c>
      <c r="J234" s="321">
        <v>8</v>
      </c>
      <c r="K234" s="321">
        <v>89</v>
      </c>
      <c r="L234" s="321">
        <v>0</v>
      </c>
      <c r="M234" s="321">
        <v>0</v>
      </c>
      <c r="N234" s="321">
        <v>0</v>
      </c>
      <c r="O234" s="306">
        <f t="shared" si="143"/>
        <v>2303</v>
      </c>
      <c r="P234" s="321">
        <v>665</v>
      </c>
      <c r="Q234" s="321">
        <v>136</v>
      </c>
      <c r="R234" s="321">
        <v>529</v>
      </c>
      <c r="S234" s="321">
        <v>1638</v>
      </c>
      <c r="T234" s="321">
        <v>222</v>
      </c>
      <c r="U234" s="321">
        <v>1416</v>
      </c>
      <c r="V234" s="321">
        <v>0</v>
      </c>
      <c r="W234" s="321">
        <v>0</v>
      </c>
      <c r="X234" s="321">
        <v>0</v>
      </c>
      <c r="Y234" s="321">
        <v>2400</v>
      </c>
      <c r="Z234" s="321">
        <v>0</v>
      </c>
      <c r="AA234" s="321">
        <v>0</v>
      </c>
      <c r="AB234" s="321">
        <v>0</v>
      </c>
    </row>
    <row r="235" spans="1:28" ht="24">
      <c r="A235" s="308" t="s">
        <v>577</v>
      </c>
      <c r="B235" s="311" t="s">
        <v>578</v>
      </c>
      <c r="C235" s="311" t="s">
        <v>579</v>
      </c>
      <c r="D235" s="298">
        <v>221</v>
      </c>
      <c r="E235" s="309">
        <f t="shared" ref="E235" si="149">+H235+O235+V235</f>
        <v>885</v>
      </c>
      <c r="F235" s="309">
        <f t="shared" ref="F235" si="150">+J235+M235+Q235+T235+W235</f>
        <v>17</v>
      </c>
      <c r="G235" s="309">
        <f t="shared" ref="G235" si="151">+K235+N235+R235+U235+X235</f>
        <v>868</v>
      </c>
      <c r="H235" s="309">
        <f t="shared" ref="H235" si="152">+I235+L235</f>
        <v>0</v>
      </c>
      <c r="I235" s="309">
        <f t="shared" si="138"/>
        <v>0</v>
      </c>
      <c r="J235" s="318">
        <v>0</v>
      </c>
      <c r="K235" s="318">
        <v>0</v>
      </c>
      <c r="L235" s="309">
        <f t="shared" si="139"/>
        <v>0</v>
      </c>
      <c r="M235" s="318">
        <v>0</v>
      </c>
      <c r="N235" s="318">
        <v>0</v>
      </c>
      <c r="O235" s="309">
        <f t="shared" si="143"/>
        <v>885</v>
      </c>
      <c r="P235" s="309">
        <f t="shared" ref="P235:P236" si="153">+Q235+R235</f>
        <v>226</v>
      </c>
      <c r="Q235" s="318">
        <v>13</v>
      </c>
      <c r="R235" s="318">
        <v>213</v>
      </c>
      <c r="S235" s="309">
        <f t="shared" ref="S235:S244" si="154">+T235+U235</f>
        <v>659</v>
      </c>
      <c r="T235" s="318">
        <v>4</v>
      </c>
      <c r="U235" s="318">
        <v>655</v>
      </c>
      <c r="V235" s="309">
        <f t="shared" si="141"/>
        <v>0</v>
      </c>
      <c r="W235" s="318">
        <v>0</v>
      </c>
      <c r="X235" s="318">
        <v>0</v>
      </c>
      <c r="Y235" s="318">
        <v>885</v>
      </c>
      <c r="Z235" s="318">
        <v>0</v>
      </c>
      <c r="AA235" s="318">
        <v>0</v>
      </c>
      <c r="AB235" s="318">
        <v>0</v>
      </c>
    </row>
    <row r="236" spans="1:28" ht="24">
      <c r="A236" s="308" t="s">
        <v>577</v>
      </c>
      <c r="B236" s="311" t="s">
        <v>580</v>
      </c>
      <c r="C236" s="311" t="s">
        <v>581</v>
      </c>
      <c r="D236" s="298">
        <v>222</v>
      </c>
      <c r="E236" s="309">
        <f t="shared" ref="E236:E241" si="155">+H236+O236+V236</f>
        <v>34</v>
      </c>
      <c r="F236" s="309">
        <f t="shared" ref="F236:F241" si="156">+J236+M236+Q236+T236+W236</f>
        <v>0</v>
      </c>
      <c r="G236" s="309">
        <f t="shared" ref="G236:G241" si="157">+K236+N236+R236+U236+X236</f>
        <v>34</v>
      </c>
      <c r="H236" s="309">
        <f t="shared" ref="H236:H241" si="158">+I236+L236</f>
        <v>34</v>
      </c>
      <c r="I236" s="309">
        <f t="shared" si="138"/>
        <v>34</v>
      </c>
      <c r="J236" s="318">
        <v>0</v>
      </c>
      <c r="K236" s="318">
        <v>34</v>
      </c>
      <c r="L236" s="309">
        <f t="shared" si="139"/>
        <v>0</v>
      </c>
      <c r="M236" s="318">
        <v>0</v>
      </c>
      <c r="N236" s="318">
        <v>0</v>
      </c>
      <c r="O236" s="309">
        <f t="shared" si="143"/>
        <v>0</v>
      </c>
      <c r="P236" s="309">
        <f t="shared" si="153"/>
        <v>0</v>
      </c>
      <c r="Q236" s="318">
        <v>0</v>
      </c>
      <c r="R236" s="318">
        <v>0</v>
      </c>
      <c r="S236" s="309">
        <f t="shared" si="154"/>
        <v>0</v>
      </c>
      <c r="T236" s="318">
        <v>0</v>
      </c>
      <c r="U236" s="318">
        <v>0</v>
      </c>
      <c r="V236" s="309">
        <f t="shared" si="141"/>
        <v>0</v>
      </c>
      <c r="W236" s="318">
        <v>0</v>
      </c>
      <c r="X236" s="318">
        <v>0</v>
      </c>
      <c r="Y236" s="318">
        <v>34</v>
      </c>
      <c r="Z236" s="318">
        <v>0</v>
      </c>
      <c r="AA236" s="318">
        <v>0</v>
      </c>
      <c r="AB236" s="318">
        <v>0</v>
      </c>
    </row>
    <row r="237" spans="1:28" ht="36">
      <c r="A237" s="308" t="s">
        <v>577</v>
      </c>
      <c r="B237" s="308" t="s">
        <v>582</v>
      </c>
      <c r="C237" s="308" t="s">
        <v>583</v>
      </c>
      <c r="D237" s="298">
        <v>223</v>
      </c>
      <c r="E237" s="309">
        <f t="shared" si="155"/>
        <v>47</v>
      </c>
      <c r="F237" s="309">
        <f t="shared" si="156"/>
        <v>47</v>
      </c>
      <c r="G237" s="309">
        <f t="shared" si="157"/>
        <v>0</v>
      </c>
      <c r="H237" s="309">
        <f t="shared" si="158"/>
        <v>0</v>
      </c>
      <c r="I237" s="309">
        <f t="shared" si="138"/>
        <v>0</v>
      </c>
      <c r="J237" s="318">
        <v>0</v>
      </c>
      <c r="K237" s="318">
        <v>0</v>
      </c>
      <c r="L237" s="309">
        <f t="shared" si="139"/>
        <v>0</v>
      </c>
      <c r="M237" s="318">
        <v>0</v>
      </c>
      <c r="N237" s="318">
        <v>0</v>
      </c>
      <c r="O237" s="309">
        <f t="shared" ref="O237:O241" si="159">+P237+S237</f>
        <v>47</v>
      </c>
      <c r="P237" s="309">
        <f t="shared" ref="P237:P241" si="160">+Q237+R237</f>
        <v>15</v>
      </c>
      <c r="Q237" s="318">
        <v>15</v>
      </c>
      <c r="R237" s="318">
        <v>0</v>
      </c>
      <c r="S237" s="309">
        <f t="shared" si="154"/>
        <v>32</v>
      </c>
      <c r="T237" s="318">
        <v>32</v>
      </c>
      <c r="U237" s="318">
        <v>0</v>
      </c>
      <c r="V237" s="309">
        <f t="shared" si="141"/>
        <v>0</v>
      </c>
      <c r="W237" s="318">
        <v>0</v>
      </c>
      <c r="X237" s="318">
        <v>0</v>
      </c>
      <c r="Y237" s="318">
        <v>47</v>
      </c>
      <c r="Z237" s="318">
        <v>0</v>
      </c>
      <c r="AA237" s="318">
        <v>0</v>
      </c>
      <c r="AB237" s="318">
        <v>0</v>
      </c>
    </row>
    <row r="238" spans="1:28" ht="24">
      <c r="A238" s="308" t="s">
        <v>577</v>
      </c>
      <c r="B238" s="308" t="s">
        <v>584</v>
      </c>
      <c r="C238" s="308" t="s">
        <v>585</v>
      </c>
      <c r="D238" s="298">
        <v>224</v>
      </c>
      <c r="E238" s="309">
        <f t="shared" si="155"/>
        <v>68</v>
      </c>
      <c r="F238" s="309">
        <f t="shared" si="156"/>
        <v>5</v>
      </c>
      <c r="G238" s="309">
        <f t="shared" si="157"/>
        <v>63</v>
      </c>
      <c r="H238" s="309">
        <f t="shared" si="158"/>
        <v>0</v>
      </c>
      <c r="I238" s="309">
        <f t="shared" si="138"/>
        <v>0</v>
      </c>
      <c r="J238" s="318">
        <v>0</v>
      </c>
      <c r="K238" s="318">
        <v>0</v>
      </c>
      <c r="L238" s="309">
        <f t="shared" si="139"/>
        <v>0</v>
      </c>
      <c r="M238" s="318">
        <v>0</v>
      </c>
      <c r="N238" s="318">
        <v>0</v>
      </c>
      <c r="O238" s="309">
        <f t="shared" si="159"/>
        <v>68</v>
      </c>
      <c r="P238" s="309">
        <f t="shared" si="160"/>
        <v>16</v>
      </c>
      <c r="Q238" s="318">
        <v>3</v>
      </c>
      <c r="R238" s="318">
        <v>13</v>
      </c>
      <c r="S238" s="309">
        <f t="shared" si="154"/>
        <v>52</v>
      </c>
      <c r="T238" s="318">
        <v>2</v>
      </c>
      <c r="U238" s="318">
        <v>50</v>
      </c>
      <c r="V238" s="309">
        <f t="shared" si="141"/>
        <v>0</v>
      </c>
      <c r="W238" s="318">
        <v>0</v>
      </c>
      <c r="X238" s="318">
        <v>0</v>
      </c>
      <c r="Y238" s="318">
        <v>68</v>
      </c>
      <c r="Z238" s="318">
        <v>0</v>
      </c>
      <c r="AA238" s="318">
        <v>0</v>
      </c>
      <c r="AB238" s="318">
        <v>0</v>
      </c>
    </row>
    <row r="239" spans="1:28" ht="24">
      <c r="A239" s="308" t="s">
        <v>577</v>
      </c>
      <c r="B239" s="311" t="s">
        <v>586</v>
      </c>
      <c r="C239" s="311" t="s">
        <v>587</v>
      </c>
      <c r="D239" s="298">
        <v>225</v>
      </c>
      <c r="E239" s="309">
        <f t="shared" si="155"/>
        <v>20</v>
      </c>
      <c r="F239" s="309">
        <f t="shared" si="156"/>
        <v>14</v>
      </c>
      <c r="G239" s="309">
        <f t="shared" si="157"/>
        <v>6</v>
      </c>
      <c r="H239" s="309">
        <f t="shared" si="158"/>
        <v>0</v>
      </c>
      <c r="I239" s="309">
        <f t="shared" si="138"/>
        <v>0</v>
      </c>
      <c r="J239" s="318">
        <v>0</v>
      </c>
      <c r="K239" s="318">
        <v>0</v>
      </c>
      <c r="L239" s="309">
        <f t="shared" si="139"/>
        <v>0</v>
      </c>
      <c r="M239" s="318">
        <v>0</v>
      </c>
      <c r="N239" s="318">
        <v>0</v>
      </c>
      <c r="O239" s="309">
        <f t="shared" si="159"/>
        <v>20</v>
      </c>
      <c r="P239" s="309">
        <f t="shared" si="160"/>
        <v>20</v>
      </c>
      <c r="Q239" s="318">
        <v>14</v>
      </c>
      <c r="R239" s="318">
        <v>6</v>
      </c>
      <c r="S239" s="309">
        <f t="shared" si="154"/>
        <v>0</v>
      </c>
      <c r="T239" s="318">
        <v>0</v>
      </c>
      <c r="U239" s="318">
        <v>0</v>
      </c>
      <c r="V239" s="309">
        <f t="shared" si="141"/>
        <v>0</v>
      </c>
      <c r="W239" s="318">
        <v>0</v>
      </c>
      <c r="X239" s="318">
        <v>0</v>
      </c>
      <c r="Y239" s="318">
        <v>20</v>
      </c>
      <c r="Z239" s="318">
        <v>0</v>
      </c>
      <c r="AA239" s="318">
        <v>0</v>
      </c>
      <c r="AB239" s="318">
        <v>0</v>
      </c>
    </row>
    <row r="240" spans="1:28" ht="24">
      <c r="A240" s="308" t="s">
        <v>577</v>
      </c>
      <c r="B240" s="311" t="s">
        <v>588</v>
      </c>
      <c r="C240" s="311" t="s">
        <v>589</v>
      </c>
      <c r="D240" s="298">
        <v>226</v>
      </c>
      <c r="E240" s="309">
        <f t="shared" si="155"/>
        <v>63</v>
      </c>
      <c r="F240" s="309">
        <f t="shared" si="156"/>
        <v>8</v>
      </c>
      <c r="G240" s="309">
        <f t="shared" si="157"/>
        <v>55</v>
      </c>
      <c r="H240" s="309">
        <f t="shared" si="158"/>
        <v>63</v>
      </c>
      <c r="I240" s="309">
        <f t="shared" si="138"/>
        <v>63</v>
      </c>
      <c r="J240" s="318">
        <v>8</v>
      </c>
      <c r="K240" s="318">
        <v>55</v>
      </c>
      <c r="L240" s="309">
        <f t="shared" si="139"/>
        <v>0</v>
      </c>
      <c r="M240" s="318">
        <v>0</v>
      </c>
      <c r="N240" s="318">
        <v>0</v>
      </c>
      <c r="O240" s="309">
        <f t="shared" si="159"/>
        <v>0</v>
      </c>
      <c r="P240" s="309">
        <f t="shared" si="160"/>
        <v>0</v>
      </c>
      <c r="Q240" s="318">
        <v>0</v>
      </c>
      <c r="R240" s="318">
        <v>0</v>
      </c>
      <c r="S240" s="309">
        <f t="shared" si="154"/>
        <v>0</v>
      </c>
      <c r="T240" s="318">
        <v>0</v>
      </c>
      <c r="U240" s="318">
        <v>0</v>
      </c>
      <c r="V240" s="309">
        <f t="shared" si="141"/>
        <v>0</v>
      </c>
      <c r="W240" s="318">
        <v>0</v>
      </c>
      <c r="X240" s="318">
        <v>0</v>
      </c>
      <c r="Y240" s="318">
        <v>63</v>
      </c>
      <c r="Z240" s="318">
        <v>0</v>
      </c>
      <c r="AA240" s="318">
        <v>0</v>
      </c>
      <c r="AB240" s="318">
        <v>0</v>
      </c>
    </row>
    <row r="241" spans="1:28" ht="24">
      <c r="A241" s="308" t="s">
        <v>577</v>
      </c>
      <c r="B241" s="312" t="s">
        <v>590</v>
      </c>
      <c r="C241" s="312" t="s">
        <v>591</v>
      </c>
      <c r="D241" s="298">
        <v>227</v>
      </c>
      <c r="E241" s="309">
        <f t="shared" si="155"/>
        <v>1283</v>
      </c>
      <c r="F241" s="309">
        <f t="shared" si="156"/>
        <v>275</v>
      </c>
      <c r="G241" s="309">
        <f t="shared" si="157"/>
        <v>1008</v>
      </c>
      <c r="H241" s="309">
        <f t="shared" si="158"/>
        <v>0</v>
      </c>
      <c r="I241" s="309">
        <f t="shared" si="138"/>
        <v>0</v>
      </c>
      <c r="J241" s="318">
        <v>0</v>
      </c>
      <c r="K241" s="318">
        <v>0</v>
      </c>
      <c r="L241" s="309">
        <f t="shared" si="139"/>
        <v>0</v>
      </c>
      <c r="M241" s="318">
        <v>0</v>
      </c>
      <c r="N241" s="318">
        <v>0</v>
      </c>
      <c r="O241" s="309">
        <f t="shared" si="159"/>
        <v>1283</v>
      </c>
      <c r="P241" s="309">
        <f t="shared" si="160"/>
        <v>388</v>
      </c>
      <c r="Q241" s="318">
        <v>91</v>
      </c>
      <c r="R241" s="318">
        <v>297</v>
      </c>
      <c r="S241" s="309">
        <f t="shared" si="154"/>
        <v>895</v>
      </c>
      <c r="T241" s="318">
        <v>184</v>
      </c>
      <c r="U241" s="318">
        <v>711</v>
      </c>
      <c r="V241" s="309">
        <f t="shared" si="141"/>
        <v>0</v>
      </c>
      <c r="W241" s="318">
        <v>0</v>
      </c>
      <c r="X241" s="318">
        <v>0</v>
      </c>
      <c r="Y241" s="318">
        <v>1283</v>
      </c>
      <c r="Z241" s="318">
        <v>0</v>
      </c>
      <c r="AA241" s="318">
        <v>0</v>
      </c>
      <c r="AB241" s="318">
        <v>0</v>
      </c>
    </row>
    <row r="242" spans="1:28" ht="20.25" customHeight="1">
      <c r="A242" s="574" t="s">
        <v>592</v>
      </c>
      <c r="B242" s="575"/>
      <c r="C242" s="576"/>
      <c r="D242" s="304">
        <v>228</v>
      </c>
      <c r="E242" s="321">
        <v>298</v>
      </c>
      <c r="F242" s="321">
        <v>45</v>
      </c>
      <c r="G242" s="321">
        <v>253</v>
      </c>
      <c r="H242" s="306">
        <f t="shared" si="142"/>
        <v>0</v>
      </c>
      <c r="I242" s="321">
        <v>0</v>
      </c>
      <c r="J242" s="321">
        <v>0</v>
      </c>
      <c r="K242" s="321">
        <v>0</v>
      </c>
      <c r="L242" s="321">
        <v>0</v>
      </c>
      <c r="M242" s="321">
        <v>0</v>
      </c>
      <c r="N242" s="321">
        <v>0</v>
      </c>
      <c r="O242" s="306">
        <f t="shared" si="143"/>
        <v>280</v>
      </c>
      <c r="P242" s="321">
        <v>280</v>
      </c>
      <c r="Q242" s="321">
        <v>41</v>
      </c>
      <c r="R242" s="321">
        <v>239</v>
      </c>
      <c r="S242" s="321">
        <v>0</v>
      </c>
      <c r="T242" s="321">
        <v>0</v>
      </c>
      <c r="U242" s="321">
        <v>0</v>
      </c>
      <c r="V242" s="321">
        <v>18</v>
      </c>
      <c r="W242" s="321">
        <v>4</v>
      </c>
      <c r="X242" s="321">
        <v>14</v>
      </c>
      <c r="Y242" s="321">
        <v>239</v>
      </c>
      <c r="Z242" s="321">
        <v>0</v>
      </c>
      <c r="AA242" s="321">
        <v>41</v>
      </c>
      <c r="AB242" s="321">
        <v>18</v>
      </c>
    </row>
    <row r="243" spans="1:28" ht="24">
      <c r="A243" s="308" t="s">
        <v>593</v>
      </c>
      <c r="B243" s="308" t="s">
        <v>594</v>
      </c>
      <c r="C243" s="308" t="s">
        <v>595</v>
      </c>
      <c r="D243" s="298">
        <v>229</v>
      </c>
      <c r="E243" s="309">
        <f t="shared" ref="E243:E244" si="161">+H243+O243+V243</f>
        <v>193</v>
      </c>
      <c r="F243" s="309">
        <f t="shared" ref="F243:F244" si="162">+J243+M243+Q243+T243+W243</f>
        <v>12</v>
      </c>
      <c r="G243" s="309">
        <f t="shared" ref="G243:G244" si="163">+K243+N243+R243+U243+X243</f>
        <v>181</v>
      </c>
      <c r="H243" s="309">
        <f t="shared" si="142"/>
        <v>0</v>
      </c>
      <c r="I243" s="309">
        <f t="shared" si="138"/>
        <v>0</v>
      </c>
      <c r="J243" s="318">
        <v>0</v>
      </c>
      <c r="K243" s="318">
        <v>0</v>
      </c>
      <c r="L243" s="309">
        <f t="shared" si="139"/>
        <v>0</v>
      </c>
      <c r="M243" s="318">
        <v>0</v>
      </c>
      <c r="N243" s="318">
        <v>0</v>
      </c>
      <c r="O243" s="309">
        <f t="shared" si="143"/>
        <v>193</v>
      </c>
      <c r="P243" s="309">
        <f t="shared" ref="P243:P244" si="164">+Q243+R243</f>
        <v>193</v>
      </c>
      <c r="Q243" s="318">
        <v>12</v>
      </c>
      <c r="R243" s="318">
        <v>181</v>
      </c>
      <c r="S243" s="309">
        <f t="shared" si="154"/>
        <v>0</v>
      </c>
      <c r="T243" s="318">
        <v>0</v>
      </c>
      <c r="U243" s="318">
        <v>0</v>
      </c>
      <c r="V243" s="309">
        <f t="shared" si="141"/>
        <v>0</v>
      </c>
      <c r="W243" s="318">
        <v>0</v>
      </c>
      <c r="X243" s="318">
        <v>0</v>
      </c>
      <c r="Y243" s="318">
        <v>168</v>
      </c>
      <c r="Z243" s="318">
        <v>0</v>
      </c>
      <c r="AA243" s="318">
        <v>25</v>
      </c>
      <c r="AB243" s="318">
        <v>0</v>
      </c>
    </row>
    <row r="244" spans="1:28" ht="24">
      <c r="A244" s="308" t="s">
        <v>593</v>
      </c>
      <c r="B244" s="307" t="s">
        <v>596</v>
      </c>
      <c r="C244" s="307" t="s">
        <v>597</v>
      </c>
      <c r="D244" s="298">
        <v>230</v>
      </c>
      <c r="E244" s="309">
        <f t="shared" si="161"/>
        <v>105</v>
      </c>
      <c r="F244" s="309">
        <f t="shared" si="162"/>
        <v>33</v>
      </c>
      <c r="G244" s="309">
        <f t="shared" si="163"/>
        <v>72</v>
      </c>
      <c r="H244" s="309">
        <f t="shared" si="142"/>
        <v>0</v>
      </c>
      <c r="I244" s="309">
        <f t="shared" si="138"/>
        <v>0</v>
      </c>
      <c r="J244" s="318">
        <v>0</v>
      </c>
      <c r="K244" s="318">
        <v>0</v>
      </c>
      <c r="L244" s="309">
        <f t="shared" si="139"/>
        <v>0</v>
      </c>
      <c r="M244" s="318">
        <v>0</v>
      </c>
      <c r="N244" s="318">
        <v>0</v>
      </c>
      <c r="O244" s="309">
        <f t="shared" si="143"/>
        <v>87</v>
      </c>
      <c r="P244" s="309">
        <f t="shared" si="164"/>
        <v>87</v>
      </c>
      <c r="Q244" s="318">
        <v>29</v>
      </c>
      <c r="R244" s="318">
        <v>58</v>
      </c>
      <c r="S244" s="309">
        <f t="shared" si="154"/>
        <v>0</v>
      </c>
      <c r="T244" s="318">
        <v>0</v>
      </c>
      <c r="U244" s="318">
        <v>0</v>
      </c>
      <c r="V244" s="309">
        <f t="shared" si="141"/>
        <v>18</v>
      </c>
      <c r="W244" s="318">
        <v>4</v>
      </c>
      <c r="X244" s="318">
        <v>14</v>
      </c>
      <c r="Y244" s="318">
        <v>71</v>
      </c>
      <c r="Z244" s="318">
        <v>0</v>
      </c>
      <c r="AA244" s="318">
        <v>16</v>
      </c>
      <c r="AB244" s="318">
        <v>18</v>
      </c>
    </row>
  </sheetData>
  <mergeCells count="43">
    <mergeCell ref="A192:C192"/>
    <mergeCell ref="A231:C231"/>
    <mergeCell ref="A234:C234"/>
    <mergeCell ref="A242:C242"/>
    <mergeCell ref="A96:C96"/>
    <mergeCell ref="A125:C125"/>
    <mergeCell ref="A148:C148"/>
    <mergeCell ref="A156:C156"/>
    <mergeCell ref="A175:C175"/>
    <mergeCell ref="A49:C49"/>
    <mergeCell ref="A65:C65"/>
    <mergeCell ref="A71:C71"/>
    <mergeCell ref="A85:C85"/>
    <mergeCell ref="A88:C88"/>
    <mergeCell ref="A16:C16"/>
    <mergeCell ref="V12:X13"/>
    <mergeCell ref="A17:C17"/>
    <mergeCell ref="A20:C20"/>
    <mergeCell ref="E3:W3"/>
    <mergeCell ref="I12:K12"/>
    <mergeCell ref="L12:N12"/>
    <mergeCell ref="I13:I14"/>
    <mergeCell ref="B15:C15"/>
    <mergeCell ref="B11:B14"/>
    <mergeCell ref="A11:A14"/>
    <mergeCell ref="C11:C14"/>
    <mergeCell ref="D4:U4"/>
    <mergeCell ref="H12:H14"/>
    <mergeCell ref="E11:E14"/>
    <mergeCell ref="F12:F14"/>
    <mergeCell ref="AA11:AA14"/>
    <mergeCell ref="AB11:AB14"/>
    <mergeCell ref="O12:O14"/>
    <mergeCell ref="Z11:Z14"/>
    <mergeCell ref="P12:R12"/>
    <mergeCell ref="Y11:Y14"/>
    <mergeCell ref="D8:E8"/>
    <mergeCell ref="S12:U12"/>
    <mergeCell ref="G12:G14"/>
    <mergeCell ref="D11:D14"/>
    <mergeCell ref="S13:S14"/>
    <mergeCell ref="P13:P14"/>
    <mergeCell ref="L13:L14"/>
  </mergeCells>
  <phoneticPr fontId="22" type="noConversion"/>
  <printOptions horizontalCentered="1"/>
  <pageMargins left="0.2" right="0.2" top="0.5" bottom="0.5" header="0.3" footer="0.3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F48"/>
  <sheetViews>
    <sheetView view="pageBreakPreview" zoomScale="80" zoomScaleNormal="96" zoomScaleSheetLayoutView="80" workbookViewId="0">
      <selection activeCell="X5" sqref="X5"/>
    </sheetView>
  </sheetViews>
  <sheetFormatPr defaultColWidth="4.28515625" defaultRowHeight="12" customHeight="1"/>
  <cols>
    <col min="1" max="1" width="6.140625" style="19" customWidth="1"/>
    <col min="2" max="2" width="3.85546875" style="19" customWidth="1"/>
    <col min="3" max="3" width="10.7109375" style="19" customWidth="1"/>
    <col min="4" max="4" width="8.42578125" style="19" customWidth="1"/>
    <col min="5" max="5" width="8.140625" style="19" customWidth="1"/>
    <col min="6" max="6" width="9.7109375" style="19" customWidth="1"/>
    <col min="7" max="8" width="7.7109375" style="19" customWidth="1"/>
    <col min="9" max="9" width="10.42578125" style="19" customWidth="1"/>
    <col min="10" max="10" width="8.42578125" style="19" customWidth="1"/>
    <col min="11" max="11" width="8.140625" style="19" customWidth="1"/>
    <col min="12" max="12" width="10.140625" style="19" customWidth="1"/>
    <col min="13" max="14" width="7.140625" style="19" customWidth="1"/>
    <col min="15" max="15" width="11.5703125" style="19" customWidth="1"/>
    <col min="16" max="16" width="8.7109375" style="19" customWidth="1"/>
    <col min="17" max="17" width="8.140625" style="19" customWidth="1"/>
    <col min="18" max="18" width="9" style="19" customWidth="1"/>
    <col min="19" max="19" width="5.42578125" style="19" customWidth="1"/>
    <col min="20" max="20" width="6" style="19" customWidth="1"/>
    <col min="21" max="21" width="7.140625" style="19" customWidth="1"/>
    <col min="22" max="22" width="8.28515625" style="19" customWidth="1"/>
    <col min="23" max="23" width="11.28515625" style="19" customWidth="1"/>
    <col min="24" max="25" width="7.140625" style="19" customWidth="1"/>
    <col min="26" max="26" width="6.5703125" style="19" customWidth="1"/>
    <col min="27" max="28" width="7.28515625" style="19" customWidth="1"/>
    <col min="29" max="29" width="6.140625" style="19" customWidth="1"/>
    <col min="30" max="31" width="7.140625" style="19" customWidth="1"/>
    <col min="32" max="32" width="6.140625" style="19" customWidth="1"/>
    <col min="33" max="34" width="7.42578125" style="19" customWidth="1"/>
    <col min="35" max="35" width="6.7109375" style="19" customWidth="1"/>
    <col min="36" max="38" width="7.42578125" style="19" customWidth="1"/>
    <col min="39" max="39" width="6" style="19" customWidth="1"/>
    <col min="40" max="40" width="6.28515625" style="19" customWidth="1"/>
    <col min="41" max="42" width="7.42578125" style="19" customWidth="1"/>
    <col min="43" max="43" width="7.5703125" style="19" customWidth="1"/>
    <col min="44" max="45" width="7.42578125" style="19" customWidth="1"/>
    <col min="46" max="46" width="8.85546875" style="19" customWidth="1"/>
    <col min="47" max="48" width="7.42578125" style="19" customWidth="1"/>
    <col min="49" max="49" width="7.28515625" style="19" customWidth="1"/>
    <col min="50" max="51" width="8.42578125" style="19" customWidth="1"/>
    <col min="52" max="52" width="6.7109375" style="19" customWidth="1"/>
    <col min="53" max="54" width="7.5703125" style="19" customWidth="1"/>
    <col min="55" max="55" width="7" style="19" customWidth="1"/>
    <col min="56" max="57" width="7.140625" style="19" customWidth="1"/>
    <col min="58" max="197" width="4.28515625" style="19"/>
    <col min="198" max="198" width="5.85546875" style="19" customWidth="1"/>
    <col min="199" max="199" width="11.7109375" style="19" customWidth="1"/>
    <col min="200" max="206" width="6.42578125" style="19" customWidth="1"/>
    <col min="207" max="207" width="7.140625" style="19" customWidth="1"/>
    <col min="208" max="208" width="6.42578125" style="19" customWidth="1"/>
    <col min="209" max="209" width="5.7109375" style="19" customWidth="1"/>
    <col min="210" max="210" width="6.42578125" style="19" customWidth="1"/>
    <col min="211" max="211" width="5.85546875" style="19" customWidth="1"/>
    <col min="212" max="212" width="7" style="19" customWidth="1"/>
    <col min="213" max="213" width="6.7109375" style="19" customWidth="1"/>
    <col min="214" max="214" width="6.42578125" style="19" customWidth="1"/>
    <col min="215" max="217" width="8.140625" style="19" customWidth="1"/>
    <col min="218" max="224" width="10.42578125" style="19" customWidth="1"/>
    <col min="225" max="225" width="7" style="19" customWidth="1"/>
    <col min="226" max="226" width="6.85546875" style="19" customWidth="1"/>
    <col min="227" max="227" width="6.42578125" style="19" customWidth="1"/>
    <col min="228" max="228" width="6.85546875" style="19" customWidth="1"/>
    <col min="229" max="229" width="6.7109375" style="19" customWidth="1"/>
    <col min="230" max="230" width="6.42578125" style="19" customWidth="1"/>
    <col min="231" max="231" width="5.140625" style="19" customWidth="1"/>
    <col min="232" max="232" width="5.7109375" style="19" customWidth="1"/>
    <col min="233" max="233" width="5.42578125" style="19" customWidth="1"/>
    <col min="234" max="234" width="6.28515625" style="19" customWidth="1"/>
    <col min="235" max="235" width="5.140625" style="19" customWidth="1"/>
    <col min="236" max="238" width="7.42578125" style="19" customWidth="1"/>
    <col min="239" max="242" width="5.42578125" style="19" customWidth="1"/>
    <col min="243" max="243" width="7" style="19" customWidth="1"/>
    <col min="244" max="244" width="6.140625" style="19" customWidth="1"/>
    <col min="245" max="246" width="5.85546875" style="19" customWidth="1"/>
    <col min="247" max="248" width="6.42578125" style="19" customWidth="1"/>
    <col min="249" max="249" width="5.85546875" style="19" customWidth="1"/>
    <col min="250" max="250" width="6.85546875" style="19" customWidth="1"/>
    <col min="251" max="252" width="8.42578125" style="19" customWidth="1"/>
    <col min="253" max="253" width="50.42578125" style="19" customWidth="1"/>
    <col min="254" max="263" width="4.42578125" style="19" customWidth="1"/>
    <col min="264" max="265" width="4.28515625" style="19" customWidth="1"/>
    <col min="266" max="453" width="4.28515625" style="19"/>
    <col min="454" max="454" width="5.85546875" style="19" customWidth="1"/>
    <col min="455" max="455" width="11.7109375" style="19" customWidth="1"/>
    <col min="456" max="462" width="6.42578125" style="19" customWidth="1"/>
    <col min="463" max="463" width="7.140625" style="19" customWidth="1"/>
    <col min="464" max="464" width="6.42578125" style="19" customWidth="1"/>
    <col min="465" max="465" width="5.7109375" style="19" customWidth="1"/>
    <col min="466" max="466" width="6.42578125" style="19" customWidth="1"/>
    <col min="467" max="467" width="5.85546875" style="19" customWidth="1"/>
    <col min="468" max="468" width="7" style="19" customWidth="1"/>
    <col min="469" max="469" width="6.7109375" style="19" customWidth="1"/>
    <col min="470" max="470" width="6.42578125" style="19" customWidth="1"/>
    <col min="471" max="473" width="8.140625" style="19" customWidth="1"/>
    <col min="474" max="480" width="10.42578125" style="19" customWidth="1"/>
    <col min="481" max="481" width="7" style="19" customWidth="1"/>
    <col min="482" max="482" width="6.85546875" style="19" customWidth="1"/>
    <col min="483" max="483" width="6.42578125" style="19" customWidth="1"/>
    <col min="484" max="484" width="6.85546875" style="19" customWidth="1"/>
    <col min="485" max="485" width="6.7109375" style="19" customWidth="1"/>
    <col min="486" max="486" width="6.42578125" style="19" customWidth="1"/>
    <col min="487" max="487" width="5.140625" style="19" customWidth="1"/>
    <col min="488" max="488" width="5.7109375" style="19" customWidth="1"/>
    <col min="489" max="489" width="5.42578125" style="19" customWidth="1"/>
    <col min="490" max="490" width="6.28515625" style="19" customWidth="1"/>
    <col min="491" max="491" width="5.140625" style="19" customWidth="1"/>
    <col min="492" max="494" width="7.42578125" style="19" customWidth="1"/>
    <col min="495" max="498" width="5.42578125" style="19" customWidth="1"/>
    <col min="499" max="499" width="7" style="19" customWidth="1"/>
    <col min="500" max="500" width="6.140625" style="19" customWidth="1"/>
    <col min="501" max="502" width="5.85546875" style="19" customWidth="1"/>
    <col min="503" max="504" width="6.42578125" style="19" customWidth="1"/>
    <col min="505" max="505" width="5.85546875" style="19" customWidth="1"/>
    <col min="506" max="506" width="6.85546875" style="19" customWidth="1"/>
    <col min="507" max="508" width="8.42578125" style="19" customWidth="1"/>
    <col min="509" max="509" width="50.42578125" style="19" customWidth="1"/>
    <col min="510" max="519" width="4.42578125" style="19" customWidth="1"/>
    <col min="520" max="521" width="4.28515625" style="19" customWidth="1"/>
    <col min="522" max="709" width="4.28515625" style="19"/>
    <col min="710" max="710" width="5.85546875" style="19" customWidth="1"/>
    <col min="711" max="711" width="11.7109375" style="19" customWidth="1"/>
    <col min="712" max="718" width="6.42578125" style="19" customWidth="1"/>
    <col min="719" max="719" width="7.140625" style="19" customWidth="1"/>
    <col min="720" max="720" width="6.42578125" style="19" customWidth="1"/>
    <col min="721" max="721" width="5.7109375" style="19" customWidth="1"/>
    <col min="722" max="722" width="6.42578125" style="19" customWidth="1"/>
    <col min="723" max="723" width="5.85546875" style="19" customWidth="1"/>
    <col min="724" max="724" width="7" style="19" customWidth="1"/>
    <col min="725" max="725" width="6.7109375" style="19" customWidth="1"/>
    <col min="726" max="726" width="6.42578125" style="19" customWidth="1"/>
    <col min="727" max="729" width="8.140625" style="19" customWidth="1"/>
    <col min="730" max="736" width="10.42578125" style="19" customWidth="1"/>
    <col min="737" max="737" width="7" style="19" customWidth="1"/>
    <col min="738" max="738" width="6.85546875" style="19" customWidth="1"/>
    <col min="739" max="739" width="6.42578125" style="19" customWidth="1"/>
    <col min="740" max="740" width="6.85546875" style="19" customWidth="1"/>
    <col min="741" max="741" width="6.7109375" style="19" customWidth="1"/>
    <col min="742" max="742" width="6.42578125" style="19" customWidth="1"/>
    <col min="743" max="743" width="5.140625" style="19" customWidth="1"/>
    <col min="744" max="744" width="5.7109375" style="19" customWidth="1"/>
    <col min="745" max="745" width="5.42578125" style="19" customWidth="1"/>
    <col min="746" max="746" width="6.28515625" style="19" customWidth="1"/>
    <col min="747" max="747" width="5.140625" style="19" customWidth="1"/>
    <col min="748" max="750" width="7.42578125" style="19" customWidth="1"/>
    <col min="751" max="754" width="5.42578125" style="19" customWidth="1"/>
    <col min="755" max="755" width="7" style="19" customWidth="1"/>
    <col min="756" max="756" width="6.140625" style="19" customWidth="1"/>
    <col min="757" max="758" width="5.85546875" style="19" customWidth="1"/>
    <col min="759" max="760" width="6.42578125" style="19" customWidth="1"/>
    <col min="761" max="761" width="5.85546875" style="19" customWidth="1"/>
    <col min="762" max="762" width="6.85546875" style="19" customWidth="1"/>
    <col min="763" max="764" width="8.42578125" style="19" customWidth="1"/>
    <col min="765" max="765" width="50.42578125" style="19" customWidth="1"/>
    <col min="766" max="775" width="4.42578125" style="19" customWidth="1"/>
    <col min="776" max="777" width="4.28515625" style="19" customWidth="1"/>
    <col min="778" max="965" width="4.28515625" style="19"/>
    <col min="966" max="966" width="5.85546875" style="19" customWidth="1"/>
    <col min="967" max="967" width="11.7109375" style="19" customWidth="1"/>
    <col min="968" max="974" width="6.42578125" style="19" customWidth="1"/>
    <col min="975" max="975" width="7.140625" style="19" customWidth="1"/>
    <col min="976" max="976" width="6.42578125" style="19" customWidth="1"/>
    <col min="977" max="977" width="5.7109375" style="19" customWidth="1"/>
    <col min="978" max="978" width="6.42578125" style="19" customWidth="1"/>
    <col min="979" max="979" width="5.85546875" style="19" customWidth="1"/>
    <col min="980" max="980" width="7" style="19" customWidth="1"/>
    <col min="981" max="981" width="6.7109375" style="19" customWidth="1"/>
    <col min="982" max="982" width="6.42578125" style="19" customWidth="1"/>
    <col min="983" max="985" width="8.140625" style="19" customWidth="1"/>
    <col min="986" max="992" width="10.42578125" style="19" customWidth="1"/>
    <col min="993" max="993" width="7" style="19" customWidth="1"/>
    <col min="994" max="994" width="6.85546875" style="19" customWidth="1"/>
    <col min="995" max="995" width="6.42578125" style="19" customWidth="1"/>
    <col min="996" max="996" width="6.85546875" style="19" customWidth="1"/>
    <col min="997" max="997" width="6.7109375" style="19" customWidth="1"/>
    <col min="998" max="998" width="6.42578125" style="19" customWidth="1"/>
    <col min="999" max="999" width="5.140625" style="19" customWidth="1"/>
    <col min="1000" max="1000" width="5.7109375" style="19" customWidth="1"/>
    <col min="1001" max="1001" width="5.42578125" style="19" customWidth="1"/>
    <col min="1002" max="1002" width="6.28515625" style="19" customWidth="1"/>
    <col min="1003" max="1003" width="5.140625" style="19" customWidth="1"/>
    <col min="1004" max="1006" width="7.42578125" style="19" customWidth="1"/>
    <col min="1007" max="1010" width="5.42578125" style="19" customWidth="1"/>
    <col min="1011" max="1011" width="7" style="19" customWidth="1"/>
    <col min="1012" max="1012" width="6.140625" style="19" customWidth="1"/>
    <col min="1013" max="1014" width="5.85546875" style="19" customWidth="1"/>
    <col min="1015" max="1016" width="6.42578125" style="19" customWidth="1"/>
    <col min="1017" max="1017" width="5.85546875" style="19" customWidth="1"/>
    <col min="1018" max="1018" width="6.85546875" style="19" customWidth="1"/>
    <col min="1019" max="1020" width="8.42578125" style="19" customWidth="1"/>
    <col min="1021" max="1021" width="50.42578125" style="19" customWidth="1"/>
    <col min="1022" max="1031" width="4.42578125" style="19" customWidth="1"/>
    <col min="1032" max="1033" width="4.28515625" style="19" customWidth="1"/>
    <col min="1034" max="1221" width="4.28515625" style="19"/>
    <col min="1222" max="1222" width="5.85546875" style="19" customWidth="1"/>
    <col min="1223" max="1223" width="11.7109375" style="19" customWidth="1"/>
    <col min="1224" max="1230" width="6.42578125" style="19" customWidth="1"/>
    <col min="1231" max="1231" width="7.140625" style="19" customWidth="1"/>
    <col min="1232" max="1232" width="6.42578125" style="19" customWidth="1"/>
    <col min="1233" max="1233" width="5.7109375" style="19" customWidth="1"/>
    <col min="1234" max="1234" width="6.42578125" style="19" customWidth="1"/>
    <col min="1235" max="1235" width="5.85546875" style="19" customWidth="1"/>
    <col min="1236" max="1236" width="7" style="19" customWidth="1"/>
    <col min="1237" max="1237" width="6.7109375" style="19" customWidth="1"/>
    <col min="1238" max="1238" width="6.42578125" style="19" customWidth="1"/>
    <col min="1239" max="1241" width="8.140625" style="19" customWidth="1"/>
    <col min="1242" max="1248" width="10.42578125" style="19" customWidth="1"/>
    <col min="1249" max="1249" width="7" style="19" customWidth="1"/>
    <col min="1250" max="1250" width="6.85546875" style="19" customWidth="1"/>
    <col min="1251" max="1251" width="6.42578125" style="19" customWidth="1"/>
    <col min="1252" max="1252" width="6.85546875" style="19" customWidth="1"/>
    <col min="1253" max="1253" width="6.7109375" style="19" customWidth="1"/>
    <col min="1254" max="1254" width="6.42578125" style="19" customWidth="1"/>
    <col min="1255" max="1255" width="5.140625" style="19" customWidth="1"/>
    <col min="1256" max="1256" width="5.7109375" style="19" customWidth="1"/>
    <col min="1257" max="1257" width="5.42578125" style="19" customWidth="1"/>
    <col min="1258" max="1258" width="6.28515625" style="19" customWidth="1"/>
    <col min="1259" max="1259" width="5.140625" style="19" customWidth="1"/>
    <col min="1260" max="1262" width="7.42578125" style="19" customWidth="1"/>
    <col min="1263" max="1266" width="5.42578125" style="19" customWidth="1"/>
    <col min="1267" max="1267" width="7" style="19" customWidth="1"/>
    <col min="1268" max="1268" width="6.140625" style="19" customWidth="1"/>
    <col min="1269" max="1270" width="5.85546875" style="19" customWidth="1"/>
    <col min="1271" max="1272" width="6.42578125" style="19" customWidth="1"/>
    <col min="1273" max="1273" width="5.85546875" style="19" customWidth="1"/>
    <col min="1274" max="1274" width="6.85546875" style="19" customWidth="1"/>
    <col min="1275" max="1276" width="8.42578125" style="19" customWidth="1"/>
    <col min="1277" max="1277" width="50.42578125" style="19" customWidth="1"/>
    <col min="1278" max="1287" width="4.42578125" style="19" customWidth="1"/>
    <col min="1288" max="1289" width="4.28515625" style="19" customWidth="1"/>
    <col min="1290" max="1477" width="4.28515625" style="19"/>
    <col min="1478" max="1478" width="5.85546875" style="19" customWidth="1"/>
    <col min="1479" max="1479" width="11.7109375" style="19" customWidth="1"/>
    <col min="1480" max="1486" width="6.42578125" style="19" customWidth="1"/>
    <col min="1487" max="1487" width="7.140625" style="19" customWidth="1"/>
    <col min="1488" max="1488" width="6.42578125" style="19" customWidth="1"/>
    <col min="1489" max="1489" width="5.7109375" style="19" customWidth="1"/>
    <col min="1490" max="1490" width="6.42578125" style="19" customWidth="1"/>
    <col min="1491" max="1491" width="5.85546875" style="19" customWidth="1"/>
    <col min="1492" max="1492" width="7" style="19" customWidth="1"/>
    <col min="1493" max="1493" width="6.7109375" style="19" customWidth="1"/>
    <col min="1494" max="1494" width="6.42578125" style="19" customWidth="1"/>
    <col min="1495" max="1497" width="8.140625" style="19" customWidth="1"/>
    <col min="1498" max="1504" width="10.42578125" style="19" customWidth="1"/>
    <col min="1505" max="1505" width="7" style="19" customWidth="1"/>
    <col min="1506" max="1506" width="6.85546875" style="19" customWidth="1"/>
    <col min="1507" max="1507" width="6.42578125" style="19" customWidth="1"/>
    <col min="1508" max="1508" width="6.85546875" style="19" customWidth="1"/>
    <col min="1509" max="1509" width="6.7109375" style="19" customWidth="1"/>
    <col min="1510" max="1510" width="6.42578125" style="19" customWidth="1"/>
    <col min="1511" max="1511" width="5.140625" style="19" customWidth="1"/>
    <col min="1512" max="1512" width="5.7109375" style="19" customWidth="1"/>
    <col min="1513" max="1513" width="5.42578125" style="19" customWidth="1"/>
    <col min="1514" max="1514" width="6.28515625" style="19" customWidth="1"/>
    <col min="1515" max="1515" width="5.140625" style="19" customWidth="1"/>
    <col min="1516" max="1518" width="7.42578125" style="19" customWidth="1"/>
    <col min="1519" max="1522" width="5.42578125" style="19" customWidth="1"/>
    <col min="1523" max="1523" width="7" style="19" customWidth="1"/>
    <col min="1524" max="1524" width="6.140625" style="19" customWidth="1"/>
    <col min="1525" max="1526" width="5.85546875" style="19" customWidth="1"/>
    <col min="1527" max="1528" width="6.42578125" style="19" customWidth="1"/>
    <col min="1529" max="1529" width="5.85546875" style="19" customWidth="1"/>
    <col min="1530" max="1530" width="6.85546875" style="19" customWidth="1"/>
    <col min="1531" max="1532" width="8.42578125" style="19" customWidth="1"/>
    <col min="1533" max="1533" width="50.42578125" style="19" customWidth="1"/>
    <col min="1534" max="1543" width="4.42578125" style="19" customWidth="1"/>
    <col min="1544" max="1545" width="4.28515625" style="19" customWidth="1"/>
    <col min="1546" max="1733" width="4.28515625" style="19"/>
    <col min="1734" max="1734" width="5.85546875" style="19" customWidth="1"/>
    <col min="1735" max="1735" width="11.7109375" style="19" customWidth="1"/>
    <col min="1736" max="1742" width="6.42578125" style="19" customWidth="1"/>
    <col min="1743" max="1743" width="7.140625" style="19" customWidth="1"/>
    <col min="1744" max="1744" width="6.42578125" style="19" customWidth="1"/>
    <col min="1745" max="1745" width="5.7109375" style="19" customWidth="1"/>
    <col min="1746" max="1746" width="6.42578125" style="19" customWidth="1"/>
    <col min="1747" max="1747" width="5.85546875" style="19" customWidth="1"/>
    <col min="1748" max="1748" width="7" style="19" customWidth="1"/>
    <col min="1749" max="1749" width="6.7109375" style="19" customWidth="1"/>
    <col min="1750" max="1750" width="6.42578125" style="19" customWidth="1"/>
    <col min="1751" max="1753" width="8.140625" style="19" customWidth="1"/>
    <col min="1754" max="1760" width="10.42578125" style="19" customWidth="1"/>
    <col min="1761" max="1761" width="7" style="19" customWidth="1"/>
    <col min="1762" max="1762" width="6.85546875" style="19" customWidth="1"/>
    <col min="1763" max="1763" width="6.42578125" style="19" customWidth="1"/>
    <col min="1764" max="1764" width="6.85546875" style="19" customWidth="1"/>
    <col min="1765" max="1765" width="6.7109375" style="19" customWidth="1"/>
    <col min="1766" max="1766" width="6.42578125" style="19" customWidth="1"/>
    <col min="1767" max="1767" width="5.140625" style="19" customWidth="1"/>
    <col min="1768" max="1768" width="5.7109375" style="19" customWidth="1"/>
    <col min="1769" max="1769" width="5.42578125" style="19" customWidth="1"/>
    <col min="1770" max="1770" width="6.28515625" style="19" customWidth="1"/>
    <col min="1771" max="1771" width="5.140625" style="19" customWidth="1"/>
    <col min="1772" max="1774" width="7.42578125" style="19" customWidth="1"/>
    <col min="1775" max="1778" width="5.42578125" style="19" customWidth="1"/>
    <col min="1779" max="1779" width="7" style="19" customWidth="1"/>
    <col min="1780" max="1780" width="6.140625" style="19" customWidth="1"/>
    <col min="1781" max="1782" width="5.85546875" style="19" customWidth="1"/>
    <col min="1783" max="1784" width="6.42578125" style="19" customWidth="1"/>
    <col min="1785" max="1785" width="5.85546875" style="19" customWidth="1"/>
    <col min="1786" max="1786" width="6.85546875" style="19" customWidth="1"/>
    <col min="1787" max="1788" width="8.42578125" style="19" customWidth="1"/>
    <col min="1789" max="1789" width="50.42578125" style="19" customWidth="1"/>
    <col min="1790" max="1799" width="4.42578125" style="19" customWidth="1"/>
    <col min="1800" max="1801" width="4.28515625" style="19" customWidth="1"/>
    <col min="1802" max="1989" width="4.28515625" style="19"/>
    <col min="1990" max="1990" width="5.85546875" style="19" customWidth="1"/>
    <col min="1991" max="1991" width="11.7109375" style="19" customWidth="1"/>
    <col min="1992" max="1998" width="6.42578125" style="19" customWidth="1"/>
    <col min="1999" max="1999" width="7.140625" style="19" customWidth="1"/>
    <col min="2000" max="2000" width="6.42578125" style="19" customWidth="1"/>
    <col min="2001" max="2001" width="5.7109375" style="19" customWidth="1"/>
    <col min="2002" max="2002" width="6.42578125" style="19" customWidth="1"/>
    <col min="2003" max="2003" width="5.85546875" style="19" customWidth="1"/>
    <col min="2004" max="2004" width="7" style="19" customWidth="1"/>
    <col min="2005" max="2005" width="6.7109375" style="19" customWidth="1"/>
    <col min="2006" max="2006" width="6.42578125" style="19" customWidth="1"/>
    <col min="2007" max="2009" width="8.140625" style="19" customWidth="1"/>
    <col min="2010" max="2016" width="10.42578125" style="19" customWidth="1"/>
    <col min="2017" max="2017" width="7" style="19" customWidth="1"/>
    <col min="2018" max="2018" width="6.85546875" style="19" customWidth="1"/>
    <col min="2019" max="2019" width="6.42578125" style="19" customWidth="1"/>
    <col min="2020" max="2020" width="6.85546875" style="19" customWidth="1"/>
    <col min="2021" max="2021" width="6.7109375" style="19" customWidth="1"/>
    <col min="2022" max="2022" width="6.42578125" style="19" customWidth="1"/>
    <col min="2023" max="2023" width="5.140625" style="19" customWidth="1"/>
    <col min="2024" max="2024" width="5.7109375" style="19" customWidth="1"/>
    <col min="2025" max="2025" width="5.42578125" style="19" customWidth="1"/>
    <col min="2026" max="2026" width="6.28515625" style="19" customWidth="1"/>
    <col min="2027" max="2027" width="5.140625" style="19" customWidth="1"/>
    <col min="2028" max="2030" width="7.42578125" style="19" customWidth="1"/>
    <col min="2031" max="2034" width="5.42578125" style="19" customWidth="1"/>
    <col min="2035" max="2035" width="7" style="19" customWidth="1"/>
    <col min="2036" max="2036" width="6.140625" style="19" customWidth="1"/>
    <col min="2037" max="2038" width="5.85546875" style="19" customWidth="1"/>
    <col min="2039" max="2040" width="6.42578125" style="19" customWidth="1"/>
    <col min="2041" max="2041" width="5.85546875" style="19" customWidth="1"/>
    <col min="2042" max="2042" width="6.85546875" style="19" customWidth="1"/>
    <col min="2043" max="2044" width="8.42578125" style="19" customWidth="1"/>
    <col min="2045" max="2045" width="50.42578125" style="19" customWidth="1"/>
    <col min="2046" max="2055" width="4.42578125" style="19" customWidth="1"/>
    <col min="2056" max="2057" width="4.28515625" style="19" customWidth="1"/>
    <col min="2058" max="2245" width="4.28515625" style="19"/>
    <col min="2246" max="2246" width="5.85546875" style="19" customWidth="1"/>
    <col min="2247" max="2247" width="11.7109375" style="19" customWidth="1"/>
    <col min="2248" max="2254" width="6.42578125" style="19" customWidth="1"/>
    <col min="2255" max="2255" width="7.140625" style="19" customWidth="1"/>
    <col min="2256" max="2256" width="6.42578125" style="19" customWidth="1"/>
    <col min="2257" max="2257" width="5.7109375" style="19" customWidth="1"/>
    <col min="2258" max="2258" width="6.42578125" style="19" customWidth="1"/>
    <col min="2259" max="2259" width="5.85546875" style="19" customWidth="1"/>
    <col min="2260" max="2260" width="7" style="19" customWidth="1"/>
    <col min="2261" max="2261" width="6.7109375" style="19" customWidth="1"/>
    <col min="2262" max="2262" width="6.42578125" style="19" customWidth="1"/>
    <col min="2263" max="2265" width="8.140625" style="19" customWidth="1"/>
    <col min="2266" max="2272" width="10.42578125" style="19" customWidth="1"/>
    <col min="2273" max="2273" width="7" style="19" customWidth="1"/>
    <col min="2274" max="2274" width="6.85546875" style="19" customWidth="1"/>
    <col min="2275" max="2275" width="6.42578125" style="19" customWidth="1"/>
    <col min="2276" max="2276" width="6.85546875" style="19" customWidth="1"/>
    <col min="2277" max="2277" width="6.7109375" style="19" customWidth="1"/>
    <col min="2278" max="2278" width="6.42578125" style="19" customWidth="1"/>
    <col min="2279" max="2279" width="5.140625" style="19" customWidth="1"/>
    <col min="2280" max="2280" width="5.7109375" style="19" customWidth="1"/>
    <col min="2281" max="2281" width="5.42578125" style="19" customWidth="1"/>
    <col min="2282" max="2282" width="6.28515625" style="19" customWidth="1"/>
    <col min="2283" max="2283" width="5.140625" style="19" customWidth="1"/>
    <col min="2284" max="2286" width="7.42578125" style="19" customWidth="1"/>
    <col min="2287" max="2290" width="5.42578125" style="19" customWidth="1"/>
    <col min="2291" max="2291" width="7" style="19" customWidth="1"/>
    <col min="2292" max="2292" width="6.140625" style="19" customWidth="1"/>
    <col min="2293" max="2294" width="5.85546875" style="19" customWidth="1"/>
    <col min="2295" max="2296" width="6.42578125" style="19" customWidth="1"/>
    <col min="2297" max="2297" width="5.85546875" style="19" customWidth="1"/>
    <col min="2298" max="2298" width="6.85546875" style="19" customWidth="1"/>
    <col min="2299" max="2300" width="8.42578125" style="19" customWidth="1"/>
    <col min="2301" max="2301" width="50.42578125" style="19" customWidth="1"/>
    <col min="2302" max="2311" width="4.42578125" style="19" customWidth="1"/>
    <col min="2312" max="2313" width="4.28515625" style="19" customWidth="1"/>
    <col min="2314" max="2501" width="4.28515625" style="19"/>
    <col min="2502" max="2502" width="5.85546875" style="19" customWidth="1"/>
    <col min="2503" max="2503" width="11.7109375" style="19" customWidth="1"/>
    <col min="2504" max="2510" width="6.42578125" style="19" customWidth="1"/>
    <col min="2511" max="2511" width="7.140625" style="19" customWidth="1"/>
    <col min="2512" max="2512" width="6.42578125" style="19" customWidth="1"/>
    <col min="2513" max="2513" width="5.7109375" style="19" customWidth="1"/>
    <col min="2514" max="2514" width="6.42578125" style="19" customWidth="1"/>
    <col min="2515" max="2515" width="5.85546875" style="19" customWidth="1"/>
    <col min="2516" max="2516" width="7" style="19" customWidth="1"/>
    <col min="2517" max="2517" width="6.7109375" style="19" customWidth="1"/>
    <col min="2518" max="2518" width="6.42578125" style="19" customWidth="1"/>
    <col min="2519" max="2521" width="8.140625" style="19" customWidth="1"/>
    <col min="2522" max="2528" width="10.42578125" style="19" customWidth="1"/>
    <col min="2529" max="2529" width="7" style="19" customWidth="1"/>
    <col min="2530" max="2530" width="6.85546875" style="19" customWidth="1"/>
    <col min="2531" max="2531" width="6.42578125" style="19" customWidth="1"/>
    <col min="2532" max="2532" width="6.85546875" style="19" customWidth="1"/>
    <col min="2533" max="2533" width="6.7109375" style="19" customWidth="1"/>
    <col min="2534" max="2534" width="6.42578125" style="19" customWidth="1"/>
    <col min="2535" max="2535" width="5.140625" style="19" customWidth="1"/>
    <col min="2536" max="2536" width="5.7109375" style="19" customWidth="1"/>
    <col min="2537" max="2537" width="5.42578125" style="19" customWidth="1"/>
    <col min="2538" max="2538" width="6.28515625" style="19" customWidth="1"/>
    <col min="2539" max="2539" width="5.140625" style="19" customWidth="1"/>
    <col min="2540" max="2542" width="7.42578125" style="19" customWidth="1"/>
    <col min="2543" max="2546" width="5.42578125" style="19" customWidth="1"/>
    <col min="2547" max="2547" width="7" style="19" customWidth="1"/>
    <col min="2548" max="2548" width="6.140625" style="19" customWidth="1"/>
    <col min="2549" max="2550" width="5.85546875" style="19" customWidth="1"/>
    <col min="2551" max="2552" width="6.42578125" style="19" customWidth="1"/>
    <col min="2553" max="2553" width="5.85546875" style="19" customWidth="1"/>
    <col min="2554" max="2554" width="6.85546875" style="19" customWidth="1"/>
    <col min="2555" max="2556" width="8.42578125" style="19" customWidth="1"/>
    <col min="2557" max="2557" width="50.42578125" style="19" customWidth="1"/>
    <col min="2558" max="2567" width="4.42578125" style="19" customWidth="1"/>
    <col min="2568" max="2569" width="4.28515625" style="19" customWidth="1"/>
    <col min="2570" max="2757" width="4.28515625" style="19"/>
    <col min="2758" max="2758" width="5.85546875" style="19" customWidth="1"/>
    <col min="2759" max="2759" width="11.7109375" style="19" customWidth="1"/>
    <col min="2760" max="2766" width="6.42578125" style="19" customWidth="1"/>
    <col min="2767" max="2767" width="7.140625" style="19" customWidth="1"/>
    <col min="2768" max="2768" width="6.42578125" style="19" customWidth="1"/>
    <col min="2769" max="2769" width="5.7109375" style="19" customWidth="1"/>
    <col min="2770" max="2770" width="6.42578125" style="19" customWidth="1"/>
    <col min="2771" max="2771" width="5.85546875" style="19" customWidth="1"/>
    <col min="2772" max="2772" width="7" style="19" customWidth="1"/>
    <col min="2773" max="2773" width="6.7109375" style="19" customWidth="1"/>
    <col min="2774" max="2774" width="6.42578125" style="19" customWidth="1"/>
    <col min="2775" max="2777" width="8.140625" style="19" customWidth="1"/>
    <col min="2778" max="2784" width="10.42578125" style="19" customWidth="1"/>
    <col min="2785" max="2785" width="7" style="19" customWidth="1"/>
    <col min="2786" max="2786" width="6.85546875" style="19" customWidth="1"/>
    <col min="2787" max="2787" width="6.42578125" style="19" customWidth="1"/>
    <col min="2788" max="2788" width="6.85546875" style="19" customWidth="1"/>
    <col min="2789" max="2789" width="6.7109375" style="19" customWidth="1"/>
    <col min="2790" max="2790" width="6.42578125" style="19" customWidth="1"/>
    <col min="2791" max="2791" width="5.140625" style="19" customWidth="1"/>
    <col min="2792" max="2792" width="5.7109375" style="19" customWidth="1"/>
    <col min="2793" max="2793" width="5.42578125" style="19" customWidth="1"/>
    <col min="2794" max="2794" width="6.28515625" style="19" customWidth="1"/>
    <col min="2795" max="2795" width="5.140625" style="19" customWidth="1"/>
    <col min="2796" max="2798" width="7.42578125" style="19" customWidth="1"/>
    <col min="2799" max="2802" width="5.42578125" style="19" customWidth="1"/>
    <col min="2803" max="2803" width="7" style="19" customWidth="1"/>
    <col min="2804" max="2804" width="6.140625" style="19" customWidth="1"/>
    <col min="2805" max="2806" width="5.85546875" style="19" customWidth="1"/>
    <col min="2807" max="2808" width="6.42578125" style="19" customWidth="1"/>
    <col min="2809" max="2809" width="5.85546875" style="19" customWidth="1"/>
    <col min="2810" max="2810" width="6.85546875" style="19" customWidth="1"/>
    <col min="2811" max="2812" width="8.42578125" style="19" customWidth="1"/>
    <col min="2813" max="2813" width="50.42578125" style="19" customWidth="1"/>
    <col min="2814" max="2823" width="4.42578125" style="19" customWidth="1"/>
    <col min="2824" max="2825" width="4.28515625" style="19" customWidth="1"/>
    <col min="2826" max="3013" width="4.28515625" style="19"/>
    <col min="3014" max="3014" width="5.85546875" style="19" customWidth="1"/>
    <col min="3015" max="3015" width="11.7109375" style="19" customWidth="1"/>
    <col min="3016" max="3022" width="6.42578125" style="19" customWidth="1"/>
    <col min="3023" max="3023" width="7.140625" style="19" customWidth="1"/>
    <col min="3024" max="3024" width="6.42578125" style="19" customWidth="1"/>
    <col min="3025" max="3025" width="5.7109375" style="19" customWidth="1"/>
    <col min="3026" max="3026" width="6.42578125" style="19" customWidth="1"/>
    <col min="3027" max="3027" width="5.85546875" style="19" customWidth="1"/>
    <col min="3028" max="3028" width="7" style="19" customWidth="1"/>
    <col min="3029" max="3029" width="6.7109375" style="19" customWidth="1"/>
    <col min="3030" max="3030" width="6.42578125" style="19" customWidth="1"/>
    <col min="3031" max="3033" width="8.140625" style="19" customWidth="1"/>
    <col min="3034" max="3040" width="10.42578125" style="19" customWidth="1"/>
    <col min="3041" max="3041" width="7" style="19" customWidth="1"/>
    <col min="3042" max="3042" width="6.85546875" style="19" customWidth="1"/>
    <col min="3043" max="3043" width="6.42578125" style="19" customWidth="1"/>
    <col min="3044" max="3044" width="6.85546875" style="19" customWidth="1"/>
    <col min="3045" max="3045" width="6.7109375" style="19" customWidth="1"/>
    <col min="3046" max="3046" width="6.42578125" style="19" customWidth="1"/>
    <col min="3047" max="3047" width="5.140625" style="19" customWidth="1"/>
    <col min="3048" max="3048" width="5.7109375" style="19" customWidth="1"/>
    <col min="3049" max="3049" width="5.42578125" style="19" customWidth="1"/>
    <col min="3050" max="3050" width="6.28515625" style="19" customWidth="1"/>
    <col min="3051" max="3051" width="5.140625" style="19" customWidth="1"/>
    <col min="3052" max="3054" width="7.42578125" style="19" customWidth="1"/>
    <col min="3055" max="3058" width="5.42578125" style="19" customWidth="1"/>
    <col min="3059" max="3059" width="7" style="19" customWidth="1"/>
    <col min="3060" max="3060" width="6.140625" style="19" customWidth="1"/>
    <col min="3061" max="3062" width="5.85546875" style="19" customWidth="1"/>
    <col min="3063" max="3064" width="6.42578125" style="19" customWidth="1"/>
    <col min="3065" max="3065" width="5.85546875" style="19" customWidth="1"/>
    <col min="3066" max="3066" width="6.85546875" style="19" customWidth="1"/>
    <col min="3067" max="3068" width="8.42578125" style="19" customWidth="1"/>
    <col min="3069" max="3069" width="50.42578125" style="19" customWidth="1"/>
    <col min="3070" max="3079" width="4.42578125" style="19" customWidth="1"/>
    <col min="3080" max="3081" width="4.28515625" style="19" customWidth="1"/>
    <col min="3082" max="3269" width="4.28515625" style="19"/>
    <col min="3270" max="3270" width="5.85546875" style="19" customWidth="1"/>
    <col min="3271" max="3271" width="11.7109375" style="19" customWidth="1"/>
    <col min="3272" max="3278" width="6.42578125" style="19" customWidth="1"/>
    <col min="3279" max="3279" width="7.140625" style="19" customWidth="1"/>
    <col min="3280" max="3280" width="6.42578125" style="19" customWidth="1"/>
    <col min="3281" max="3281" width="5.7109375" style="19" customWidth="1"/>
    <col min="3282" max="3282" width="6.42578125" style="19" customWidth="1"/>
    <col min="3283" max="3283" width="5.85546875" style="19" customWidth="1"/>
    <col min="3284" max="3284" width="7" style="19" customWidth="1"/>
    <col min="3285" max="3285" width="6.7109375" style="19" customWidth="1"/>
    <col min="3286" max="3286" width="6.42578125" style="19" customWidth="1"/>
    <col min="3287" max="3289" width="8.140625" style="19" customWidth="1"/>
    <col min="3290" max="3296" width="10.42578125" style="19" customWidth="1"/>
    <col min="3297" max="3297" width="7" style="19" customWidth="1"/>
    <col min="3298" max="3298" width="6.85546875" style="19" customWidth="1"/>
    <col min="3299" max="3299" width="6.42578125" style="19" customWidth="1"/>
    <col min="3300" max="3300" width="6.85546875" style="19" customWidth="1"/>
    <col min="3301" max="3301" width="6.7109375" style="19" customWidth="1"/>
    <col min="3302" max="3302" width="6.42578125" style="19" customWidth="1"/>
    <col min="3303" max="3303" width="5.140625" style="19" customWidth="1"/>
    <col min="3304" max="3304" width="5.7109375" style="19" customWidth="1"/>
    <col min="3305" max="3305" width="5.42578125" style="19" customWidth="1"/>
    <col min="3306" max="3306" width="6.28515625" style="19" customWidth="1"/>
    <col min="3307" max="3307" width="5.140625" style="19" customWidth="1"/>
    <col min="3308" max="3310" width="7.42578125" style="19" customWidth="1"/>
    <col min="3311" max="3314" width="5.42578125" style="19" customWidth="1"/>
    <col min="3315" max="3315" width="7" style="19" customWidth="1"/>
    <col min="3316" max="3316" width="6.140625" style="19" customWidth="1"/>
    <col min="3317" max="3318" width="5.85546875" style="19" customWidth="1"/>
    <col min="3319" max="3320" width="6.42578125" style="19" customWidth="1"/>
    <col min="3321" max="3321" width="5.85546875" style="19" customWidth="1"/>
    <col min="3322" max="3322" width="6.85546875" style="19" customWidth="1"/>
    <col min="3323" max="3324" width="8.42578125" style="19" customWidth="1"/>
    <col min="3325" max="3325" width="50.42578125" style="19" customWidth="1"/>
    <col min="3326" max="3335" width="4.42578125" style="19" customWidth="1"/>
    <col min="3336" max="3337" width="4.28515625" style="19" customWidth="1"/>
    <col min="3338" max="3525" width="4.28515625" style="19"/>
    <col min="3526" max="3526" width="5.85546875" style="19" customWidth="1"/>
    <col min="3527" max="3527" width="11.7109375" style="19" customWidth="1"/>
    <col min="3528" max="3534" width="6.42578125" style="19" customWidth="1"/>
    <col min="3535" max="3535" width="7.140625" style="19" customWidth="1"/>
    <col min="3536" max="3536" width="6.42578125" style="19" customWidth="1"/>
    <col min="3537" max="3537" width="5.7109375" style="19" customWidth="1"/>
    <col min="3538" max="3538" width="6.42578125" style="19" customWidth="1"/>
    <col min="3539" max="3539" width="5.85546875" style="19" customWidth="1"/>
    <col min="3540" max="3540" width="7" style="19" customWidth="1"/>
    <col min="3541" max="3541" width="6.7109375" style="19" customWidth="1"/>
    <col min="3542" max="3542" width="6.42578125" style="19" customWidth="1"/>
    <col min="3543" max="3545" width="8.140625" style="19" customWidth="1"/>
    <col min="3546" max="3552" width="10.42578125" style="19" customWidth="1"/>
    <col min="3553" max="3553" width="7" style="19" customWidth="1"/>
    <col min="3554" max="3554" width="6.85546875" style="19" customWidth="1"/>
    <col min="3555" max="3555" width="6.42578125" style="19" customWidth="1"/>
    <col min="3556" max="3556" width="6.85546875" style="19" customWidth="1"/>
    <col min="3557" max="3557" width="6.7109375" style="19" customWidth="1"/>
    <col min="3558" max="3558" width="6.42578125" style="19" customWidth="1"/>
    <col min="3559" max="3559" width="5.140625" style="19" customWidth="1"/>
    <col min="3560" max="3560" width="5.7109375" style="19" customWidth="1"/>
    <col min="3561" max="3561" width="5.42578125" style="19" customWidth="1"/>
    <col min="3562" max="3562" width="6.28515625" style="19" customWidth="1"/>
    <col min="3563" max="3563" width="5.140625" style="19" customWidth="1"/>
    <col min="3564" max="3566" width="7.42578125" style="19" customWidth="1"/>
    <col min="3567" max="3570" width="5.42578125" style="19" customWidth="1"/>
    <col min="3571" max="3571" width="7" style="19" customWidth="1"/>
    <col min="3572" max="3572" width="6.140625" style="19" customWidth="1"/>
    <col min="3573" max="3574" width="5.85546875" style="19" customWidth="1"/>
    <col min="3575" max="3576" width="6.42578125" style="19" customWidth="1"/>
    <col min="3577" max="3577" width="5.85546875" style="19" customWidth="1"/>
    <col min="3578" max="3578" width="6.85546875" style="19" customWidth="1"/>
    <col min="3579" max="3580" width="8.42578125" style="19" customWidth="1"/>
    <col min="3581" max="3581" width="50.42578125" style="19" customWidth="1"/>
    <col min="3582" max="3591" width="4.42578125" style="19" customWidth="1"/>
    <col min="3592" max="3593" width="4.28515625" style="19" customWidth="1"/>
    <col min="3594" max="3781" width="4.28515625" style="19"/>
    <col min="3782" max="3782" width="5.85546875" style="19" customWidth="1"/>
    <col min="3783" max="3783" width="11.7109375" style="19" customWidth="1"/>
    <col min="3784" max="3790" width="6.42578125" style="19" customWidth="1"/>
    <col min="3791" max="3791" width="7.140625" style="19" customWidth="1"/>
    <col min="3792" max="3792" width="6.42578125" style="19" customWidth="1"/>
    <col min="3793" max="3793" width="5.7109375" style="19" customWidth="1"/>
    <col min="3794" max="3794" width="6.42578125" style="19" customWidth="1"/>
    <col min="3795" max="3795" width="5.85546875" style="19" customWidth="1"/>
    <col min="3796" max="3796" width="7" style="19" customWidth="1"/>
    <col min="3797" max="3797" width="6.7109375" style="19" customWidth="1"/>
    <col min="3798" max="3798" width="6.42578125" style="19" customWidth="1"/>
    <col min="3799" max="3801" width="8.140625" style="19" customWidth="1"/>
    <col min="3802" max="3808" width="10.42578125" style="19" customWidth="1"/>
    <col min="3809" max="3809" width="7" style="19" customWidth="1"/>
    <col min="3810" max="3810" width="6.85546875" style="19" customWidth="1"/>
    <col min="3811" max="3811" width="6.42578125" style="19" customWidth="1"/>
    <col min="3812" max="3812" width="6.85546875" style="19" customWidth="1"/>
    <col min="3813" max="3813" width="6.7109375" style="19" customWidth="1"/>
    <col min="3814" max="3814" width="6.42578125" style="19" customWidth="1"/>
    <col min="3815" max="3815" width="5.140625" style="19" customWidth="1"/>
    <col min="3816" max="3816" width="5.7109375" style="19" customWidth="1"/>
    <col min="3817" max="3817" width="5.42578125" style="19" customWidth="1"/>
    <col min="3818" max="3818" width="6.28515625" style="19" customWidth="1"/>
    <col min="3819" max="3819" width="5.140625" style="19" customWidth="1"/>
    <col min="3820" max="3822" width="7.42578125" style="19" customWidth="1"/>
    <col min="3823" max="3826" width="5.42578125" style="19" customWidth="1"/>
    <col min="3827" max="3827" width="7" style="19" customWidth="1"/>
    <col min="3828" max="3828" width="6.140625" style="19" customWidth="1"/>
    <col min="3829" max="3830" width="5.85546875" style="19" customWidth="1"/>
    <col min="3831" max="3832" width="6.42578125" style="19" customWidth="1"/>
    <col min="3833" max="3833" width="5.85546875" style="19" customWidth="1"/>
    <col min="3834" max="3834" width="6.85546875" style="19" customWidth="1"/>
    <col min="3835" max="3836" width="8.42578125" style="19" customWidth="1"/>
    <col min="3837" max="3837" width="50.42578125" style="19" customWidth="1"/>
    <col min="3838" max="3847" width="4.42578125" style="19" customWidth="1"/>
    <col min="3848" max="3849" width="4.28515625" style="19" customWidth="1"/>
    <col min="3850" max="4037" width="4.28515625" style="19"/>
    <col min="4038" max="4038" width="5.85546875" style="19" customWidth="1"/>
    <col min="4039" max="4039" width="11.7109375" style="19" customWidth="1"/>
    <col min="4040" max="4046" width="6.42578125" style="19" customWidth="1"/>
    <col min="4047" max="4047" width="7.140625" style="19" customWidth="1"/>
    <col min="4048" max="4048" width="6.42578125" style="19" customWidth="1"/>
    <col min="4049" max="4049" width="5.7109375" style="19" customWidth="1"/>
    <col min="4050" max="4050" width="6.42578125" style="19" customWidth="1"/>
    <col min="4051" max="4051" width="5.85546875" style="19" customWidth="1"/>
    <col min="4052" max="4052" width="7" style="19" customWidth="1"/>
    <col min="4053" max="4053" width="6.7109375" style="19" customWidth="1"/>
    <col min="4054" max="4054" width="6.42578125" style="19" customWidth="1"/>
    <col min="4055" max="4057" width="8.140625" style="19" customWidth="1"/>
    <col min="4058" max="4064" width="10.42578125" style="19" customWidth="1"/>
    <col min="4065" max="4065" width="7" style="19" customWidth="1"/>
    <col min="4066" max="4066" width="6.85546875" style="19" customWidth="1"/>
    <col min="4067" max="4067" width="6.42578125" style="19" customWidth="1"/>
    <col min="4068" max="4068" width="6.85546875" style="19" customWidth="1"/>
    <col min="4069" max="4069" width="6.7109375" style="19" customWidth="1"/>
    <col min="4070" max="4070" width="6.42578125" style="19" customWidth="1"/>
    <col min="4071" max="4071" width="5.140625" style="19" customWidth="1"/>
    <col min="4072" max="4072" width="5.7109375" style="19" customWidth="1"/>
    <col min="4073" max="4073" width="5.42578125" style="19" customWidth="1"/>
    <col min="4074" max="4074" width="6.28515625" style="19" customWidth="1"/>
    <col min="4075" max="4075" width="5.140625" style="19" customWidth="1"/>
    <col min="4076" max="4078" width="7.42578125" style="19" customWidth="1"/>
    <col min="4079" max="4082" width="5.42578125" style="19" customWidth="1"/>
    <col min="4083" max="4083" width="7" style="19" customWidth="1"/>
    <col min="4084" max="4084" width="6.140625" style="19" customWidth="1"/>
    <col min="4085" max="4086" width="5.85546875" style="19" customWidth="1"/>
    <col min="4087" max="4088" width="6.42578125" style="19" customWidth="1"/>
    <col min="4089" max="4089" width="5.85546875" style="19" customWidth="1"/>
    <col min="4090" max="4090" width="6.85546875" style="19" customWidth="1"/>
    <col min="4091" max="4092" width="8.42578125" style="19" customWidth="1"/>
    <col min="4093" max="4093" width="50.42578125" style="19" customWidth="1"/>
    <col min="4094" max="4103" width="4.42578125" style="19" customWidth="1"/>
    <col min="4104" max="4105" width="4.28515625" style="19" customWidth="1"/>
    <col min="4106" max="4293" width="4.28515625" style="19"/>
    <col min="4294" max="4294" width="5.85546875" style="19" customWidth="1"/>
    <col min="4295" max="4295" width="11.7109375" style="19" customWidth="1"/>
    <col min="4296" max="4302" width="6.42578125" style="19" customWidth="1"/>
    <col min="4303" max="4303" width="7.140625" style="19" customWidth="1"/>
    <col min="4304" max="4304" width="6.42578125" style="19" customWidth="1"/>
    <col min="4305" max="4305" width="5.7109375" style="19" customWidth="1"/>
    <col min="4306" max="4306" width="6.42578125" style="19" customWidth="1"/>
    <col min="4307" max="4307" width="5.85546875" style="19" customWidth="1"/>
    <col min="4308" max="4308" width="7" style="19" customWidth="1"/>
    <col min="4309" max="4309" width="6.7109375" style="19" customWidth="1"/>
    <col min="4310" max="4310" width="6.42578125" style="19" customWidth="1"/>
    <col min="4311" max="4313" width="8.140625" style="19" customWidth="1"/>
    <col min="4314" max="4320" width="10.42578125" style="19" customWidth="1"/>
    <col min="4321" max="4321" width="7" style="19" customWidth="1"/>
    <col min="4322" max="4322" width="6.85546875" style="19" customWidth="1"/>
    <col min="4323" max="4323" width="6.42578125" style="19" customWidth="1"/>
    <col min="4324" max="4324" width="6.85546875" style="19" customWidth="1"/>
    <col min="4325" max="4325" width="6.7109375" style="19" customWidth="1"/>
    <col min="4326" max="4326" width="6.42578125" style="19" customWidth="1"/>
    <col min="4327" max="4327" width="5.140625" style="19" customWidth="1"/>
    <col min="4328" max="4328" width="5.7109375" style="19" customWidth="1"/>
    <col min="4329" max="4329" width="5.42578125" style="19" customWidth="1"/>
    <col min="4330" max="4330" width="6.28515625" style="19" customWidth="1"/>
    <col min="4331" max="4331" width="5.140625" style="19" customWidth="1"/>
    <col min="4332" max="4334" width="7.42578125" style="19" customWidth="1"/>
    <col min="4335" max="4338" width="5.42578125" style="19" customWidth="1"/>
    <col min="4339" max="4339" width="7" style="19" customWidth="1"/>
    <col min="4340" max="4340" width="6.140625" style="19" customWidth="1"/>
    <col min="4341" max="4342" width="5.85546875" style="19" customWidth="1"/>
    <col min="4343" max="4344" width="6.42578125" style="19" customWidth="1"/>
    <col min="4345" max="4345" width="5.85546875" style="19" customWidth="1"/>
    <col min="4346" max="4346" width="6.85546875" style="19" customWidth="1"/>
    <col min="4347" max="4348" width="8.42578125" style="19" customWidth="1"/>
    <col min="4349" max="4349" width="50.42578125" style="19" customWidth="1"/>
    <col min="4350" max="4359" width="4.42578125" style="19" customWidth="1"/>
    <col min="4360" max="4361" width="4.28515625" style="19" customWidth="1"/>
    <col min="4362" max="4549" width="4.28515625" style="19"/>
    <col min="4550" max="4550" width="5.85546875" style="19" customWidth="1"/>
    <col min="4551" max="4551" width="11.7109375" style="19" customWidth="1"/>
    <col min="4552" max="4558" width="6.42578125" style="19" customWidth="1"/>
    <col min="4559" max="4559" width="7.140625" style="19" customWidth="1"/>
    <col min="4560" max="4560" width="6.42578125" style="19" customWidth="1"/>
    <col min="4561" max="4561" width="5.7109375" style="19" customWidth="1"/>
    <col min="4562" max="4562" width="6.42578125" style="19" customWidth="1"/>
    <col min="4563" max="4563" width="5.85546875" style="19" customWidth="1"/>
    <col min="4564" max="4564" width="7" style="19" customWidth="1"/>
    <col min="4565" max="4565" width="6.7109375" style="19" customWidth="1"/>
    <col min="4566" max="4566" width="6.42578125" style="19" customWidth="1"/>
    <col min="4567" max="4569" width="8.140625" style="19" customWidth="1"/>
    <col min="4570" max="4576" width="10.42578125" style="19" customWidth="1"/>
    <col min="4577" max="4577" width="7" style="19" customWidth="1"/>
    <col min="4578" max="4578" width="6.85546875" style="19" customWidth="1"/>
    <col min="4579" max="4579" width="6.42578125" style="19" customWidth="1"/>
    <col min="4580" max="4580" width="6.85546875" style="19" customWidth="1"/>
    <col min="4581" max="4581" width="6.7109375" style="19" customWidth="1"/>
    <col min="4582" max="4582" width="6.42578125" style="19" customWidth="1"/>
    <col min="4583" max="4583" width="5.140625" style="19" customWidth="1"/>
    <col min="4584" max="4584" width="5.7109375" style="19" customWidth="1"/>
    <col min="4585" max="4585" width="5.42578125" style="19" customWidth="1"/>
    <col min="4586" max="4586" width="6.28515625" style="19" customWidth="1"/>
    <col min="4587" max="4587" width="5.140625" style="19" customWidth="1"/>
    <col min="4588" max="4590" width="7.42578125" style="19" customWidth="1"/>
    <col min="4591" max="4594" width="5.42578125" style="19" customWidth="1"/>
    <col min="4595" max="4595" width="7" style="19" customWidth="1"/>
    <col min="4596" max="4596" width="6.140625" style="19" customWidth="1"/>
    <col min="4597" max="4598" width="5.85546875" style="19" customWidth="1"/>
    <col min="4599" max="4600" width="6.42578125" style="19" customWidth="1"/>
    <col min="4601" max="4601" width="5.85546875" style="19" customWidth="1"/>
    <col min="4602" max="4602" width="6.85546875" style="19" customWidth="1"/>
    <col min="4603" max="4604" width="8.42578125" style="19" customWidth="1"/>
    <col min="4605" max="4605" width="50.42578125" style="19" customWidth="1"/>
    <col min="4606" max="4615" width="4.42578125" style="19" customWidth="1"/>
    <col min="4616" max="4617" width="4.28515625" style="19" customWidth="1"/>
    <col min="4618" max="4805" width="4.28515625" style="19"/>
    <col min="4806" max="4806" width="5.85546875" style="19" customWidth="1"/>
    <col min="4807" max="4807" width="11.7109375" style="19" customWidth="1"/>
    <col min="4808" max="4814" width="6.42578125" style="19" customWidth="1"/>
    <col min="4815" max="4815" width="7.140625" style="19" customWidth="1"/>
    <col min="4816" max="4816" width="6.42578125" style="19" customWidth="1"/>
    <col min="4817" max="4817" width="5.7109375" style="19" customWidth="1"/>
    <col min="4818" max="4818" width="6.42578125" style="19" customWidth="1"/>
    <col min="4819" max="4819" width="5.85546875" style="19" customWidth="1"/>
    <col min="4820" max="4820" width="7" style="19" customWidth="1"/>
    <col min="4821" max="4821" width="6.7109375" style="19" customWidth="1"/>
    <col min="4822" max="4822" width="6.42578125" style="19" customWidth="1"/>
    <col min="4823" max="4825" width="8.140625" style="19" customWidth="1"/>
    <col min="4826" max="4832" width="10.42578125" style="19" customWidth="1"/>
    <col min="4833" max="4833" width="7" style="19" customWidth="1"/>
    <col min="4834" max="4834" width="6.85546875" style="19" customWidth="1"/>
    <col min="4835" max="4835" width="6.42578125" style="19" customWidth="1"/>
    <col min="4836" max="4836" width="6.85546875" style="19" customWidth="1"/>
    <col min="4837" max="4837" width="6.7109375" style="19" customWidth="1"/>
    <col min="4838" max="4838" width="6.42578125" style="19" customWidth="1"/>
    <col min="4839" max="4839" width="5.140625" style="19" customWidth="1"/>
    <col min="4840" max="4840" width="5.7109375" style="19" customWidth="1"/>
    <col min="4841" max="4841" width="5.42578125" style="19" customWidth="1"/>
    <col min="4842" max="4842" width="6.28515625" style="19" customWidth="1"/>
    <col min="4843" max="4843" width="5.140625" style="19" customWidth="1"/>
    <col min="4844" max="4846" width="7.42578125" style="19" customWidth="1"/>
    <col min="4847" max="4850" width="5.42578125" style="19" customWidth="1"/>
    <col min="4851" max="4851" width="7" style="19" customWidth="1"/>
    <col min="4852" max="4852" width="6.140625" style="19" customWidth="1"/>
    <col min="4853" max="4854" width="5.85546875" style="19" customWidth="1"/>
    <col min="4855" max="4856" width="6.42578125" style="19" customWidth="1"/>
    <col min="4857" max="4857" width="5.85546875" style="19" customWidth="1"/>
    <col min="4858" max="4858" width="6.85546875" style="19" customWidth="1"/>
    <col min="4859" max="4860" width="8.42578125" style="19" customWidth="1"/>
    <col min="4861" max="4861" width="50.42578125" style="19" customWidth="1"/>
    <col min="4862" max="4871" width="4.42578125" style="19" customWidth="1"/>
    <col min="4872" max="4873" width="4.28515625" style="19" customWidth="1"/>
    <col min="4874" max="5061" width="4.28515625" style="19"/>
    <col min="5062" max="5062" width="5.85546875" style="19" customWidth="1"/>
    <col min="5063" max="5063" width="11.7109375" style="19" customWidth="1"/>
    <col min="5064" max="5070" width="6.42578125" style="19" customWidth="1"/>
    <col min="5071" max="5071" width="7.140625" style="19" customWidth="1"/>
    <col min="5072" max="5072" width="6.42578125" style="19" customWidth="1"/>
    <col min="5073" max="5073" width="5.7109375" style="19" customWidth="1"/>
    <col min="5074" max="5074" width="6.42578125" style="19" customWidth="1"/>
    <col min="5075" max="5075" width="5.85546875" style="19" customWidth="1"/>
    <col min="5076" max="5076" width="7" style="19" customWidth="1"/>
    <col min="5077" max="5077" width="6.7109375" style="19" customWidth="1"/>
    <col min="5078" max="5078" width="6.42578125" style="19" customWidth="1"/>
    <col min="5079" max="5081" width="8.140625" style="19" customWidth="1"/>
    <col min="5082" max="5088" width="10.42578125" style="19" customWidth="1"/>
    <col min="5089" max="5089" width="7" style="19" customWidth="1"/>
    <col min="5090" max="5090" width="6.85546875" style="19" customWidth="1"/>
    <col min="5091" max="5091" width="6.42578125" style="19" customWidth="1"/>
    <col min="5092" max="5092" width="6.85546875" style="19" customWidth="1"/>
    <col min="5093" max="5093" width="6.7109375" style="19" customWidth="1"/>
    <col min="5094" max="5094" width="6.42578125" style="19" customWidth="1"/>
    <col min="5095" max="5095" width="5.140625" style="19" customWidth="1"/>
    <col min="5096" max="5096" width="5.7109375" style="19" customWidth="1"/>
    <col min="5097" max="5097" width="5.42578125" style="19" customWidth="1"/>
    <col min="5098" max="5098" width="6.28515625" style="19" customWidth="1"/>
    <col min="5099" max="5099" width="5.140625" style="19" customWidth="1"/>
    <col min="5100" max="5102" width="7.42578125" style="19" customWidth="1"/>
    <col min="5103" max="5106" width="5.42578125" style="19" customWidth="1"/>
    <col min="5107" max="5107" width="7" style="19" customWidth="1"/>
    <col min="5108" max="5108" width="6.140625" style="19" customWidth="1"/>
    <col min="5109" max="5110" width="5.85546875" style="19" customWidth="1"/>
    <col min="5111" max="5112" width="6.42578125" style="19" customWidth="1"/>
    <col min="5113" max="5113" width="5.85546875" style="19" customWidth="1"/>
    <col min="5114" max="5114" width="6.85546875" style="19" customWidth="1"/>
    <col min="5115" max="5116" width="8.42578125" style="19" customWidth="1"/>
    <col min="5117" max="5117" width="50.42578125" style="19" customWidth="1"/>
    <col min="5118" max="5127" width="4.42578125" style="19" customWidth="1"/>
    <col min="5128" max="5129" width="4.28515625" style="19" customWidth="1"/>
    <col min="5130" max="5317" width="4.28515625" style="19"/>
    <col min="5318" max="5318" width="5.85546875" style="19" customWidth="1"/>
    <col min="5319" max="5319" width="11.7109375" style="19" customWidth="1"/>
    <col min="5320" max="5326" width="6.42578125" style="19" customWidth="1"/>
    <col min="5327" max="5327" width="7.140625" style="19" customWidth="1"/>
    <col min="5328" max="5328" width="6.42578125" style="19" customWidth="1"/>
    <col min="5329" max="5329" width="5.7109375" style="19" customWidth="1"/>
    <col min="5330" max="5330" width="6.42578125" style="19" customWidth="1"/>
    <col min="5331" max="5331" width="5.85546875" style="19" customWidth="1"/>
    <col min="5332" max="5332" width="7" style="19" customWidth="1"/>
    <col min="5333" max="5333" width="6.7109375" style="19" customWidth="1"/>
    <col min="5334" max="5334" width="6.42578125" style="19" customWidth="1"/>
    <col min="5335" max="5337" width="8.140625" style="19" customWidth="1"/>
    <col min="5338" max="5344" width="10.42578125" style="19" customWidth="1"/>
    <col min="5345" max="5345" width="7" style="19" customWidth="1"/>
    <col min="5346" max="5346" width="6.85546875" style="19" customWidth="1"/>
    <col min="5347" max="5347" width="6.42578125" style="19" customWidth="1"/>
    <col min="5348" max="5348" width="6.85546875" style="19" customWidth="1"/>
    <col min="5349" max="5349" width="6.7109375" style="19" customWidth="1"/>
    <col min="5350" max="5350" width="6.42578125" style="19" customWidth="1"/>
    <col min="5351" max="5351" width="5.140625" style="19" customWidth="1"/>
    <col min="5352" max="5352" width="5.7109375" style="19" customWidth="1"/>
    <col min="5353" max="5353" width="5.42578125" style="19" customWidth="1"/>
    <col min="5354" max="5354" width="6.28515625" style="19" customWidth="1"/>
    <col min="5355" max="5355" width="5.140625" style="19" customWidth="1"/>
    <col min="5356" max="5358" width="7.42578125" style="19" customWidth="1"/>
    <col min="5359" max="5362" width="5.42578125" style="19" customWidth="1"/>
    <col min="5363" max="5363" width="7" style="19" customWidth="1"/>
    <col min="5364" max="5364" width="6.140625" style="19" customWidth="1"/>
    <col min="5365" max="5366" width="5.85546875" style="19" customWidth="1"/>
    <col min="5367" max="5368" width="6.42578125" style="19" customWidth="1"/>
    <col min="5369" max="5369" width="5.85546875" style="19" customWidth="1"/>
    <col min="5370" max="5370" width="6.85546875" style="19" customWidth="1"/>
    <col min="5371" max="5372" width="8.42578125" style="19" customWidth="1"/>
    <col min="5373" max="5373" width="50.42578125" style="19" customWidth="1"/>
    <col min="5374" max="5383" width="4.42578125" style="19" customWidth="1"/>
    <col min="5384" max="5385" width="4.28515625" style="19" customWidth="1"/>
    <col min="5386" max="5573" width="4.28515625" style="19"/>
    <col min="5574" max="5574" width="5.85546875" style="19" customWidth="1"/>
    <col min="5575" max="5575" width="11.7109375" style="19" customWidth="1"/>
    <col min="5576" max="5582" width="6.42578125" style="19" customWidth="1"/>
    <col min="5583" max="5583" width="7.140625" style="19" customWidth="1"/>
    <col min="5584" max="5584" width="6.42578125" style="19" customWidth="1"/>
    <col min="5585" max="5585" width="5.7109375" style="19" customWidth="1"/>
    <col min="5586" max="5586" width="6.42578125" style="19" customWidth="1"/>
    <col min="5587" max="5587" width="5.85546875" style="19" customWidth="1"/>
    <col min="5588" max="5588" width="7" style="19" customWidth="1"/>
    <col min="5589" max="5589" width="6.7109375" style="19" customWidth="1"/>
    <col min="5590" max="5590" width="6.42578125" style="19" customWidth="1"/>
    <col min="5591" max="5593" width="8.140625" style="19" customWidth="1"/>
    <col min="5594" max="5600" width="10.42578125" style="19" customWidth="1"/>
    <col min="5601" max="5601" width="7" style="19" customWidth="1"/>
    <col min="5602" max="5602" width="6.85546875" style="19" customWidth="1"/>
    <col min="5603" max="5603" width="6.42578125" style="19" customWidth="1"/>
    <col min="5604" max="5604" width="6.85546875" style="19" customWidth="1"/>
    <col min="5605" max="5605" width="6.7109375" style="19" customWidth="1"/>
    <col min="5606" max="5606" width="6.42578125" style="19" customWidth="1"/>
    <col min="5607" max="5607" width="5.140625" style="19" customWidth="1"/>
    <col min="5608" max="5608" width="5.7109375" style="19" customWidth="1"/>
    <col min="5609" max="5609" width="5.42578125" style="19" customWidth="1"/>
    <col min="5610" max="5610" width="6.28515625" style="19" customWidth="1"/>
    <col min="5611" max="5611" width="5.140625" style="19" customWidth="1"/>
    <col min="5612" max="5614" width="7.42578125" style="19" customWidth="1"/>
    <col min="5615" max="5618" width="5.42578125" style="19" customWidth="1"/>
    <col min="5619" max="5619" width="7" style="19" customWidth="1"/>
    <col min="5620" max="5620" width="6.140625" style="19" customWidth="1"/>
    <col min="5621" max="5622" width="5.85546875" style="19" customWidth="1"/>
    <col min="5623" max="5624" width="6.42578125" style="19" customWidth="1"/>
    <col min="5625" max="5625" width="5.85546875" style="19" customWidth="1"/>
    <col min="5626" max="5626" width="6.85546875" style="19" customWidth="1"/>
    <col min="5627" max="5628" width="8.42578125" style="19" customWidth="1"/>
    <col min="5629" max="5629" width="50.42578125" style="19" customWidth="1"/>
    <col min="5630" max="5639" width="4.42578125" style="19" customWidth="1"/>
    <col min="5640" max="5641" width="4.28515625" style="19" customWidth="1"/>
    <col min="5642" max="5829" width="4.28515625" style="19"/>
    <col min="5830" max="5830" width="5.85546875" style="19" customWidth="1"/>
    <col min="5831" max="5831" width="11.7109375" style="19" customWidth="1"/>
    <col min="5832" max="5838" width="6.42578125" style="19" customWidth="1"/>
    <col min="5839" max="5839" width="7.140625" style="19" customWidth="1"/>
    <col min="5840" max="5840" width="6.42578125" style="19" customWidth="1"/>
    <col min="5841" max="5841" width="5.7109375" style="19" customWidth="1"/>
    <col min="5842" max="5842" width="6.42578125" style="19" customWidth="1"/>
    <col min="5843" max="5843" width="5.85546875" style="19" customWidth="1"/>
    <col min="5844" max="5844" width="7" style="19" customWidth="1"/>
    <col min="5845" max="5845" width="6.7109375" style="19" customWidth="1"/>
    <col min="5846" max="5846" width="6.42578125" style="19" customWidth="1"/>
    <col min="5847" max="5849" width="8.140625" style="19" customWidth="1"/>
    <col min="5850" max="5856" width="10.42578125" style="19" customWidth="1"/>
    <col min="5857" max="5857" width="7" style="19" customWidth="1"/>
    <col min="5858" max="5858" width="6.85546875" style="19" customWidth="1"/>
    <col min="5859" max="5859" width="6.42578125" style="19" customWidth="1"/>
    <col min="5860" max="5860" width="6.85546875" style="19" customWidth="1"/>
    <col min="5861" max="5861" width="6.7109375" style="19" customWidth="1"/>
    <col min="5862" max="5862" width="6.42578125" style="19" customWidth="1"/>
    <col min="5863" max="5863" width="5.140625" style="19" customWidth="1"/>
    <col min="5864" max="5864" width="5.7109375" style="19" customWidth="1"/>
    <col min="5865" max="5865" width="5.42578125" style="19" customWidth="1"/>
    <col min="5866" max="5866" width="6.28515625" style="19" customWidth="1"/>
    <col min="5867" max="5867" width="5.140625" style="19" customWidth="1"/>
    <col min="5868" max="5870" width="7.42578125" style="19" customWidth="1"/>
    <col min="5871" max="5874" width="5.42578125" style="19" customWidth="1"/>
    <col min="5875" max="5875" width="7" style="19" customWidth="1"/>
    <col min="5876" max="5876" width="6.140625" style="19" customWidth="1"/>
    <col min="5877" max="5878" width="5.85546875" style="19" customWidth="1"/>
    <col min="5879" max="5880" width="6.42578125" style="19" customWidth="1"/>
    <col min="5881" max="5881" width="5.85546875" style="19" customWidth="1"/>
    <col min="5882" max="5882" width="6.85546875" style="19" customWidth="1"/>
    <col min="5883" max="5884" width="8.42578125" style="19" customWidth="1"/>
    <col min="5885" max="5885" width="50.42578125" style="19" customWidth="1"/>
    <col min="5886" max="5895" width="4.42578125" style="19" customWidth="1"/>
    <col min="5896" max="5897" width="4.28515625" style="19" customWidth="1"/>
    <col min="5898" max="6085" width="4.28515625" style="19"/>
    <col min="6086" max="6086" width="5.85546875" style="19" customWidth="1"/>
    <col min="6087" max="6087" width="11.7109375" style="19" customWidth="1"/>
    <col min="6088" max="6094" width="6.42578125" style="19" customWidth="1"/>
    <col min="6095" max="6095" width="7.140625" style="19" customWidth="1"/>
    <col min="6096" max="6096" width="6.42578125" style="19" customWidth="1"/>
    <col min="6097" max="6097" width="5.7109375" style="19" customWidth="1"/>
    <col min="6098" max="6098" width="6.42578125" style="19" customWidth="1"/>
    <col min="6099" max="6099" width="5.85546875" style="19" customWidth="1"/>
    <col min="6100" max="6100" width="7" style="19" customWidth="1"/>
    <col min="6101" max="6101" width="6.7109375" style="19" customWidth="1"/>
    <col min="6102" max="6102" width="6.42578125" style="19" customWidth="1"/>
    <col min="6103" max="6105" width="8.140625" style="19" customWidth="1"/>
    <col min="6106" max="6112" width="10.42578125" style="19" customWidth="1"/>
    <col min="6113" max="6113" width="7" style="19" customWidth="1"/>
    <col min="6114" max="6114" width="6.85546875" style="19" customWidth="1"/>
    <col min="6115" max="6115" width="6.42578125" style="19" customWidth="1"/>
    <col min="6116" max="6116" width="6.85546875" style="19" customWidth="1"/>
    <col min="6117" max="6117" width="6.7109375" style="19" customWidth="1"/>
    <col min="6118" max="6118" width="6.42578125" style="19" customWidth="1"/>
    <col min="6119" max="6119" width="5.140625" style="19" customWidth="1"/>
    <col min="6120" max="6120" width="5.7109375" style="19" customWidth="1"/>
    <col min="6121" max="6121" width="5.42578125" style="19" customWidth="1"/>
    <col min="6122" max="6122" width="6.28515625" style="19" customWidth="1"/>
    <col min="6123" max="6123" width="5.140625" style="19" customWidth="1"/>
    <col min="6124" max="6126" width="7.42578125" style="19" customWidth="1"/>
    <col min="6127" max="6130" width="5.42578125" style="19" customWidth="1"/>
    <col min="6131" max="6131" width="7" style="19" customWidth="1"/>
    <col min="6132" max="6132" width="6.140625" style="19" customWidth="1"/>
    <col min="6133" max="6134" width="5.85546875" style="19" customWidth="1"/>
    <col min="6135" max="6136" width="6.42578125" style="19" customWidth="1"/>
    <col min="6137" max="6137" width="5.85546875" style="19" customWidth="1"/>
    <col min="6138" max="6138" width="6.85546875" style="19" customWidth="1"/>
    <col min="6139" max="6140" width="8.42578125" style="19" customWidth="1"/>
    <col min="6141" max="6141" width="50.42578125" style="19" customWidth="1"/>
    <col min="6142" max="6151" width="4.42578125" style="19" customWidth="1"/>
    <col min="6152" max="6153" width="4.28515625" style="19" customWidth="1"/>
    <col min="6154" max="6341" width="4.28515625" style="19"/>
    <col min="6342" max="6342" width="5.85546875" style="19" customWidth="1"/>
    <col min="6343" max="6343" width="11.7109375" style="19" customWidth="1"/>
    <col min="6344" max="6350" width="6.42578125" style="19" customWidth="1"/>
    <col min="6351" max="6351" width="7.140625" style="19" customWidth="1"/>
    <col min="6352" max="6352" width="6.42578125" style="19" customWidth="1"/>
    <col min="6353" max="6353" width="5.7109375" style="19" customWidth="1"/>
    <col min="6354" max="6354" width="6.42578125" style="19" customWidth="1"/>
    <col min="6355" max="6355" width="5.85546875" style="19" customWidth="1"/>
    <col min="6356" max="6356" width="7" style="19" customWidth="1"/>
    <col min="6357" max="6357" width="6.7109375" style="19" customWidth="1"/>
    <col min="6358" max="6358" width="6.42578125" style="19" customWidth="1"/>
    <col min="6359" max="6361" width="8.140625" style="19" customWidth="1"/>
    <col min="6362" max="6368" width="10.42578125" style="19" customWidth="1"/>
    <col min="6369" max="6369" width="7" style="19" customWidth="1"/>
    <col min="6370" max="6370" width="6.85546875" style="19" customWidth="1"/>
    <col min="6371" max="6371" width="6.42578125" style="19" customWidth="1"/>
    <col min="6372" max="6372" width="6.85546875" style="19" customWidth="1"/>
    <col min="6373" max="6373" width="6.7109375" style="19" customWidth="1"/>
    <col min="6374" max="6374" width="6.42578125" style="19" customWidth="1"/>
    <col min="6375" max="6375" width="5.140625" style="19" customWidth="1"/>
    <col min="6376" max="6376" width="5.7109375" style="19" customWidth="1"/>
    <col min="6377" max="6377" width="5.42578125" style="19" customWidth="1"/>
    <col min="6378" max="6378" width="6.28515625" style="19" customWidth="1"/>
    <col min="6379" max="6379" width="5.140625" style="19" customWidth="1"/>
    <col min="6380" max="6382" width="7.42578125" style="19" customWidth="1"/>
    <col min="6383" max="6386" width="5.42578125" style="19" customWidth="1"/>
    <col min="6387" max="6387" width="7" style="19" customWidth="1"/>
    <col min="6388" max="6388" width="6.140625" style="19" customWidth="1"/>
    <col min="6389" max="6390" width="5.85546875" style="19" customWidth="1"/>
    <col min="6391" max="6392" width="6.42578125" style="19" customWidth="1"/>
    <col min="6393" max="6393" width="5.85546875" style="19" customWidth="1"/>
    <col min="6394" max="6394" width="6.85546875" style="19" customWidth="1"/>
    <col min="6395" max="6396" width="8.42578125" style="19" customWidth="1"/>
    <col min="6397" max="6397" width="50.42578125" style="19" customWidth="1"/>
    <col min="6398" max="6407" width="4.42578125" style="19" customWidth="1"/>
    <col min="6408" max="6409" width="4.28515625" style="19" customWidth="1"/>
    <col min="6410" max="6597" width="4.28515625" style="19"/>
    <col min="6598" max="6598" width="5.85546875" style="19" customWidth="1"/>
    <col min="6599" max="6599" width="11.7109375" style="19" customWidth="1"/>
    <col min="6600" max="6606" width="6.42578125" style="19" customWidth="1"/>
    <col min="6607" max="6607" width="7.140625" style="19" customWidth="1"/>
    <col min="6608" max="6608" width="6.42578125" style="19" customWidth="1"/>
    <col min="6609" max="6609" width="5.7109375" style="19" customWidth="1"/>
    <col min="6610" max="6610" width="6.42578125" style="19" customWidth="1"/>
    <col min="6611" max="6611" width="5.85546875" style="19" customWidth="1"/>
    <col min="6612" max="6612" width="7" style="19" customWidth="1"/>
    <col min="6613" max="6613" width="6.7109375" style="19" customWidth="1"/>
    <col min="6614" max="6614" width="6.42578125" style="19" customWidth="1"/>
    <col min="6615" max="6617" width="8.140625" style="19" customWidth="1"/>
    <col min="6618" max="6624" width="10.42578125" style="19" customWidth="1"/>
    <col min="6625" max="6625" width="7" style="19" customWidth="1"/>
    <col min="6626" max="6626" width="6.85546875" style="19" customWidth="1"/>
    <col min="6627" max="6627" width="6.42578125" style="19" customWidth="1"/>
    <col min="6628" max="6628" width="6.85546875" style="19" customWidth="1"/>
    <col min="6629" max="6629" width="6.7109375" style="19" customWidth="1"/>
    <col min="6630" max="6630" width="6.42578125" style="19" customWidth="1"/>
    <col min="6631" max="6631" width="5.140625" style="19" customWidth="1"/>
    <col min="6632" max="6632" width="5.7109375" style="19" customWidth="1"/>
    <col min="6633" max="6633" width="5.42578125" style="19" customWidth="1"/>
    <col min="6634" max="6634" width="6.28515625" style="19" customWidth="1"/>
    <col min="6635" max="6635" width="5.140625" style="19" customWidth="1"/>
    <col min="6636" max="6638" width="7.42578125" style="19" customWidth="1"/>
    <col min="6639" max="6642" width="5.42578125" style="19" customWidth="1"/>
    <col min="6643" max="6643" width="7" style="19" customWidth="1"/>
    <col min="6644" max="6644" width="6.140625" style="19" customWidth="1"/>
    <col min="6645" max="6646" width="5.85546875" style="19" customWidth="1"/>
    <col min="6647" max="6648" width="6.42578125" style="19" customWidth="1"/>
    <col min="6649" max="6649" width="5.85546875" style="19" customWidth="1"/>
    <col min="6650" max="6650" width="6.85546875" style="19" customWidth="1"/>
    <col min="6651" max="6652" width="8.42578125" style="19" customWidth="1"/>
    <col min="6653" max="6653" width="50.42578125" style="19" customWidth="1"/>
    <col min="6654" max="6663" width="4.42578125" style="19" customWidth="1"/>
    <col min="6664" max="6665" width="4.28515625" style="19" customWidth="1"/>
    <col min="6666" max="6853" width="4.28515625" style="19"/>
    <col min="6854" max="6854" width="5.85546875" style="19" customWidth="1"/>
    <col min="6855" max="6855" width="11.7109375" style="19" customWidth="1"/>
    <col min="6856" max="6862" width="6.42578125" style="19" customWidth="1"/>
    <col min="6863" max="6863" width="7.140625" style="19" customWidth="1"/>
    <col min="6864" max="6864" width="6.42578125" style="19" customWidth="1"/>
    <col min="6865" max="6865" width="5.7109375" style="19" customWidth="1"/>
    <col min="6866" max="6866" width="6.42578125" style="19" customWidth="1"/>
    <col min="6867" max="6867" width="5.85546875" style="19" customWidth="1"/>
    <col min="6868" max="6868" width="7" style="19" customWidth="1"/>
    <col min="6869" max="6869" width="6.7109375" style="19" customWidth="1"/>
    <col min="6870" max="6870" width="6.42578125" style="19" customWidth="1"/>
    <col min="6871" max="6873" width="8.140625" style="19" customWidth="1"/>
    <col min="6874" max="6880" width="10.42578125" style="19" customWidth="1"/>
    <col min="6881" max="6881" width="7" style="19" customWidth="1"/>
    <col min="6882" max="6882" width="6.85546875" style="19" customWidth="1"/>
    <col min="6883" max="6883" width="6.42578125" style="19" customWidth="1"/>
    <col min="6884" max="6884" width="6.85546875" style="19" customWidth="1"/>
    <col min="6885" max="6885" width="6.7109375" style="19" customWidth="1"/>
    <col min="6886" max="6886" width="6.42578125" style="19" customWidth="1"/>
    <col min="6887" max="6887" width="5.140625" style="19" customWidth="1"/>
    <col min="6888" max="6888" width="5.7109375" style="19" customWidth="1"/>
    <col min="6889" max="6889" width="5.42578125" style="19" customWidth="1"/>
    <col min="6890" max="6890" width="6.28515625" style="19" customWidth="1"/>
    <col min="6891" max="6891" width="5.140625" style="19" customWidth="1"/>
    <col min="6892" max="6894" width="7.42578125" style="19" customWidth="1"/>
    <col min="6895" max="6898" width="5.42578125" style="19" customWidth="1"/>
    <col min="6899" max="6899" width="7" style="19" customWidth="1"/>
    <col min="6900" max="6900" width="6.140625" style="19" customWidth="1"/>
    <col min="6901" max="6902" width="5.85546875" style="19" customWidth="1"/>
    <col min="6903" max="6904" width="6.42578125" style="19" customWidth="1"/>
    <col min="6905" max="6905" width="5.85546875" style="19" customWidth="1"/>
    <col min="6906" max="6906" width="6.85546875" style="19" customWidth="1"/>
    <col min="6907" max="6908" width="8.42578125" style="19" customWidth="1"/>
    <col min="6909" max="6909" width="50.42578125" style="19" customWidth="1"/>
    <col min="6910" max="6919" width="4.42578125" style="19" customWidth="1"/>
    <col min="6920" max="6921" width="4.28515625" style="19" customWidth="1"/>
    <col min="6922" max="7109" width="4.28515625" style="19"/>
    <col min="7110" max="7110" width="5.85546875" style="19" customWidth="1"/>
    <col min="7111" max="7111" width="11.7109375" style="19" customWidth="1"/>
    <col min="7112" max="7118" width="6.42578125" style="19" customWidth="1"/>
    <col min="7119" max="7119" width="7.140625" style="19" customWidth="1"/>
    <col min="7120" max="7120" width="6.42578125" style="19" customWidth="1"/>
    <col min="7121" max="7121" width="5.7109375" style="19" customWidth="1"/>
    <col min="7122" max="7122" width="6.42578125" style="19" customWidth="1"/>
    <col min="7123" max="7123" width="5.85546875" style="19" customWidth="1"/>
    <col min="7124" max="7124" width="7" style="19" customWidth="1"/>
    <col min="7125" max="7125" width="6.7109375" style="19" customWidth="1"/>
    <col min="7126" max="7126" width="6.42578125" style="19" customWidth="1"/>
    <col min="7127" max="7129" width="8.140625" style="19" customWidth="1"/>
    <col min="7130" max="7136" width="10.42578125" style="19" customWidth="1"/>
    <col min="7137" max="7137" width="7" style="19" customWidth="1"/>
    <col min="7138" max="7138" width="6.85546875" style="19" customWidth="1"/>
    <col min="7139" max="7139" width="6.42578125" style="19" customWidth="1"/>
    <col min="7140" max="7140" width="6.85546875" style="19" customWidth="1"/>
    <col min="7141" max="7141" width="6.7109375" style="19" customWidth="1"/>
    <col min="7142" max="7142" width="6.42578125" style="19" customWidth="1"/>
    <col min="7143" max="7143" width="5.140625" style="19" customWidth="1"/>
    <col min="7144" max="7144" width="5.7109375" style="19" customWidth="1"/>
    <col min="7145" max="7145" width="5.42578125" style="19" customWidth="1"/>
    <col min="7146" max="7146" width="6.28515625" style="19" customWidth="1"/>
    <col min="7147" max="7147" width="5.140625" style="19" customWidth="1"/>
    <col min="7148" max="7150" width="7.42578125" style="19" customWidth="1"/>
    <col min="7151" max="7154" width="5.42578125" style="19" customWidth="1"/>
    <col min="7155" max="7155" width="7" style="19" customWidth="1"/>
    <col min="7156" max="7156" width="6.140625" style="19" customWidth="1"/>
    <col min="7157" max="7158" width="5.85546875" style="19" customWidth="1"/>
    <col min="7159" max="7160" width="6.42578125" style="19" customWidth="1"/>
    <col min="7161" max="7161" width="5.85546875" style="19" customWidth="1"/>
    <col min="7162" max="7162" width="6.85546875" style="19" customWidth="1"/>
    <col min="7163" max="7164" width="8.42578125" style="19" customWidth="1"/>
    <col min="7165" max="7165" width="50.42578125" style="19" customWidth="1"/>
    <col min="7166" max="7175" width="4.42578125" style="19" customWidth="1"/>
    <col min="7176" max="7177" width="4.28515625" style="19" customWidth="1"/>
    <col min="7178" max="7365" width="4.28515625" style="19"/>
    <col min="7366" max="7366" width="5.85546875" style="19" customWidth="1"/>
    <col min="7367" max="7367" width="11.7109375" style="19" customWidth="1"/>
    <col min="7368" max="7374" width="6.42578125" style="19" customWidth="1"/>
    <col min="7375" max="7375" width="7.140625" style="19" customWidth="1"/>
    <col min="7376" max="7376" width="6.42578125" style="19" customWidth="1"/>
    <col min="7377" max="7377" width="5.7109375" style="19" customWidth="1"/>
    <col min="7378" max="7378" width="6.42578125" style="19" customWidth="1"/>
    <col min="7379" max="7379" width="5.85546875" style="19" customWidth="1"/>
    <col min="7380" max="7380" width="7" style="19" customWidth="1"/>
    <col min="7381" max="7381" width="6.7109375" style="19" customWidth="1"/>
    <col min="7382" max="7382" width="6.42578125" style="19" customWidth="1"/>
    <col min="7383" max="7385" width="8.140625" style="19" customWidth="1"/>
    <col min="7386" max="7392" width="10.42578125" style="19" customWidth="1"/>
    <col min="7393" max="7393" width="7" style="19" customWidth="1"/>
    <col min="7394" max="7394" width="6.85546875" style="19" customWidth="1"/>
    <col min="7395" max="7395" width="6.42578125" style="19" customWidth="1"/>
    <col min="7396" max="7396" width="6.85546875" style="19" customWidth="1"/>
    <col min="7397" max="7397" width="6.7109375" style="19" customWidth="1"/>
    <col min="7398" max="7398" width="6.42578125" style="19" customWidth="1"/>
    <col min="7399" max="7399" width="5.140625" style="19" customWidth="1"/>
    <col min="7400" max="7400" width="5.7109375" style="19" customWidth="1"/>
    <col min="7401" max="7401" width="5.42578125" style="19" customWidth="1"/>
    <col min="7402" max="7402" width="6.28515625" style="19" customWidth="1"/>
    <col min="7403" max="7403" width="5.140625" style="19" customWidth="1"/>
    <col min="7404" max="7406" width="7.42578125" style="19" customWidth="1"/>
    <col min="7407" max="7410" width="5.42578125" style="19" customWidth="1"/>
    <col min="7411" max="7411" width="7" style="19" customWidth="1"/>
    <col min="7412" max="7412" width="6.140625" style="19" customWidth="1"/>
    <col min="7413" max="7414" width="5.85546875" style="19" customWidth="1"/>
    <col min="7415" max="7416" width="6.42578125" style="19" customWidth="1"/>
    <col min="7417" max="7417" width="5.85546875" style="19" customWidth="1"/>
    <col min="7418" max="7418" width="6.85546875" style="19" customWidth="1"/>
    <col min="7419" max="7420" width="8.42578125" style="19" customWidth="1"/>
    <col min="7421" max="7421" width="50.42578125" style="19" customWidth="1"/>
    <col min="7422" max="7431" width="4.42578125" style="19" customWidth="1"/>
    <col min="7432" max="7433" width="4.28515625" style="19" customWidth="1"/>
    <col min="7434" max="7621" width="4.28515625" style="19"/>
    <col min="7622" max="7622" width="5.85546875" style="19" customWidth="1"/>
    <col min="7623" max="7623" width="11.7109375" style="19" customWidth="1"/>
    <col min="7624" max="7630" width="6.42578125" style="19" customWidth="1"/>
    <col min="7631" max="7631" width="7.140625" style="19" customWidth="1"/>
    <col min="7632" max="7632" width="6.42578125" style="19" customWidth="1"/>
    <col min="7633" max="7633" width="5.7109375" style="19" customWidth="1"/>
    <col min="7634" max="7634" width="6.42578125" style="19" customWidth="1"/>
    <col min="7635" max="7635" width="5.85546875" style="19" customWidth="1"/>
    <col min="7636" max="7636" width="7" style="19" customWidth="1"/>
    <col min="7637" max="7637" width="6.7109375" style="19" customWidth="1"/>
    <col min="7638" max="7638" width="6.42578125" style="19" customWidth="1"/>
    <col min="7639" max="7641" width="8.140625" style="19" customWidth="1"/>
    <col min="7642" max="7648" width="10.42578125" style="19" customWidth="1"/>
    <col min="7649" max="7649" width="7" style="19" customWidth="1"/>
    <col min="7650" max="7650" width="6.85546875" style="19" customWidth="1"/>
    <col min="7651" max="7651" width="6.42578125" style="19" customWidth="1"/>
    <col min="7652" max="7652" width="6.85546875" style="19" customWidth="1"/>
    <col min="7653" max="7653" width="6.7109375" style="19" customWidth="1"/>
    <col min="7654" max="7654" width="6.42578125" style="19" customWidth="1"/>
    <col min="7655" max="7655" width="5.140625" style="19" customWidth="1"/>
    <col min="7656" max="7656" width="5.7109375" style="19" customWidth="1"/>
    <col min="7657" max="7657" width="5.42578125" style="19" customWidth="1"/>
    <col min="7658" max="7658" width="6.28515625" style="19" customWidth="1"/>
    <col min="7659" max="7659" width="5.140625" style="19" customWidth="1"/>
    <col min="7660" max="7662" width="7.42578125" style="19" customWidth="1"/>
    <col min="7663" max="7666" width="5.42578125" style="19" customWidth="1"/>
    <col min="7667" max="7667" width="7" style="19" customWidth="1"/>
    <col min="7668" max="7668" width="6.140625" style="19" customWidth="1"/>
    <col min="7669" max="7670" width="5.85546875" style="19" customWidth="1"/>
    <col min="7671" max="7672" width="6.42578125" style="19" customWidth="1"/>
    <col min="7673" max="7673" width="5.85546875" style="19" customWidth="1"/>
    <col min="7674" max="7674" width="6.85546875" style="19" customWidth="1"/>
    <col min="7675" max="7676" width="8.42578125" style="19" customWidth="1"/>
    <col min="7677" max="7677" width="50.42578125" style="19" customWidth="1"/>
    <col min="7678" max="7687" width="4.42578125" style="19" customWidth="1"/>
    <col min="7688" max="7689" width="4.28515625" style="19" customWidth="1"/>
    <col min="7690" max="7877" width="4.28515625" style="19"/>
    <col min="7878" max="7878" width="5.85546875" style="19" customWidth="1"/>
    <col min="7879" max="7879" width="11.7109375" style="19" customWidth="1"/>
    <col min="7880" max="7886" width="6.42578125" style="19" customWidth="1"/>
    <col min="7887" max="7887" width="7.140625" style="19" customWidth="1"/>
    <col min="7888" max="7888" width="6.42578125" style="19" customWidth="1"/>
    <col min="7889" max="7889" width="5.7109375" style="19" customWidth="1"/>
    <col min="7890" max="7890" width="6.42578125" style="19" customWidth="1"/>
    <col min="7891" max="7891" width="5.85546875" style="19" customWidth="1"/>
    <col min="7892" max="7892" width="7" style="19" customWidth="1"/>
    <col min="7893" max="7893" width="6.7109375" style="19" customWidth="1"/>
    <col min="7894" max="7894" width="6.42578125" style="19" customWidth="1"/>
    <col min="7895" max="7897" width="8.140625" style="19" customWidth="1"/>
    <col min="7898" max="7904" width="10.42578125" style="19" customWidth="1"/>
    <col min="7905" max="7905" width="7" style="19" customWidth="1"/>
    <col min="7906" max="7906" width="6.85546875" style="19" customWidth="1"/>
    <col min="7907" max="7907" width="6.42578125" style="19" customWidth="1"/>
    <col min="7908" max="7908" width="6.85546875" style="19" customWidth="1"/>
    <col min="7909" max="7909" width="6.7109375" style="19" customWidth="1"/>
    <col min="7910" max="7910" width="6.42578125" style="19" customWidth="1"/>
    <col min="7911" max="7911" width="5.140625" style="19" customWidth="1"/>
    <col min="7912" max="7912" width="5.7109375" style="19" customWidth="1"/>
    <col min="7913" max="7913" width="5.42578125" style="19" customWidth="1"/>
    <col min="7914" max="7914" width="6.28515625" style="19" customWidth="1"/>
    <col min="7915" max="7915" width="5.140625" style="19" customWidth="1"/>
    <col min="7916" max="7918" width="7.42578125" style="19" customWidth="1"/>
    <col min="7919" max="7922" width="5.42578125" style="19" customWidth="1"/>
    <col min="7923" max="7923" width="7" style="19" customWidth="1"/>
    <col min="7924" max="7924" width="6.140625" style="19" customWidth="1"/>
    <col min="7925" max="7926" width="5.85546875" style="19" customWidth="1"/>
    <col min="7927" max="7928" width="6.42578125" style="19" customWidth="1"/>
    <col min="7929" max="7929" width="5.85546875" style="19" customWidth="1"/>
    <col min="7930" max="7930" width="6.85546875" style="19" customWidth="1"/>
    <col min="7931" max="7932" width="8.42578125" style="19" customWidth="1"/>
    <col min="7933" max="7933" width="50.42578125" style="19" customWidth="1"/>
    <col min="7934" max="7943" width="4.42578125" style="19" customWidth="1"/>
    <col min="7944" max="7945" width="4.28515625" style="19" customWidth="1"/>
    <col min="7946" max="8133" width="4.28515625" style="19"/>
    <col min="8134" max="8134" width="5.85546875" style="19" customWidth="1"/>
    <col min="8135" max="8135" width="11.7109375" style="19" customWidth="1"/>
    <col min="8136" max="8142" width="6.42578125" style="19" customWidth="1"/>
    <col min="8143" max="8143" width="7.140625" style="19" customWidth="1"/>
    <col min="8144" max="8144" width="6.42578125" style="19" customWidth="1"/>
    <col min="8145" max="8145" width="5.7109375" style="19" customWidth="1"/>
    <col min="8146" max="8146" width="6.42578125" style="19" customWidth="1"/>
    <col min="8147" max="8147" width="5.85546875" style="19" customWidth="1"/>
    <col min="8148" max="8148" width="7" style="19" customWidth="1"/>
    <col min="8149" max="8149" width="6.7109375" style="19" customWidth="1"/>
    <col min="8150" max="8150" width="6.42578125" style="19" customWidth="1"/>
    <col min="8151" max="8153" width="8.140625" style="19" customWidth="1"/>
    <col min="8154" max="8160" width="10.42578125" style="19" customWidth="1"/>
    <col min="8161" max="8161" width="7" style="19" customWidth="1"/>
    <col min="8162" max="8162" width="6.85546875" style="19" customWidth="1"/>
    <col min="8163" max="8163" width="6.42578125" style="19" customWidth="1"/>
    <col min="8164" max="8164" width="6.85546875" style="19" customWidth="1"/>
    <col min="8165" max="8165" width="6.7109375" style="19" customWidth="1"/>
    <col min="8166" max="8166" width="6.42578125" style="19" customWidth="1"/>
    <col min="8167" max="8167" width="5.140625" style="19" customWidth="1"/>
    <col min="8168" max="8168" width="5.7109375" style="19" customWidth="1"/>
    <col min="8169" max="8169" width="5.42578125" style="19" customWidth="1"/>
    <col min="8170" max="8170" width="6.28515625" style="19" customWidth="1"/>
    <col min="8171" max="8171" width="5.140625" style="19" customWidth="1"/>
    <col min="8172" max="8174" width="7.42578125" style="19" customWidth="1"/>
    <col min="8175" max="8178" width="5.42578125" style="19" customWidth="1"/>
    <col min="8179" max="8179" width="7" style="19" customWidth="1"/>
    <col min="8180" max="8180" width="6.140625" style="19" customWidth="1"/>
    <col min="8181" max="8182" width="5.85546875" style="19" customWidth="1"/>
    <col min="8183" max="8184" width="6.42578125" style="19" customWidth="1"/>
    <col min="8185" max="8185" width="5.85546875" style="19" customWidth="1"/>
    <col min="8186" max="8186" width="6.85546875" style="19" customWidth="1"/>
    <col min="8187" max="8188" width="8.42578125" style="19" customWidth="1"/>
    <col min="8189" max="8189" width="50.42578125" style="19" customWidth="1"/>
    <col min="8190" max="8199" width="4.42578125" style="19" customWidth="1"/>
    <col min="8200" max="8201" width="4.28515625" style="19" customWidth="1"/>
    <col min="8202" max="8389" width="4.28515625" style="19"/>
    <col min="8390" max="8390" width="5.85546875" style="19" customWidth="1"/>
    <col min="8391" max="8391" width="11.7109375" style="19" customWidth="1"/>
    <col min="8392" max="8398" width="6.42578125" style="19" customWidth="1"/>
    <col min="8399" max="8399" width="7.140625" style="19" customWidth="1"/>
    <col min="8400" max="8400" width="6.42578125" style="19" customWidth="1"/>
    <col min="8401" max="8401" width="5.7109375" style="19" customWidth="1"/>
    <col min="8402" max="8402" width="6.42578125" style="19" customWidth="1"/>
    <col min="8403" max="8403" width="5.85546875" style="19" customWidth="1"/>
    <col min="8404" max="8404" width="7" style="19" customWidth="1"/>
    <col min="8405" max="8405" width="6.7109375" style="19" customWidth="1"/>
    <col min="8406" max="8406" width="6.42578125" style="19" customWidth="1"/>
    <col min="8407" max="8409" width="8.140625" style="19" customWidth="1"/>
    <col min="8410" max="8416" width="10.42578125" style="19" customWidth="1"/>
    <col min="8417" max="8417" width="7" style="19" customWidth="1"/>
    <col min="8418" max="8418" width="6.85546875" style="19" customWidth="1"/>
    <col min="8419" max="8419" width="6.42578125" style="19" customWidth="1"/>
    <col min="8420" max="8420" width="6.85546875" style="19" customWidth="1"/>
    <col min="8421" max="8421" width="6.7109375" style="19" customWidth="1"/>
    <col min="8422" max="8422" width="6.42578125" style="19" customWidth="1"/>
    <col min="8423" max="8423" width="5.140625" style="19" customWidth="1"/>
    <col min="8424" max="8424" width="5.7109375" style="19" customWidth="1"/>
    <col min="8425" max="8425" width="5.42578125" style="19" customWidth="1"/>
    <col min="8426" max="8426" width="6.28515625" style="19" customWidth="1"/>
    <col min="8427" max="8427" width="5.140625" style="19" customWidth="1"/>
    <col min="8428" max="8430" width="7.42578125" style="19" customWidth="1"/>
    <col min="8431" max="8434" width="5.42578125" style="19" customWidth="1"/>
    <col min="8435" max="8435" width="7" style="19" customWidth="1"/>
    <col min="8436" max="8436" width="6.140625" style="19" customWidth="1"/>
    <col min="8437" max="8438" width="5.85546875" style="19" customWidth="1"/>
    <col min="8439" max="8440" width="6.42578125" style="19" customWidth="1"/>
    <col min="8441" max="8441" width="5.85546875" style="19" customWidth="1"/>
    <col min="8442" max="8442" width="6.85546875" style="19" customWidth="1"/>
    <col min="8443" max="8444" width="8.42578125" style="19" customWidth="1"/>
    <col min="8445" max="8445" width="50.42578125" style="19" customWidth="1"/>
    <col min="8446" max="8455" width="4.42578125" style="19" customWidth="1"/>
    <col min="8456" max="8457" width="4.28515625" style="19" customWidth="1"/>
    <col min="8458" max="8645" width="4.28515625" style="19"/>
    <col min="8646" max="8646" width="5.85546875" style="19" customWidth="1"/>
    <col min="8647" max="8647" width="11.7109375" style="19" customWidth="1"/>
    <col min="8648" max="8654" width="6.42578125" style="19" customWidth="1"/>
    <col min="8655" max="8655" width="7.140625" style="19" customWidth="1"/>
    <col min="8656" max="8656" width="6.42578125" style="19" customWidth="1"/>
    <col min="8657" max="8657" width="5.7109375" style="19" customWidth="1"/>
    <col min="8658" max="8658" width="6.42578125" style="19" customWidth="1"/>
    <col min="8659" max="8659" width="5.85546875" style="19" customWidth="1"/>
    <col min="8660" max="8660" width="7" style="19" customWidth="1"/>
    <col min="8661" max="8661" width="6.7109375" style="19" customWidth="1"/>
    <col min="8662" max="8662" width="6.42578125" style="19" customWidth="1"/>
    <col min="8663" max="8665" width="8.140625" style="19" customWidth="1"/>
    <col min="8666" max="8672" width="10.42578125" style="19" customWidth="1"/>
    <col min="8673" max="8673" width="7" style="19" customWidth="1"/>
    <col min="8674" max="8674" width="6.85546875" style="19" customWidth="1"/>
    <col min="8675" max="8675" width="6.42578125" style="19" customWidth="1"/>
    <col min="8676" max="8676" width="6.85546875" style="19" customWidth="1"/>
    <col min="8677" max="8677" width="6.7109375" style="19" customWidth="1"/>
    <col min="8678" max="8678" width="6.42578125" style="19" customWidth="1"/>
    <col min="8679" max="8679" width="5.140625" style="19" customWidth="1"/>
    <col min="8680" max="8680" width="5.7109375" style="19" customWidth="1"/>
    <col min="8681" max="8681" width="5.42578125" style="19" customWidth="1"/>
    <col min="8682" max="8682" width="6.28515625" style="19" customWidth="1"/>
    <col min="8683" max="8683" width="5.140625" style="19" customWidth="1"/>
    <col min="8684" max="8686" width="7.42578125" style="19" customWidth="1"/>
    <col min="8687" max="8690" width="5.42578125" style="19" customWidth="1"/>
    <col min="8691" max="8691" width="7" style="19" customWidth="1"/>
    <col min="8692" max="8692" width="6.140625" style="19" customWidth="1"/>
    <col min="8693" max="8694" width="5.85546875" style="19" customWidth="1"/>
    <col min="8695" max="8696" width="6.42578125" style="19" customWidth="1"/>
    <col min="8697" max="8697" width="5.85546875" style="19" customWidth="1"/>
    <col min="8698" max="8698" width="6.85546875" style="19" customWidth="1"/>
    <col min="8699" max="8700" width="8.42578125" style="19" customWidth="1"/>
    <col min="8701" max="8701" width="50.42578125" style="19" customWidth="1"/>
    <col min="8702" max="8711" width="4.42578125" style="19" customWidth="1"/>
    <col min="8712" max="8713" width="4.28515625" style="19" customWidth="1"/>
    <col min="8714" max="8901" width="4.28515625" style="19"/>
    <col min="8902" max="8902" width="5.85546875" style="19" customWidth="1"/>
    <col min="8903" max="8903" width="11.7109375" style="19" customWidth="1"/>
    <col min="8904" max="8910" width="6.42578125" style="19" customWidth="1"/>
    <col min="8911" max="8911" width="7.140625" style="19" customWidth="1"/>
    <col min="8912" max="8912" width="6.42578125" style="19" customWidth="1"/>
    <col min="8913" max="8913" width="5.7109375" style="19" customWidth="1"/>
    <col min="8914" max="8914" width="6.42578125" style="19" customWidth="1"/>
    <col min="8915" max="8915" width="5.85546875" style="19" customWidth="1"/>
    <col min="8916" max="8916" width="7" style="19" customWidth="1"/>
    <col min="8917" max="8917" width="6.7109375" style="19" customWidth="1"/>
    <col min="8918" max="8918" width="6.42578125" style="19" customWidth="1"/>
    <col min="8919" max="8921" width="8.140625" style="19" customWidth="1"/>
    <col min="8922" max="8928" width="10.42578125" style="19" customWidth="1"/>
    <col min="8929" max="8929" width="7" style="19" customWidth="1"/>
    <col min="8930" max="8930" width="6.85546875" style="19" customWidth="1"/>
    <col min="8931" max="8931" width="6.42578125" style="19" customWidth="1"/>
    <col min="8932" max="8932" width="6.85546875" style="19" customWidth="1"/>
    <col min="8933" max="8933" width="6.7109375" style="19" customWidth="1"/>
    <col min="8934" max="8934" width="6.42578125" style="19" customWidth="1"/>
    <col min="8935" max="8935" width="5.140625" style="19" customWidth="1"/>
    <col min="8936" max="8936" width="5.7109375" style="19" customWidth="1"/>
    <col min="8937" max="8937" width="5.42578125" style="19" customWidth="1"/>
    <col min="8938" max="8938" width="6.28515625" style="19" customWidth="1"/>
    <col min="8939" max="8939" width="5.140625" style="19" customWidth="1"/>
    <col min="8940" max="8942" width="7.42578125" style="19" customWidth="1"/>
    <col min="8943" max="8946" width="5.42578125" style="19" customWidth="1"/>
    <col min="8947" max="8947" width="7" style="19" customWidth="1"/>
    <col min="8948" max="8948" width="6.140625" style="19" customWidth="1"/>
    <col min="8949" max="8950" width="5.85546875" style="19" customWidth="1"/>
    <col min="8951" max="8952" width="6.42578125" style="19" customWidth="1"/>
    <col min="8953" max="8953" width="5.85546875" style="19" customWidth="1"/>
    <col min="8954" max="8954" width="6.85546875" style="19" customWidth="1"/>
    <col min="8955" max="8956" width="8.42578125" style="19" customWidth="1"/>
    <col min="8957" max="8957" width="50.42578125" style="19" customWidth="1"/>
    <col min="8958" max="8967" width="4.42578125" style="19" customWidth="1"/>
    <col min="8968" max="8969" width="4.28515625" style="19" customWidth="1"/>
    <col min="8970" max="9157" width="4.28515625" style="19"/>
    <col min="9158" max="9158" width="5.85546875" style="19" customWidth="1"/>
    <col min="9159" max="9159" width="11.7109375" style="19" customWidth="1"/>
    <col min="9160" max="9166" width="6.42578125" style="19" customWidth="1"/>
    <col min="9167" max="9167" width="7.140625" style="19" customWidth="1"/>
    <col min="9168" max="9168" width="6.42578125" style="19" customWidth="1"/>
    <col min="9169" max="9169" width="5.7109375" style="19" customWidth="1"/>
    <col min="9170" max="9170" width="6.42578125" style="19" customWidth="1"/>
    <col min="9171" max="9171" width="5.85546875" style="19" customWidth="1"/>
    <col min="9172" max="9172" width="7" style="19" customWidth="1"/>
    <col min="9173" max="9173" width="6.7109375" style="19" customWidth="1"/>
    <col min="9174" max="9174" width="6.42578125" style="19" customWidth="1"/>
    <col min="9175" max="9177" width="8.140625" style="19" customWidth="1"/>
    <col min="9178" max="9184" width="10.42578125" style="19" customWidth="1"/>
    <col min="9185" max="9185" width="7" style="19" customWidth="1"/>
    <col min="9186" max="9186" width="6.85546875" style="19" customWidth="1"/>
    <col min="9187" max="9187" width="6.42578125" style="19" customWidth="1"/>
    <col min="9188" max="9188" width="6.85546875" style="19" customWidth="1"/>
    <col min="9189" max="9189" width="6.7109375" style="19" customWidth="1"/>
    <col min="9190" max="9190" width="6.42578125" style="19" customWidth="1"/>
    <col min="9191" max="9191" width="5.140625" style="19" customWidth="1"/>
    <col min="9192" max="9192" width="5.7109375" style="19" customWidth="1"/>
    <col min="9193" max="9193" width="5.42578125" style="19" customWidth="1"/>
    <col min="9194" max="9194" width="6.28515625" style="19" customWidth="1"/>
    <col min="9195" max="9195" width="5.140625" style="19" customWidth="1"/>
    <col min="9196" max="9198" width="7.42578125" style="19" customWidth="1"/>
    <col min="9199" max="9202" width="5.42578125" style="19" customWidth="1"/>
    <col min="9203" max="9203" width="7" style="19" customWidth="1"/>
    <col min="9204" max="9204" width="6.140625" style="19" customWidth="1"/>
    <col min="9205" max="9206" width="5.85546875" style="19" customWidth="1"/>
    <col min="9207" max="9208" width="6.42578125" style="19" customWidth="1"/>
    <col min="9209" max="9209" width="5.85546875" style="19" customWidth="1"/>
    <col min="9210" max="9210" width="6.85546875" style="19" customWidth="1"/>
    <col min="9211" max="9212" width="8.42578125" style="19" customWidth="1"/>
    <col min="9213" max="9213" width="50.42578125" style="19" customWidth="1"/>
    <col min="9214" max="9223" width="4.42578125" style="19" customWidth="1"/>
    <col min="9224" max="9225" width="4.28515625" style="19" customWidth="1"/>
    <col min="9226" max="9413" width="4.28515625" style="19"/>
    <col min="9414" max="9414" width="5.85546875" style="19" customWidth="1"/>
    <col min="9415" max="9415" width="11.7109375" style="19" customWidth="1"/>
    <col min="9416" max="9422" width="6.42578125" style="19" customWidth="1"/>
    <col min="9423" max="9423" width="7.140625" style="19" customWidth="1"/>
    <col min="9424" max="9424" width="6.42578125" style="19" customWidth="1"/>
    <col min="9425" max="9425" width="5.7109375" style="19" customWidth="1"/>
    <col min="9426" max="9426" width="6.42578125" style="19" customWidth="1"/>
    <col min="9427" max="9427" width="5.85546875" style="19" customWidth="1"/>
    <col min="9428" max="9428" width="7" style="19" customWidth="1"/>
    <col min="9429" max="9429" width="6.7109375" style="19" customWidth="1"/>
    <col min="9430" max="9430" width="6.42578125" style="19" customWidth="1"/>
    <col min="9431" max="9433" width="8.140625" style="19" customWidth="1"/>
    <col min="9434" max="9440" width="10.42578125" style="19" customWidth="1"/>
    <col min="9441" max="9441" width="7" style="19" customWidth="1"/>
    <col min="9442" max="9442" width="6.85546875" style="19" customWidth="1"/>
    <col min="9443" max="9443" width="6.42578125" style="19" customWidth="1"/>
    <col min="9444" max="9444" width="6.85546875" style="19" customWidth="1"/>
    <col min="9445" max="9445" width="6.7109375" style="19" customWidth="1"/>
    <col min="9446" max="9446" width="6.42578125" style="19" customWidth="1"/>
    <col min="9447" max="9447" width="5.140625" style="19" customWidth="1"/>
    <col min="9448" max="9448" width="5.7109375" style="19" customWidth="1"/>
    <col min="9449" max="9449" width="5.42578125" style="19" customWidth="1"/>
    <col min="9450" max="9450" width="6.28515625" style="19" customWidth="1"/>
    <col min="9451" max="9451" width="5.140625" style="19" customWidth="1"/>
    <col min="9452" max="9454" width="7.42578125" style="19" customWidth="1"/>
    <col min="9455" max="9458" width="5.42578125" style="19" customWidth="1"/>
    <col min="9459" max="9459" width="7" style="19" customWidth="1"/>
    <col min="9460" max="9460" width="6.140625" style="19" customWidth="1"/>
    <col min="9461" max="9462" width="5.85546875" style="19" customWidth="1"/>
    <col min="9463" max="9464" width="6.42578125" style="19" customWidth="1"/>
    <col min="9465" max="9465" width="5.85546875" style="19" customWidth="1"/>
    <col min="9466" max="9466" width="6.85546875" style="19" customWidth="1"/>
    <col min="9467" max="9468" width="8.42578125" style="19" customWidth="1"/>
    <col min="9469" max="9469" width="50.42578125" style="19" customWidth="1"/>
    <col min="9470" max="9479" width="4.42578125" style="19" customWidth="1"/>
    <col min="9480" max="9481" width="4.28515625" style="19" customWidth="1"/>
    <col min="9482" max="9669" width="4.28515625" style="19"/>
    <col min="9670" max="9670" width="5.85546875" style="19" customWidth="1"/>
    <col min="9671" max="9671" width="11.7109375" style="19" customWidth="1"/>
    <col min="9672" max="9678" width="6.42578125" style="19" customWidth="1"/>
    <col min="9679" max="9679" width="7.140625" style="19" customWidth="1"/>
    <col min="9680" max="9680" width="6.42578125" style="19" customWidth="1"/>
    <col min="9681" max="9681" width="5.7109375" style="19" customWidth="1"/>
    <col min="9682" max="9682" width="6.42578125" style="19" customWidth="1"/>
    <col min="9683" max="9683" width="5.85546875" style="19" customWidth="1"/>
    <col min="9684" max="9684" width="7" style="19" customWidth="1"/>
    <col min="9685" max="9685" width="6.7109375" style="19" customWidth="1"/>
    <col min="9686" max="9686" width="6.42578125" style="19" customWidth="1"/>
    <col min="9687" max="9689" width="8.140625" style="19" customWidth="1"/>
    <col min="9690" max="9696" width="10.42578125" style="19" customWidth="1"/>
    <col min="9697" max="9697" width="7" style="19" customWidth="1"/>
    <col min="9698" max="9698" width="6.85546875" style="19" customWidth="1"/>
    <col min="9699" max="9699" width="6.42578125" style="19" customWidth="1"/>
    <col min="9700" max="9700" width="6.85546875" style="19" customWidth="1"/>
    <col min="9701" max="9701" width="6.7109375" style="19" customWidth="1"/>
    <col min="9702" max="9702" width="6.42578125" style="19" customWidth="1"/>
    <col min="9703" max="9703" width="5.140625" style="19" customWidth="1"/>
    <col min="9704" max="9704" width="5.7109375" style="19" customWidth="1"/>
    <col min="9705" max="9705" width="5.42578125" style="19" customWidth="1"/>
    <col min="9706" max="9706" width="6.28515625" style="19" customWidth="1"/>
    <col min="9707" max="9707" width="5.140625" style="19" customWidth="1"/>
    <col min="9708" max="9710" width="7.42578125" style="19" customWidth="1"/>
    <col min="9711" max="9714" width="5.42578125" style="19" customWidth="1"/>
    <col min="9715" max="9715" width="7" style="19" customWidth="1"/>
    <col min="9716" max="9716" width="6.140625" style="19" customWidth="1"/>
    <col min="9717" max="9718" width="5.85546875" style="19" customWidth="1"/>
    <col min="9719" max="9720" width="6.42578125" style="19" customWidth="1"/>
    <col min="9721" max="9721" width="5.85546875" style="19" customWidth="1"/>
    <col min="9722" max="9722" width="6.85546875" style="19" customWidth="1"/>
    <col min="9723" max="9724" width="8.42578125" style="19" customWidth="1"/>
    <col min="9725" max="9725" width="50.42578125" style="19" customWidth="1"/>
    <col min="9726" max="9735" width="4.42578125" style="19" customWidth="1"/>
    <col min="9736" max="9737" width="4.28515625" style="19" customWidth="1"/>
    <col min="9738" max="9925" width="4.28515625" style="19"/>
    <col min="9926" max="9926" width="5.85546875" style="19" customWidth="1"/>
    <col min="9927" max="9927" width="11.7109375" style="19" customWidth="1"/>
    <col min="9928" max="9934" width="6.42578125" style="19" customWidth="1"/>
    <col min="9935" max="9935" width="7.140625" style="19" customWidth="1"/>
    <col min="9936" max="9936" width="6.42578125" style="19" customWidth="1"/>
    <col min="9937" max="9937" width="5.7109375" style="19" customWidth="1"/>
    <col min="9938" max="9938" width="6.42578125" style="19" customWidth="1"/>
    <col min="9939" max="9939" width="5.85546875" style="19" customWidth="1"/>
    <col min="9940" max="9940" width="7" style="19" customWidth="1"/>
    <col min="9941" max="9941" width="6.7109375" style="19" customWidth="1"/>
    <col min="9942" max="9942" width="6.42578125" style="19" customWidth="1"/>
    <col min="9943" max="9945" width="8.140625" style="19" customWidth="1"/>
    <col min="9946" max="9952" width="10.42578125" style="19" customWidth="1"/>
    <col min="9953" max="9953" width="7" style="19" customWidth="1"/>
    <col min="9954" max="9954" width="6.85546875" style="19" customWidth="1"/>
    <col min="9955" max="9955" width="6.42578125" style="19" customWidth="1"/>
    <col min="9956" max="9956" width="6.85546875" style="19" customWidth="1"/>
    <col min="9957" max="9957" width="6.7109375" style="19" customWidth="1"/>
    <col min="9958" max="9958" width="6.42578125" style="19" customWidth="1"/>
    <col min="9959" max="9959" width="5.140625" style="19" customWidth="1"/>
    <col min="9960" max="9960" width="5.7109375" style="19" customWidth="1"/>
    <col min="9961" max="9961" width="5.42578125" style="19" customWidth="1"/>
    <col min="9962" max="9962" width="6.28515625" style="19" customWidth="1"/>
    <col min="9963" max="9963" width="5.140625" style="19" customWidth="1"/>
    <col min="9964" max="9966" width="7.42578125" style="19" customWidth="1"/>
    <col min="9967" max="9970" width="5.42578125" style="19" customWidth="1"/>
    <col min="9971" max="9971" width="7" style="19" customWidth="1"/>
    <col min="9972" max="9972" width="6.140625" style="19" customWidth="1"/>
    <col min="9973" max="9974" width="5.85546875" style="19" customWidth="1"/>
    <col min="9975" max="9976" width="6.42578125" style="19" customWidth="1"/>
    <col min="9977" max="9977" width="5.85546875" style="19" customWidth="1"/>
    <col min="9978" max="9978" width="6.85546875" style="19" customWidth="1"/>
    <col min="9979" max="9980" width="8.42578125" style="19" customWidth="1"/>
    <col min="9981" max="9981" width="50.42578125" style="19" customWidth="1"/>
    <col min="9982" max="9991" width="4.42578125" style="19" customWidth="1"/>
    <col min="9992" max="9993" width="4.28515625" style="19" customWidth="1"/>
    <col min="9994" max="10181" width="4.28515625" style="19"/>
    <col min="10182" max="10182" width="5.85546875" style="19" customWidth="1"/>
    <col min="10183" max="10183" width="11.7109375" style="19" customWidth="1"/>
    <col min="10184" max="10190" width="6.42578125" style="19" customWidth="1"/>
    <col min="10191" max="10191" width="7.140625" style="19" customWidth="1"/>
    <col min="10192" max="10192" width="6.42578125" style="19" customWidth="1"/>
    <col min="10193" max="10193" width="5.7109375" style="19" customWidth="1"/>
    <col min="10194" max="10194" width="6.42578125" style="19" customWidth="1"/>
    <col min="10195" max="10195" width="5.85546875" style="19" customWidth="1"/>
    <col min="10196" max="10196" width="7" style="19" customWidth="1"/>
    <col min="10197" max="10197" width="6.7109375" style="19" customWidth="1"/>
    <col min="10198" max="10198" width="6.42578125" style="19" customWidth="1"/>
    <col min="10199" max="10201" width="8.140625" style="19" customWidth="1"/>
    <col min="10202" max="10208" width="10.42578125" style="19" customWidth="1"/>
    <col min="10209" max="10209" width="7" style="19" customWidth="1"/>
    <col min="10210" max="10210" width="6.85546875" style="19" customWidth="1"/>
    <col min="10211" max="10211" width="6.42578125" style="19" customWidth="1"/>
    <col min="10212" max="10212" width="6.85546875" style="19" customWidth="1"/>
    <col min="10213" max="10213" width="6.7109375" style="19" customWidth="1"/>
    <col min="10214" max="10214" width="6.42578125" style="19" customWidth="1"/>
    <col min="10215" max="10215" width="5.140625" style="19" customWidth="1"/>
    <col min="10216" max="10216" width="5.7109375" style="19" customWidth="1"/>
    <col min="10217" max="10217" width="5.42578125" style="19" customWidth="1"/>
    <col min="10218" max="10218" width="6.28515625" style="19" customWidth="1"/>
    <col min="10219" max="10219" width="5.140625" style="19" customWidth="1"/>
    <col min="10220" max="10222" width="7.42578125" style="19" customWidth="1"/>
    <col min="10223" max="10226" width="5.42578125" style="19" customWidth="1"/>
    <col min="10227" max="10227" width="7" style="19" customWidth="1"/>
    <col min="10228" max="10228" width="6.140625" style="19" customWidth="1"/>
    <col min="10229" max="10230" width="5.85546875" style="19" customWidth="1"/>
    <col min="10231" max="10232" width="6.42578125" style="19" customWidth="1"/>
    <col min="10233" max="10233" width="5.85546875" style="19" customWidth="1"/>
    <col min="10234" max="10234" width="6.85546875" style="19" customWidth="1"/>
    <col min="10235" max="10236" width="8.42578125" style="19" customWidth="1"/>
    <col min="10237" max="10237" width="50.42578125" style="19" customWidth="1"/>
    <col min="10238" max="10247" width="4.42578125" style="19" customWidth="1"/>
    <col min="10248" max="10249" width="4.28515625" style="19" customWidth="1"/>
    <col min="10250" max="10437" width="4.28515625" style="19"/>
    <col min="10438" max="10438" width="5.85546875" style="19" customWidth="1"/>
    <col min="10439" max="10439" width="11.7109375" style="19" customWidth="1"/>
    <col min="10440" max="10446" width="6.42578125" style="19" customWidth="1"/>
    <col min="10447" max="10447" width="7.140625" style="19" customWidth="1"/>
    <col min="10448" max="10448" width="6.42578125" style="19" customWidth="1"/>
    <col min="10449" max="10449" width="5.7109375" style="19" customWidth="1"/>
    <col min="10450" max="10450" width="6.42578125" style="19" customWidth="1"/>
    <col min="10451" max="10451" width="5.85546875" style="19" customWidth="1"/>
    <col min="10452" max="10452" width="7" style="19" customWidth="1"/>
    <col min="10453" max="10453" width="6.7109375" style="19" customWidth="1"/>
    <col min="10454" max="10454" width="6.42578125" style="19" customWidth="1"/>
    <col min="10455" max="10457" width="8.140625" style="19" customWidth="1"/>
    <col min="10458" max="10464" width="10.42578125" style="19" customWidth="1"/>
    <col min="10465" max="10465" width="7" style="19" customWidth="1"/>
    <col min="10466" max="10466" width="6.85546875" style="19" customWidth="1"/>
    <col min="10467" max="10467" width="6.42578125" style="19" customWidth="1"/>
    <col min="10468" max="10468" width="6.85546875" style="19" customWidth="1"/>
    <col min="10469" max="10469" width="6.7109375" style="19" customWidth="1"/>
    <col min="10470" max="10470" width="6.42578125" style="19" customWidth="1"/>
    <col min="10471" max="10471" width="5.140625" style="19" customWidth="1"/>
    <col min="10472" max="10472" width="5.7109375" style="19" customWidth="1"/>
    <col min="10473" max="10473" width="5.42578125" style="19" customWidth="1"/>
    <col min="10474" max="10474" width="6.28515625" style="19" customWidth="1"/>
    <col min="10475" max="10475" width="5.140625" style="19" customWidth="1"/>
    <col min="10476" max="10478" width="7.42578125" style="19" customWidth="1"/>
    <col min="10479" max="10482" width="5.42578125" style="19" customWidth="1"/>
    <col min="10483" max="10483" width="7" style="19" customWidth="1"/>
    <col min="10484" max="10484" width="6.140625" style="19" customWidth="1"/>
    <col min="10485" max="10486" width="5.85546875" style="19" customWidth="1"/>
    <col min="10487" max="10488" width="6.42578125" style="19" customWidth="1"/>
    <col min="10489" max="10489" width="5.85546875" style="19" customWidth="1"/>
    <col min="10490" max="10490" width="6.85546875" style="19" customWidth="1"/>
    <col min="10491" max="10492" width="8.42578125" style="19" customWidth="1"/>
    <col min="10493" max="10493" width="50.42578125" style="19" customWidth="1"/>
    <col min="10494" max="10503" width="4.42578125" style="19" customWidth="1"/>
    <col min="10504" max="10505" width="4.28515625" style="19" customWidth="1"/>
    <col min="10506" max="10693" width="4.28515625" style="19"/>
    <col min="10694" max="10694" width="5.85546875" style="19" customWidth="1"/>
    <col min="10695" max="10695" width="11.7109375" style="19" customWidth="1"/>
    <col min="10696" max="10702" width="6.42578125" style="19" customWidth="1"/>
    <col min="10703" max="10703" width="7.140625" style="19" customWidth="1"/>
    <col min="10704" max="10704" width="6.42578125" style="19" customWidth="1"/>
    <col min="10705" max="10705" width="5.7109375" style="19" customWidth="1"/>
    <col min="10706" max="10706" width="6.42578125" style="19" customWidth="1"/>
    <col min="10707" max="10707" width="5.85546875" style="19" customWidth="1"/>
    <col min="10708" max="10708" width="7" style="19" customWidth="1"/>
    <col min="10709" max="10709" width="6.7109375" style="19" customWidth="1"/>
    <col min="10710" max="10710" width="6.42578125" style="19" customWidth="1"/>
    <col min="10711" max="10713" width="8.140625" style="19" customWidth="1"/>
    <col min="10714" max="10720" width="10.42578125" style="19" customWidth="1"/>
    <col min="10721" max="10721" width="7" style="19" customWidth="1"/>
    <col min="10722" max="10722" width="6.85546875" style="19" customWidth="1"/>
    <col min="10723" max="10723" width="6.42578125" style="19" customWidth="1"/>
    <col min="10724" max="10724" width="6.85546875" style="19" customWidth="1"/>
    <col min="10725" max="10725" width="6.7109375" style="19" customWidth="1"/>
    <col min="10726" max="10726" width="6.42578125" style="19" customWidth="1"/>
    <col min="10727" max="10727" width="5.140625" style="19" customWidth="1"/>
    <col min="10728" max="10728" width="5.7109375" style="19" customWidth="1"/>
    <col min="10729" max="10729" width="5.42578125" style="19" customWidth="1"/>
    <col min="10730" max="10730" width="6.28515625" style="19" customWidth="1"/>
    <col min="10731" max="10731" width="5.140625" style="19" customWidth="1"/>
    <col min="10732" max="10734" width="7.42578125" style="19" customWidth="1"/>
    <col min="10735" max="10738" width="5.42578125" style="19" customWidth="1"/>
    <col min="10739" max="10739" width="7" style="19" customWidth="1"/>
    <col min="10740" max="10740" width="6.140625" style="19" customWidth="1"/>
    <col min="10741" max="10742" width="5.85546875" style="19" customWidth="1"/>
    <col min="10743" max="10744" width="6.42578125" style="19" customWidth="1"/>
    <col min="10745" max="10745" width="5.85546875" style="19" customWidth="1"/>
    <col min="10746" max="10746" width="6.85546875" style="19" customWidth="1"/>
    <col min="10747" max="10748" width="8.42578125" style="19" customWidth="1"/>
    <col min="10749" max="10749" width="50.42578125" style="19" customWidth="1"/>
    <col min="10750" max="10759" width="4.42578125" style="19" customWidth="1"/>
    <col min="10760" max="10761" width="4.28515625" style="19" customWidth="1"/>
    <col min="10762" max="10949" width="4.28515625" style="19"/>
    <col min="10950" max="10950" width="5.85546875" style="19" customWidth="1"/>
    <col min="10951" max="10951" width="11.7109375" style="19" customWidth="1"/>
    <col min="10952" max="10958" width="6.42578125" style="19" customWidth="1"/>
    <col min="10959" max="10959" width="7.140625" style="19" customWidth="1"/>
    <col min="10960" max="10960" width="6.42578125" style="19" customWidth="1"/>
    <col min="10961" max="10961" width="5.7109375" style="19" customWidth="1"/>
    <col min="10962" max="10962" width="6.42578125" style="19" customWidth="1"/>
    <col min="10963" max="10963" width="5.85546875" style="19" customWidth="1"/>
    <col min="10964" max="10964" width="7" style="19" customWidth="1"/>
    <col min="10965" max="10965" width="6.7109375" style="19" customWidth="1"/>
    <col min="10966" max="10966" width="6.42578125" style="19" customWidth="1"/>
    <col min="10967" max="10969" width="8.140625" style="19" customWidth="1"/>
    <col min="10970" max="10976" width="10.42578125" style="19" customWidth="1"/>
    <col min="10977" max="10977" width="7" style="19" customWidth="1"/>
    <col min="10978" max="10978" width="6.85546875" style="19" customWidth="1"/>
    <col min="10979" max="10979" width="6.42578125" style="19" customWidth="1"/>
    <col min="10980" max="10980" width="6.85546875" style="19" customWidth="1"/>
    <col min="10981" max="10981" width="6.7109375" style="19" customWidth="1"/>
    <col min="10982" max="10982" width="6.42578125" style="19" customWidth="1"/>
    <col min="10983" max="10983" width="5.140625" style="19" customWidth="1"/>
    <col min="10984" max="10984" width="5.7109375" style="19" customWidth="1"/>
    <col min="10985" max="10985" width="5.42578125" style="19" customWidth="1"/>
    <col min="10986" max="10986" width="6.28515625" style="19" customWidth="1"/>
    <col min="10987" max="10987" width="5.140625" style="19" customWidth="1"/>
    <col min="10988" max="10990" width="7.42578125" style="19" customWidth="1"/>
    <col min="10991" max="10994" width="5.42578125" style="19" customWidth="1"/>
    <col min="10995" max="10995" width="7" style="19" customWidth="1"/>
    <col min="10996" max="10996" width="6.140625" style="19" customWidth="1"/>
    <col min="10997" max="10998" width="5.85546875" style="19" customWidth="1"/>
    <col min="10999" max="11000" width="6.42578125" style="19" customWidth="1"/>
    <col min="11001" max="11001" width="5.85546875" style="19" customWidth="1"/>
    <col min="11002" max="11002" width="6.85546875" style="19" customWidth="1"/>
    <col min="11003" max="11004" width="8.42578125" style="19" customWidth="1"/>
    <col min="11005" max="11005" width="50.42578125" style="19" customWidth="1"/>
    <col min="11006" max="11015" width="4.42578125" style="19" customWidth="1"/>
    <col min="11016" max="11017" width="4.28515625" style="19" customWidth="1"/>
    <col min="11018" max="11205" width="4.28515625" style="19"/>
    <col min="11206" max="11206" width="5.85546875" style="19" customWidth="1"/>
    <col min="11207" max="11207" width="11.7109375" style="19" customWidth="1"/>
    <col min="11208" max="11214" width="6.42578125" style="19" customWidth="1"/>
    <col min="11215" max="11215" width="7.140625" style="19" customWidth="1"/>
    <col min="11216" max="11216" width="6.42578125" style="19" customWidth="1"/>
    <col min="11217" max="11217" width="5.7109375" style="19" customWidth="1"/>
    <col min="11218" max="11218" width="6.42578125" style="19" customWidth="1"/>
    <col min="11219" max="11219" width="5.85546875" style="19" customWidth="1"/>
    <col min="11220" max="11220" width="7" style="19" customWidth="1"/>
    <col min="11221" max="11221" width="6.7109375" style="19" customWidth="1"/>
    <col min="11222" max="11222" width="6.42578125" style="19" customWidth="1"/>
    <col min="11223" max="11225" width="8.140625" style="19" customWidth="1"/>
    <col min="11226" max="11232" width="10.42578125" style="19" customWidth="1"/>
    <col min="11233" max="11233" width="7" style="19" customWidth="1"/>
    <col min="11234" max="11234" width="6.85546875" style="19" customWidth="1"/>
    <col min="11235" max="11235" width="6.42578125" style="19" customWidth="1"/>
    <col min="11236" max="11236" width="6.85546875" style="19" customWidth="1"/>
    <col min="11237" max="11237" width="6.7109375" style="19" customWidth="1"/>
    <col min="11238" max="11238" width="6.42578125" style="19" customWidth="1"/>
    <col min="11239" max="11239" width="5.140625" style="19" customWidth="1"/>
    <col min="11240" max="11240" width="5.7109375" style="19" customWidth="1"/>
    <col min="11241" max="11241" width="5.42578125" style="19" customWidth="1"/>
    <col min="11242" max="11242" width="6.28515625" style="19" customWidth="1"/>
    <col min="11243" max="11243" width="5.140625" style="19" customWidth="1"/>
    <col min="11244" max="11246" width="7.42578125" style="19" customWidth="1"/>
    <col min="11247" max="11250" width="5.42578125" style="19" customWidth="1"/>
    <col min="11251" max="11251" width="7" style="19" customWidth="1"/>
    <col min="11252" max="11252" width="6.140625" style="19" customWidth="1"/>
    <col min="11253" max="11254" width="5.85546875" style="19" customWidth="1"/>
    <col min="11255" max="11256" width="6.42578125" style="19" customWidth="1"/>
    <col min="11257" max="11257" width="5.85546875" style="19" customWidth="1"/>
    <col min="11258" max="11258" width="6.85546875" style="19" customWidth="1"/>
    <col min="11259" max="11260" width="8.42578125" style="19" customWidth="1"/>
    <col min="11261" max="11261" width="50.42578125" style="19" customWidth="1"/>
    <col min="11262" max="11271" width="4.42578125" style="19" customWidth="1"/>
    <col min="11272" max="11273" width="4.28515625" style="19" customWidth="1"/>
    <col min="11274" max="11461" width="4.28515625" style="19"/>
    <col min="11462" max="11462" width="5.85546875" style="19" customWidth="1"/>
    <col min="11463" max="11463" width="11.7109375" style="19" customWidth="1"/>
    <col min="11464" max="11470" width="6.42578125" style="19" customWidth="1"/>
    <col min="11471" max="11471" width="7.140625" style="19" customWidth="1"/>
    <col min="11472" max="11472" width="6.42578125" style="19" customWidth="1"/>
    <col min="11473" max="11473" width="5.7109375" style="19" customWidth="1"/>
    <col min="11474" max="11474" width="6.42578125" style="19" customWidth="1"/>
    <col min="11475" max="11475" width="5.85546875" style="19" customWidth="1"/>
    <col min="11476" max="11476" width="7" style="19" customWidth="1"/>
    <col min="11477" max="11477" width="6.7109375" style="19" customWidth="1"/>
    <col min="11478" max="11478" width="6.42578125" style="19" customWidth="1"/>
    <col min="11479" max="11481" width="8.140625" style="19" customWidth="1"/>
    <col min="11482" max="11488" width="10.42578125" style="19" customWidth="1"/>
    <col min="11489" max="11489" width="7" style="19" customWidth="1"/>
    <col min="11490" max="11490" width="6.85546875" style="19" customWidth="1"/>
    <col min="11491" max="11491" width="6.42578125" style="19" customWidth="1"/>
    <col min="11492" max="11492" width="6.85546875" style="19" customWidth="1"/>
    <col min="11493" max="11493" width="6.7109375" style="19" customWidth="1"/>
    <col min="11494" max="11494" width="6.42578125" style="19" customWidth="1"/>
    <col min="11495" max="11495" width="5.140625" style="19" customWidth="1"/>
    <col min="11496" max="11496" width="5.7109375" style="19" customWidth="1"/>
    <col min="11497" max="11497" width="5.42578125" style="19" customWidth="1"/>
    <col min="11498" max="11498" width="6.28515625" style="19" customWidth="1"/>
    <col min="11499" max="11499" width="5.140625" style="19" customWidth="1"/>
    <col min="11500" max="11502" width="7.42578125" style="19" customWidth="1"/>
    <col min="11503" max="11506" width="5.42578125" style="19" customWidth="1"/>
    <col min="11507" max="11507" width="7" style="19" customWidth="1"/>
    <col min="11508" max="11508" width="6.140625" style="19" customWidth="1"/>
    <col min="11509" max="11510" width="5.85546875" style="19" customWidth="1"/>
    <col min="11511" max="11512" width="6.42578125" style="19" customWidth="1"/>
    <col min="11513" max="11513" width="5.85546875" style="19" customWidth="1"/>
    <col min="11514" max="11514" width="6.85546875" style="19" customWidth="1"/>
    <col min="11515" max="11516" width="8.42578125" style="19" customWidth="1"/>
    <col min="11517" max="11517" width="50.42578125" style="19" customWidth="1"/>
    <col min="11518" max="11527" width="4.42578125" style="19" customWidth="1"/>
    <col min="11528" max="11529" width="4.28515625" style="19" customWidth="1"/>
    <col min="11530" max="11717" width="4.28515625" style="19"/>
    <col min="11718" max="11718" width="5.85546875" style="19" customWidth="1"/>
    <col min="11719" max="11719" width="11.7109375" style="19" customWidth="1"/>
    <col min="11720" max="11726" width="6.42578125" style="19" customWidth="1"/>
    <col min="11727" max="11727" width="7.140625" style="19" customWidth="1"/>
    <col min="11728" max="11728" width="6.42578125" style="19" customWidth="1"/>
    <col min="11729" max="11729" width="5.7109375" style="19" customWidth="1"/>
    <col min="11730" max="11730" width="6.42578125" style="19" customWidth="1"/>
    <col min="11731" max="11731" width="5.85546875" style="19" customWidth="1"/>
    <col min="11732" max="11732" width="7" style="19" customWidth="1"/>
    <col min="11733" max="11733" width="6.7109375" style="19" customWidth="1"/>
    <col min="11734" max="11734" width="6.42578125" style="19" customWidth="1"/>
    <col min="11735" max="11737" width="8.140625" style="19" customWidth="1"/>
    <col min="11738" max="11744" width="10.42578125" style="19" customWidth="1"/>
    <col min="11745" max="11745" width="7" style="19" customWidth="1"/>
    <col min="11746" max="11746" width="6.85546875" style="19" customWidth="1"/>
    <col min="11747" max="11747" width="6.42578125" style="19" customWidth="1"/>
    <col min="11748" max="11748" width="6.85546875" style="19" customWidth="1"/>
    <col min="11749" max="11749" width="6.7109375" style="19" customWidth="1"/>
    <col min="11750" max="11750" width="6.42578125" style="19" customWidth="1"/>
    <col min="11751" max="11751" width="5.140625" style="19" customWidth="1"/>
    <col min="11752" max="11752" width="5.7109375" style="19" customWidth="1"/>
    <col min="11753" max="11753" width="5.42578125" style="19" customWidth="1"/>
    <col min="11754" max="11754" width="6.28515625" style="19" customWidth="1"/>
    <col min="11755" max="11755" width="5.140625" style="19" customWidth="1"/>
    <col min="11756" max="11758" width="7.42578125" style="19" customWidth="1"/>
    <col min="11759" max="11762" width="5.42578125" style="19" customWidth="1"/>
    <col min="11763" max="11763" width="7" style="19" customWidth="1"/>
    <col min="11764" max="11764" width="6.140625" style="19" customWidth="1"/>
    <col min="11765" max="11766" width="5.85546875" style="19" customWidth="1"/>
    <col min="11767" max="11768" width="6.42578125" style="19" customWidth="1"/>
    <col min="11769" max="11769" width="5.85546875" style="19" customWidth="1"/>
    <col min="11770" max="11770" width="6.85546875" style="19" customWidth="1"/>
    <col min="11771" max="11772" width="8.42578125" style="19" customWidth="1"/>
    <col min="11773" max="11773" width="50.42578125" style="19" customWidth="1"/>
    <col min="11774" max="11783" width="4.42578125" style="19" customWidth="1"/>
    <col min="11784" max="11785" width="4.28515625" style="19" customWidth="1"/>
    <col min="11786" max="11973" width="4.28515625" style="19"/>
    <col min="11974" max="11974" width="5.85546875" style="19" customWidth="1"/>
    <col min="11975" max="11975" width="11.7109375" style="19" customWidth="1"/>
    <col min="11976" max="11982" width="6.42578125" style="19" customWidth="1"/>
    <col min="11983" max="11983" width="7.140625" style="19" customWidth="1"/>
    <col min="11984" max="11984" width="6.42578125" style="19" customWidth="1"/>
    <col min="11985" max="11985" width="5.7109375" style="19" customWidth="1"/>
    <col min="11986" max="11986" width="6.42578125" style="19" customWidth="1"/>
    <col min="11987" max="11987" width="5.85546875" style="19" customWidth="1"/>
    <col min="11988" max="11988" width="7" style="19" customWidth="1"/>
    <col min="11989" max="11989" width="6.7109375" style="19" customWidth="1"/>
    <col min="11990" max="11990" width="6.42578125" style="19" customWidth="1"/>
    <col min="11991" max="11993" width="8.140625" style="19" customWidth="1"/>
    <col min="11994" max="12000" width="10.42578125" style="19" customWidth="1"/>
    <col min="12001" max="12001" width="7" style="19" customWidth="1"/>
    <col min="12002" max="12002" width="6.85546875" style="19" customWidth="1"/>
    <col min="12003" max="12003" width="6.42578125" style="19" customWidth="1"/>
    <col min="12004" max="12004" width="6.85546875" style="19" customWidth="1"/>
    <col min="12005" max="12005" width="6.7109375" style="19" customWidth="1"/>
    <col min="12006" max="12006" width="6.42578125" style="19" customWidth="1"/>
    <col min="12007" max="12007" width="5.140625" style="19" customWidth="1"/>
    <col min="12008" max="12008" width="5.7109375" style="19" customWidth="1"/>
    <col min="12009" max="12009" width="5.42578125" style="19" customWidth="1"/>
    <col min="12010" max="12010" width="6.28515625" style="19" customWidth="1"/>
    <col min="12011" max="12011" width="5.140625" style="19" customWidth="1"/>
    <col min="12012" max="12014" width="7.42578125" style="19" customWidth="1"/>
    <col min="12015" max="12018" width="5.42578125" style="19" customWidth="1"/>
    <col min="12019" max="12019" width="7" style="19" customWidth="1"/>
    <col min="12020" max="12020" width="6.140625" style="19" customWidth="1"/>
    <col min="12021" max="12022" width="5.85546875" style="19" customWidth="1"/>
    <col min="12023" max="12024" width="6.42578125" style="19" customWidth="1"/>
    <col min="12025" max="12025" width="5.85546875" style="19" customWidth="1"/>
    <col min="12026" max="12026" width="6.85546875" style="19" customWidth="1"/>
    <col min="12027" max="12028" width="8.42578125" style="19" customWidth="1"/>
    <col min="12029" max="12029" width="50.42578125" style="19" customWidth="1"/>
    <col min="12030" max="12039" width="4.42578125" style="19" customWidth="1"/>
    <col min="12040" max="12041" width="4.28515625" style="19" customWidth="1"/>
    <col min="12042" max="12229" width="4.28515625" style="19"/>
    <col min="12230" max="12230" width="5.85546875" style="19" customWidth="1"/>
    <col min="12231" max="12231" width="11.7109375" style="19" customWidth="1"/>
    <col min="12232" max="12238" width="6.42578125" style="19" customWidth="1"/>
    <col min="12239" max="12239" width="7.140625" style="19" customWidth="1"/>
    <col min="12240" max="12240" width="6.42578125" style="19" customWidth="1"/>
    <col min="12241" max="12241" width="5.7109375" style="19" customWidth="1"/>
    <col min="12242" max="12242" width="6.42578125" style="19" customWidth="1"/>
    <col min="12243" max="12243" width="5.85546875" style="19" customWidth="1"/>
    <col min="12244" max="12244" width="7" style="19" customWidth="1"/>
    <col min="12245" max="12245" width="6.7109375" style="19" customWidth="1"/>
    <col min="12246" max="12246" width="6.42578125" style="19" customWidth="1"/>
    <col min="12247" max="12249" width="8.140625" style="19" customWidth="1"/>
    <col min="12250" max="12256" width="10.42578125" style="19" customWidth="1"/>
    <col min="12257" max="12257" width="7" style="19" customWidth="1"/>
    <col min="12258" max="12258" width="6.85546875" style="19" customWidth="1"/>
    <col min="12259" max="12259" width="6.42578125" style="19" customWidth="1"/>
    <col min="12260" max="12260" width="6.85546875" style="19" customWidth="1"/>
    <col min="12261" max="12261" width="6.7109375" style="19" customWidth="1"/>
    <col min="12262" max="12262" width="6.42578125" style="19" customWidth="1"/>
    <col min="12263" max="12263" width="5.140625" style="19" customWidth="1"/>
    <col min="12264" max="12264" width="5.7109375" style="19" customWidth="1"/>
    <col min="12265" max="12265" width="5.42578125" style="19" customWidth="1"/>
    <col min="12266" max="12266" width="6.28515625" style="19" customWidth="1"/>
    <col min="12267" max="12267" width="5.140625" style="19" customWidth="1"/>
    <col min="12268" max="12270" width="7.42578125" style="19" customWidth="1"/>
    <col min="12271" max="12274" width="5.42578125" style="19" customWidth="1"/>
    <col min="12275" max="12275" width="7" style="19" customWidth="1"/>
    <col min="12276" max="12276" width="6.140625" style="19" customWidth="1"/>
    <col min="12277" max="12278" width="5.85546875" style="19" customWidth="1"/>
    <col min="12279" max="12280" width="6.42578125" style="19" customWidth="1"/>
    <col min="12281" max="12281" width="5.85546875" style="19" customWidth="1"/>
    <col min="12282" max="12282" width="6.85546875" style="19" customWidth="1"/>
    <col min="12283" max="12284" width="8.42578125" style="19" customWidth="1"/>
    <col min="12285" max="12285" width="50.42578125" style="19" customWidth="1"/>
    <col min="12286" max="12295" width="4.42578125" style="19" customWidth="1"/>
    <col min="12296" max="12297" width="4.28515625" style="19" customWidth="1"/>
    <col min="12298" max="12485" width="4.28515625" style="19"/>
    <col min="12486" max="12486" width="5.85546875" style="19" customWidth="1"/>
    <col min="12487" max="12487" width="11.7109375" style="19" customWidth="1"/>
    <col min="12488" max="12494" width="6.42578125" style="19" customWidth="1"/>
    <col min="12495" max="12495" width="7.140625" style="19" customWidth="1"/>
    <col min="12496" max="12496" width="6.42578125" style="19" customWidth="1"/>
    <col min="12497" max="12497" width="5.7109375" style="19" customWidth="1"/>
    <col min="12498" max="12498" width="6.42578125" style="19" customWidth="1"/>
    <col min="12499" max="12499" width="5.85546875" style="19" customWidth="1"/>
    <col min="12500" max="12500" width="7" style="19" customWidth="1"/>
    <col min="12501" max="12501" width="6.7109375" style="19" customWidth="1"/>
    <col min="12502" max="12502" width="6.42578125" style="19" customWidth="1"/>
    <col min="12503" max="12505" width="8.140625" style="19" customWidth="1"/>
    <col min="12506" max="12512" width="10.42578125" style="19" customWidth="1"/>
    <col min="12513" max="12513" width="7" style="19" customWidth="1"/>
    <col min="12514" max="12514" width="6.85546875" style="19" customWidth="1"/>
    <col min="12515" max="12515" width="6.42578125" style="19" customWidth="1"/>
    <col min="12516" max="12516" width="6.85546875" style="19" customWidth="1"/>
    <col min="12517" max="12517" width="6.7109375" style="19" customWidth="1"/>
    <col min="12518" max="12518" width="6.42578125" style="19" customWidth="1"/>
    <col min="12519" max="12519" width="5.140625" style="19" customWidth="1"/>
    <col min="12520" max="12520" width="5.7109375" style="19" customWidth="1"/>
    <col min="12521" max="12521" width="5.42578125" style="19" customWidth="1"/>
    <col min="12522" max="12522" width="6.28515625" style="19" customWidth="1"/>
    <col min="12523" max="12523" width="5.140625" style="19" customWidth="1"/>
    <col min="12524" max="12526" width="7.42578125" style="19" customWidth="1"/>
    <col min="12527" max="12530" width="5.42578125" style="19" customWidth="1"/>
    <col min="12531" max="12531" width="7" style="19" customWidth="1"/>
    <col min="12532" max="12532" width="6.140625" style="19" customWidth="1"/>
    <col min="12533" max="12534" width="5.85546875" style="19" customWidth="1"/>
    <col min="12535" max="12536" width="6.42578125" style="19" customWidth="1"/>
    <col min="12537" max="12537" width="5.85546875" style="19" customWidth="1"/>
    <col min="12538" max="12538" width="6.85546875" style="19" customWidth="1"/>
    <col min="12539" max="12540" width="8.42578125" style="19" customWidth="1"/>
    <col min="12541" max="12541" width="50.42578125" style="19" customWidth="1"/>
    <col min="12542" max="12551" width="4.42578125" style="19" customWidth="1"/>
    <col min="12552" max="12553" width="4.28515625" style="19" customWidth="1"/>
    <col min="12554" max="12741" width="4.28515625" style="19"/>
    <col min="12742" max="12742" width="5.85546875" style="19" customWidth="1"/>
    <col min="12743" max="12743" width="11.7109375" style="19" customWidth="1"/>
    <col min="12744" max="12750" width="6.42578125" style="19" customWidth="1"/>
    <col min="12751" max="12751" width="7.140625" style="19" customWidth="1"/>
    <col min="12752" max="12752" width="6.42578125" style="19" customWidth="1"/>
    <col min="12753" max="12753" width="5.7109375" style="19" customWidth="1"/>
    <col min="12754" max="12754" width="6.42578125" style="19" customWidth="1"/>
    <col min="12755" max="12755" width="5.85546875" style="19" customWidth="1"/>
    <col min="12756" max="12756" width="7" style="19" customWidth="1"/>
    <col min="12757" max="12757" width="6.7109375" style="19" customWidth="1"/>
    <col min="12758" max="12758" width="6.42578125" style="19" customWidth="1"/>
    <col min="12759" max="12761" width="8.140625" style="19" customWidth="1"/>
    <col min="12762" max="12768" width="10.42578125" style="19" customWidth="1"/>
    <col min="12769" max="12769" width="7" style="19" customWidth="1"/>
    <col min="12770" max="12770" width="6.85546875" style="19" customWidth="1"/>
    <col min="12771" max="12771" width="6.42578125" style="19" customWidth="1"/>
    <col min="12772" max="12772" width="6.85546875" style="19" customWidth="1"/>
    <col min="12773" max="12773" width="6.7109375" style="19" customWidth="1"/>
    <col min="12774" max="12774" width="6.42578125" style="19" customWidth="1"/>
    <col min="12775" max="12775" width="5.140625" style="19" customWidth="1"/>
    <col min="12776" max="12776" width="5.7109375" style="19" customWidth="1"/>
    <col min="12777" max="12777" width="5.42578125" style="19" customWidth="1"/>
    <col min="12778" max="12778" width="6.28515625" style="19" customWidth="1"/>
    <col min="12779" max="12779" width="5.140625" style="19" customWidth="1"/>
    <col min="12780" max="12782" width="7.42578125" style="19" customWidth="1"/>
    <col min="12783" max="12786" width="5.42578125" style="19" customWidth="1"/>
    <col min="12787" max="12787" width="7" style="19" customWidth="1"/>
    <col min="12788" max="12788" width="6.140625" style="19" customWidth="1"/>
    <col min="12789" max="12790" width="5.85546875" style="19" customWidth="1"/>
    <col min="12791" max="12792" width="6.42578125" style="19" customWidth="1"/>
    <col min="12793" max="12793" width="5.85546875" style="19" customWidth="1"/>
    <col min="12794" max="12794" width="6.85546875" style="19" customWidth="1"/>
    <col min="12795" max="12796" width="8.42578125" style="19" customWidth="1"/>
    <col min="12797" max="12797" width="50.42578125" style="19" customWidth="1"/>
    <col min="12798" max="12807" width="4.42578125" style="19" customWidth="1"/>
    <col min="12808" max="12809" width="4.28515625" style="19" customWidth="1"/>
    <col min="12810" max="12997" width="4.28515625" style="19"/>
    <col min="12998" max="12998" width="5.85546875" style="19" customWidth="1"/>
    <col min="12999" max="12999" width="11.7109375" style="19" customWidth="1"/>
    <col min="13000" max="13006" width="6.42578125" style="19" customWidth="1"/>
    <col min="13007" max="13007" width="7.140625" style="19" customWidth="1"/>
    <col min="13008" max="13008" width="6.42578125" style="19" customWidth="1"/>
    <col min="13009" max="13009" width="5.7109375" style="19" customWidth="1"/>
    <col min="13010" max="13010" width="6.42578125" style="19" customWidth="1"/>
    <col min="13011" max="13011" width="5.85546875" style="19" customWidth="1"/>
    <col min="13012" max="13012" width="7" style="19" customWidth="1"/>
    <col min="13013" max="13013" width="6.7109375" style="19" customWidth="1"/>
    <col min="13014" max="13014" width="6.42578125" style="19" customWidth="1"/>
    <col min="13015" max="13017" width="8.140625" style="19" customWidth="1"/>
    <col min="13018" max="13024" width="10.42578125" style="19" customWidth="1"/>
    <col min="13025" max="13025" width="7" style="19" customWidth="1"/>
    <col min="13026" max="13026" width="6.85546875" style="19" customWidth="1"/>
    <col min="13027" max="13027" width="6.42578125" style="19" customWidth="1"/>
    <col min="13028" max="13028" width="6.85546875" style="19" customWidth="1"/>
    <col min="13029" max="13029" width="6.7109375" style="19" customWidth="1"/>
    <col min="13030" max="13030" width="6.42578125" style="19" customWidth="1"/>
    <col min="13031" max="13031" width="5.140625" style="19" customWidth="1"/>
    <col min="13032" max="13032" width="5.7109375" style="19" customWidth="1"/>
    <col min="13033" max="13033" width="5.42578125" style="19" customWidth="1"/>
    <col min="13034" max="13034" width="6.28515625" style="19" customWidth="1"/>
    <col min="13035" max="13035" width="5.140625" style="19" customWidth="1"/>
    <col min="13036" max="13038" width="7.42578125" style="19" customWidth="1"/>
    <col min="13039" max="13042" width="5.42578125" style="19" customWidth="1"/>
    <col min="13043" max="13043" width="7" style="19" customWidth="1"/>
    <col min="13044" max="13044" width="6.140625" style="19" customWidth="1"/>
    <col min="13045" max="13046" width="5.85546875" style="19" customWidth="1"/>
    <col min="13047" max="13048" width="6.42578125" style="19" customWidth="1"/>
    <col min="13049" max="13049" width="5.85546875" style="19" customWidth="1"/>
    <col min="13050" max="13050" width="6.85546875" style="19" customWidth="1"/>
    <col min="13051" max="13052" width="8.42578125" style="19" customWidth="1"/>
    <col min="13053" max="13053" width="50.42578125" style="19" customWidth="1"/>
    <col min="13054" max="13063" width="4.42578125" style="19" customWidth="1"/>
    <col min="13064" max="13065" width="4.28515625" style="19" customWidth="1"/>
    <col min="13066" max="13253" width="4.28515625" style="19"/>
    <col min="13254" max="13254" width="5.85546875" style="19" customWidth="1"/>
    <col min="13255" max="13255" width="11.7109375" style="19" customWidth="1"/>
    <col min="13256" max="13262" width="6.42578125" style="19" customWidth="1"/>
    <col min="13263" max="13263" width="7.140625" style="19" customWidth="1"/>
    <col min="13264" max="13264" width="6.42578125" style="19" customWidth="1"/>
    <col min="13265" max="13265" width="5.7109375" style="19" customWidth="1"/>
    <col min="13266" max="13266" width="6.42578125" style="19" customWidth="1"/>
    <col min="13267" max="13267" width="5.85546875" style="19" customWidth="1"/>
    <col min="13268" max="13268" width="7" style="19" customWidth="1"/>
    <col min="13269" max="13269" width="6.7109375" style="19" customWidth="1"/>
    <col min="13270" max="13270" width="6.42578125" style="19" customWidth="1"/>
    <col min="13271" max="13273" width="8.140625" style="19" customWidth="1"/>
    <col min="13274" max="13280" width="10.42578125" style="19" customWidth="1"/>
    <col min="13281" max="13281" width="7" style="19" customWidth="1"/>
    <col min="13282" max="13282" width="6.85546875" style="19" customWidth="1"/>
    <col min="13283" max="13283" width="6.42578125" style="19" customWidth="1"/>
    <col min="13284" max="13284" width="6.85546875" style="19" customWidth="1"/>
    <col min="13285" max="13285" width="6.7109375" style="19" customWidth="1"/>
    <col min="13286" max="13286" width="6.42578125" style="19" customWidth="1"/>
    <col min="13287" max="13287" width="5.140625" style="19" customWidth="1"/>
    <col min="13288" max="13288" width="5.7109375" style="19" customWidth="1"/>
    <col min="13289" max="13289" width="5.42578125" style="19" customWidth="1"/>
    <col min="13290" max="13290" width="6.28515625" style="19" customWidth="1"/>
    <col min="13291" max="13291" width="5.140625" style="19" customWidth="1"/>
    <col min="13292" max="13294" width="7.42578125" style="19" customWidth="1"/>
    <col min="13295" max="13298" width="5.42578125" style="19" customWidth="1"/>
    <col min="13299" max="13299" width="7" style="19" customWidth="1"/>
    <col min="13300" max="13300" width="6.140625" style="19" customWidth="1"/>
    <col min="13301" max="13302" width="5.85546875" style="19" customWidth="1"/>
    <col min="13303" max="13304" width="6.42578125" style="19" customWidth="1"/>
    <col min="13305" max="13305" width="5.85546875" style="19" customWidth="1"/>
    <col min="13306" max="13306" width="6.85546875" style="19" customWidth="1"/>
    <col min="13307" max="13308" width="8.42578125" style="19" customWidth="1"/>
    <col min="13309" max="13309" width="50.42578125" style="19" customWidth="1"/>
    <col min="13310" max="13319" width="4.42578125" style="19" customWidth="1"/>
    <col min="13320" max="13321" width="4.28515625" style="19" customWidth="1"/>
    <col min="13322" max="13509" width="4.28515625" style="19"/>
    <col min="13510" max="13510" width="5.85546875" style="19" customWidth="1"/>
    <col min="13511" max="13511" width="11.7109375" style="19" customWidth="1"/>
    <col min="13512" max="13518" width="6.42578125" style="19" customWidth="1"/>
    <col min="13519" max="13519" width="7.140625" style="19" customWidth="1"/>
    <col min="13520" max="13520" width="6.42578125" style="19" customWidth="1"/>
    <col min="13521" max="13521" width="5.7109375" style="19" customWidth="1"/>
    <col min="13522" max="13522" width="6.42578125" style="19" customWidth="1"/>
    <col min="13523" max="13523" width="5.85546875" style="19" customWidth="1"/>
    <col min="13524" max="13524" width="7" style="19" customWidth="1"/>
    <col min="13525" max="13525" width="6.7109375" style="19" customWidth="1"/>
    <col min="13526" max="13526" width="6.42578125" style="19" customWidth="1"/>
    <col min="13527" max="13529" width="8.140625" style="19" customWidth="1"/>
    <col min="13530" max="13536" width="10.42578125" style="19" customWidth="1"/>
    <col min="13537" max="13537" width="7" style="19" customWidth="1"/>
    <col min="13538" max="13538" width="6.85546875" style="19" customWidth="1"/>
    <col min="13539" max="13539" width="6.42578125" style="19" customWidth="1"/>
    <col min="13540" max="13540" width="6.85546875" style="19" customWidth="1"/>
    <col min="13541" max="13541" width="6.7109375" style="19" customWidth="1"/>
    <col min="13542" max="13542" width="6.42578125" style="19" customWidth="1"/>
    <col min="13543" max="13543" width="5.140625" style="19" customWidth="1"/>
    <col min="13544" max="13544" width="5.7109375" style="19" customWidth="1"/>
    <col min="13545" max="13545" width="5.42578125" style="19" customWidth="1"/>
    <col min="13546" max="13546" width="6.28515625" style="19" customWidth="1"/>
    <col min="13547" max="13547" width="5.140625" style="19" customWidth="1"/>
    <col min="13548" max="13550" width="7.42578125" style="19" customWidth="1"/>
    <col min="13551" max="13554" width="5.42578125" style="19" customWidth="1"/>
    <col min="13555" max="13555" width="7" style="19" customWidth="1"/>
    <col min="13556" max="13556" width="6.140625" style="19" customWidth="1"/>
    <col min="13557" max="13558" width="5.85546875" style="19" customWidth="1"/>
    <col min="13559" max="13560" width="6.42578125" style="19" customWidth="1"/>
    <col min="13561" max="13561" width="5.85546875" style="19" customWidth="1"/>
    <col min="13562" max="13562" width="6.85546875" style="19" customWidth="1"/>
    <col min="13563" max="13564" width="8.42578125" style="19" customWidth="1"/>
    <col min="13565" max="13565" width="50.42578125" style="19" customWidth="1"/>
    <col min="13566" max="13575" width="4.42578125" style="19" customWidth="1"/>
    <col min="13576" max="13577" width="4.28515625" style="19" customWidth="1"/>
    <col min="13578" max="13765" width="4.28515625" style="19"/>
    <col min="13766" max="13766" width="5.85546875" style="19" customWidth="1"/>
    <col min="13767" max="13767" width="11.7109375" style="19" customWidth="1"/>
    <col min="13768" max="13774" width="6.42578125" style="19" customWidth="1"/>
    <col min="13775" max="13775" width="7.140625" style="19" customWidth="1"/>
    <col min="13776" max="13776" width="6.42578125" style="19" customWidth="1"/>
    <col min="13777" max="13777" width="5.7109375" style="19" customWidth="1"/>
    <col min="13778" max="13778" width="6.42578125" style="19" customWidth="1"/>
    <col min="13779" max="13779" width="5.85546875" style="19" customWidth="1"/>
    <col min="13780" max="13780" width="7" style="19" customWidth="1"/>
    <col min="13781" max="13781" width="6.7109375" style="19" customWidth="1"/>
    <col min="13782" max="13782" width="6.42578125" style="19" customWidth="1"/>
    <col min="13783" max="13785" width="8.140625" style="19" customWidth="1"/>
    <col min="13786" max="13792" width="10.42578125" style="19" customWidth="1"/>
    <col min="13793" max="13793" width="7" style="19" customWidth="1"/>
    <col min="13794" max="13794" width="6.85546875" style="19" customWidth="1"/>
    <col min="13795" max="13795" width="6.42578125" style="19" customWidth="1"/>
    <col min="13796" max="13796" width="6.85546875" style="19" customWidth="1"/>
    <col min="13797" max="13797" width="6.7109375" style="19" customWidth="1"/>
    <col min="13798" max="13798" width="6.42578125" style="19" customWidth="1"/>
    <col min="13799" max="13799" width="5.140625" style="19" customWidth="1"/>
    <col min="13800" max="13800" width="5.7109375" style="19" customWidth="1"/>
    <col min="13801" max="13801" width="5.42578125" style="19" customWidth="1"/>
    <col min="13802" max="13802" width="6.28515625" style="19" customWidth="1"/>
    <col min="13803" max="13803" width="5.140625" style="19" customWidth="1"/>
    <col min="13804" max="13806" width="7.42578125" style="19" customWidth="1"/>
    <col min="13807" max="13810" width="5.42578125" style="19" customWidth="1"/>
    <col min="13811" max="13811" width="7" style="19" customWidth="1"/>
    <col min="13812" max="13812" width="6.140625" style="19" customWidth="1"/>
    <col min="13813" max="13814" width="5.85546875" style="19" customWidth="1"/>
    <col min="13815" max="13816" width="6.42578125" style="19" customWidth="1"/>
    <col min="13817" max="13817" width="5.85546875" style="19" customWidth="1"/>
    <col min="13818" max="13818" width="6.85546875" style="19" customWidth="1"/>
    <col min="13819" max="13820" width="8.42578125" style="19" customWidth="1"/>
    <col min="13821" max="13821" width="50.42578125" style="19" customWidth="1"/>
    <col min="13822" max="13831" width="4.42578125" style="19" customWidth="1"/>
    <col min="13832" max="13833" width="4.28515625" style="19" customWidth="1"/>
    <col min="13834" max="14021" width="4.28515625" style="19"/>
    <col min="14022" max="14022" width="5.85546875" style="19" customWidth="1"/>
    <col min="14023" max="14023" width="11.7109375" style="19" customWidth="1"/>
    <col min="14024" max="14030" width="6.42578125" style="19" customWidth="1"/>
    <col min="14031" max="14031" width="7.140625" style="19" customWidth="1"/>
    <col min="14032" max="14032" width="6.42578125" style="19" customWidth="1"/>
    <col min="14033" max="14033" width="5.7109375" style="19" customWidth="1"/>
    <col min="14034" max="14034" width="6.42578125" style="19" customWidth="1"/>
    <col min="14035" max="14035" width="5.85546875" style="19" customWidth="1"/>
    <col min="14036" max="14036" width="7" style="19" customWidth="1"/>
    <col min="14037" max="14037" width="6.7109375" style="19" customWidth="1"/>
    <col min="14038" max="14038" width="6.42578125" style="19" customWidth="1"/>
    <col min="14039" max="14041" width="8.140625" style="19" customWidth="1"/>
    <col min="14042" max="14048" width="10.42578125" style="19" customWidth="1"/>
    <col min="14049" max="14049" width="7" style="19" customWidth="1"/>
    <col min="14050" max="14050" width="6.85546875" style="19" customWidth="1"/>
    <col min="14051" max="14051" width="6.42578125" style="19" customWidth="1"/>
    <col min="14052" max="14052" width="6.85546875" style="19" customWidth="1"/>
    <col min="14053" max="14053" width="6.7109375" style="19" customWidth="1"/>
    <col min="14054" max="14054" width="6.42578125" style="19" customWidth="1"/>
    <col min="14055" max="14055" width="5.140625" style="19" customWidth="1"/>
    <col min="14056" max="14056" width="5.7109375" style="19" customWidth="1"/>
    <col min="14057" max="14057" width="5.42578125" style="19" customWidth="1"/>
    <col min="14058" max="14058" width="6.28515625" style="19" customWidth="1"/>
    <col min="14059" max="14059" width="5.140625" style="19" customWidth="1"/>
    <col min="14060" max="14062" width="7.42578125" style="19" customWidth="1"/>
    <col min="14063" max="14066" width="5.42578125" style="19" customWidth="1"/>
    <col min="14067" max="14067" width="7" style="19" customWidth="1"/>
    <col min="14068" max="14068" width="6.140625" style="19" customWidth="1"/>
    <col min="14069" max="14070" width="5.85546875" style="19" customWidth="1"/>
    <col min="14071" max="14072" width="6.42578125" style="19" customWidth="1"/>
    <col min="14073" max="14073" width="5.85546875" style="19" customWidth="1"/>
    <col min="14074" max="14074" width="6.85546875" style="19" customWidth="1"/>
    <col min="14075" max="14076" width="8.42578125" style="19" customWidth="1"/>
    <col min="14077" max="14077" width="50.42578125" style="19" customWidth="1"/>
    <col min="14078" max="14087" width="4.42578125" style="19" customWidth="1"/>
    <col min="14088" max="14089" width="4.28515625" style="19" customWidth="1"/>
    <col min="14090" max="14277" width="4.28515625" style="19"/>
    <col min="14278" max="14278" width="5.85546875" style="19" customWidth="1"/>
    <col min="14279" max="14279" width="11.7109375" style="19" customWidth="1"/>
    <col min="14280" max="14286" width="6.42578125" style="19" customWidth="1"/>
    <col min="14287" max="14287" width="7.140625" style="19" customWidth="1"/>
    <col min="14288" max="14288" width="6.42578125" style="19" customWidth="1"/>
    <col min="14289" max="14289" width="5.7109375" style="19" customWidth="1"/>
    <col min="14290" max="14290" width="6.42578125" style="19" customWidth="1"/>
    <col min="14291" max="14291" width="5.85546875" style="19" customWidth="1"/>
    <col min="14292" max="14292" width="7" style="19" customWidth="1"/>
    <col min="14293" max="14293" width="6.7109375" style="19" customWidth="1"/>
    <col min="14294" max="14294" width="6.42578125" style="19" customWidth="1"/>
    <col min="14295" max="14297" width="8.140625" style="19" customWidth="1"/>
    <col min="14298" max="14304" width="10.42578125" style="19" customWidth="1"/>
    <col min="14305" max="14305" width="7" style="19" customWidth="1"/>
    <col min="14306" max="14306" width="6.85546875" style="19" customWidth="1"/>
    <col min="14307" max="14307" width="6.42578125" style="19" customWidth="1"/>
    <col min="14308" max="14308" width="6.85546875" style="19" customWidth="1"/>
    <col min="14309" max="14309" width="6.7109375" style="19" customWidth="1"/>
    <col min="14310" max="14310" width="6.42578125" style="19" customWidth="1"/>
    <col min="14311" max="14311" width="5.140625" style="19" customWidth="1"/>
    <col min="14312" max="14312" width="5.7109375" style="19" customWidth="1"/>
    <col min="14313" max="14313" width="5.42578125" style="19" customWidth="1"/>
    <col min="14314" max="14314" width="6.28515625" style="19" customWidth="1"/>
    <col min="14315" max="14315" width="5.140625" style="19" customWidth="1"/>
    <col min="14316" max="14318" width="7.42578125" style="19" customWidth="1"/>
    <col min="14319" max="14322" width="5.42578125" style="19" customWidth="1"/>
    <col min="14323" max="14323" width="7" style="19" customWidth="1"/>
    <col min="14324" max="14324" width="6.140625" style="19" customWidth="1"/>
    <col min="14325" max="14326" width="5.85546875" style="19" customWidth="1"/>
    <col min="14327" max="14328" width="6.42578125" style="19" customWidth="1"/>
    <col min="14329" max="14329" width="5.85546875" style="19" customWidth="1"/>
    <col min="14330" max="14330" width="6.85546875" style="19" customWidth="1"/>
    <col min="14331" max="14332" width="8.42578125" style="19" customWidth="1"/>
    <col min="14333" max="14333" width="50.42578125" style="19" customWidth="1"/>
    <col min="14334" max="14343" width="4.42578125" style="19" customWidth="1"/>
    <col min="14344" max="14345" width="4.28515625" style="19" customWidth="1"/>
    <col min="14346" max="14533" width="4.28515625" style="19"/>
    <col min="14534" max="14534" width="5.85546875" style="19" customWidth="1"/>
    <col min="14535" max="14535" width="11.7109375" style="19" customWidth="1"/>
    <col min="14536" max="14542" width="6.42578125" style="19" customWidth="1"/>
    <col min="14543" max="14543" width="7.140625" style="19" customWidth="1"/>
    <col min="14544" max="14544" width="6.42578125" style="19" customWidth="1"/>
    <col min="14545" max="14545" width="5.7109375" style="19" customWidth="1"/>
    <col min="14546" max="14546" width="6.42578125" style="19" customWidth="1"/>
    <col min="14547" max="14547" width="5.85546875" style="19" customWidth="1"/>
    <col min="14548" max="14548" width="7" style="19" customWidth="1"/>
    <col min="14549" max="14549" width="6.7109375" style="19" customWidth="1"/>
    <col min="14550" max="14550" width="6.42578125" style="19" customWidth="1"/>
    <col min="14551" max="14553" width="8.140625" style="19" customWidth="1"/>
    <col min="14554" max="14560" width="10.42578125" style="19" customWidth="1"/>
    <col min="14561" max="14561" width="7" style="19" customWidth="1"/>
    <col min="14562" max="14562" width="6.85546875" style="19" customWidth="1"/>
    <col min="14563" max="14563" width="6.42578125" style="19" customWidth="1"/>
    <col min="14564" max="14564" width="6.85546875" style="19" customWidth="1"/>
    <col min="14565" max="14565" width="6.7109375" style="19" customWidth="1"/>
    <col min="14566" max="14566" width="6.42578125" style="19" customWidth="1"/>
    <col min="14567" max="14567" width="5.140625" style="19" customWidth="1"/>
    <col min="14568" max="14568" width="5.7109375" style="19" customWidth="1"/>
    <col min="14569" max="14569" width="5.42578125" style="19" customWidth="1"/>
    <col min="14570" max="14570" width="6.28515625" style="19" customWidth="1"/>
    <col min="14571" max="14571" width="5.140625" style="19" customWidth="1"/>
    <col min="14572" max="14574" width="7.42578125" style="19" customWidth="1"/>
    <col min="14575" max="14578" width="5.42578125" style="19" customWidth="1"/>
    <col min="14579" max="14579" width="7" style="19" customWidth="1"/>
    <col min="14580" max="14580" width="6.140625" style="19" customWidth="1"/>
    <col min="14581" max="14582" width="5.85546875" style="19" customWidth="1"/>
    <col min="14583" max="14584" width="6.42578125" style="19" customWidth="1"/>
    <col min="14585" max="14585" width="5.85546875" style="19" customWidth="1"/>
    <col min="14586" max="14586" width="6.85546875" style="19" customWidth="1"/>
    <col min="14587" max="14588" width="8.42578125" style="19" customWidth="1"/>
    <col min="14589" max="14589" width="50.42578125" style="19" customWidth="1"/>
    <col min="14590" max="14599" width="4.42578125" style="19" customWidth="1"/>
    <col min="14600" max="14601" width="4.28515625" style="19" customWidth="1"/>
    <col min="14602" max="14789" width="4.28515625" style="19"/>
    <col min="14790" max="14790" width="5.85546875" style="19" customWidth="1"/>
    <col min="14791" max="14791" width="11.7109375" style="19" customWidth="1"/>
    <col min="14792" max="14798" width="6.42578125" style="19" customWidth="1"/>
    <col min="14799" max="14799" width="7.140625" style="19" customWidth="1"/>
    <col min="14800" max="14800" width="6.42578125" style="19" customWidth="1"/>
    <col min="14801" max="14801" width="5.7109375" style="19" customWidth="1"/>
    <col min="14802" max="14802" width="6.42578125" style="19" customWidth="1"/>
    <col min="14803" max="14803" width="5.85546875" style="19" customWidth="1"/>
    <col min="14804" max="14804" width="7" style="19" customWidth="1"/>
    <col min="14805" max="14805" width="6.7109375" style="19" customWidth="1"/>
    <col min="14806" max="14806" width="6.42578125" style="19" customWidth="1"/>
    <col min="14807" max="14809" width="8.140625" style="19" customWidth="1"/>
    <col min="14810" max="14816" width="10.42578125" style="19" customWidth="1"/>
    <col min="14817" max="14817" width="7" style="19" customWidth="1"/>
    <col min="14818" max="14818" width="6.85546875" style="19" customWidth="1"/>
    <col min="14819" max="14819" width="6.42578125" style="19" customWidth="1"/>
    <col min="14820" max="14820" width="6.85546875" style="19" customWidth="1"/>
    <col min="14821" max="14821" width="6.7109375" style="19" customWidth="1"/>
    <col min="14822" max="14822" width="6.42578125" style="19" customWidth="1"/>
    <col min="14823" max="14823" width="5.140625" style="19" customWidth="1"/>
    <col min="14824" max="14824" width="5.7109375" style="19" customWidth="1"/>
    <col min="14825" max="14825" width="5.42578125" style="19" customWidth="1"/>
    <col min="14826" max="14826" width="6.28515625" style="19" customWidth="1"/>
    <col min="14827" max="14827" width="5.140625" style="19" customWidth="1"/>
    <col min="14828" max="14830" width="7.42578125" style="19" customWidth="1"/>
    <col min="14831" max="14834" width="5.42578125" style="19" customWidth="1"/>
    <col min="14835" max="14835" width="7" style="19" customWidth="1"/>
    <col min="14836" max="14836" width="6.140625" style="19" customWidth="1"/>
    <col min="14837" max="14838" width="5.85546875" style="19" customWidth="1"/>
    <col min="14839" max="14840" width="6.42578125" style="19" customWidth="1"/>
    <col min="14841" max="14841" width="5.85546875" style="19" customWidth="1"/>
    <col min="14842" max="14842" width="6.85546875" style="19" customWidth="1"/>
    <col min="14843" max="14844" width="8.42578125" style="19" customWidth="1"/>
    <col min="14845" max="14845" width="50.42578125" style="19" customWidth="1"/>
    <col min="14846" max="14855" width="4.42578125" style="19" customWidth="1"/>
    <col min="14856" max="14857" width="4.28515625" style="19" customWidth="1"/>
    <col min="14858" max="15045" width="4.28515625" style="19"/>
    <col min="15046" max="15046" width="5.85546875" style="19" customWidth="1"/>
    <col min="15047" max="15047" width="11.7109375" style="19" customWidth="1"/>
    <col min="15048" max="15054" width="6.42578125" style="19" customWidth="1"/>
    <col min="15055" max="15055" width="7.140625" style="19" customWidth="1"/>
    <col min="15056" max="15056" width="6.42578125" style="19" customWidth="1"/>
    <col min="15057" max="15057" width="5.7109375" style="19" customWidth="1"/>
    <col min="15058" max="15058" width="6.42578125" style="19" customWidth="1"/>
    <col min="15059" max="15059" width="5.85546875" style="19" customWidth="1"/>
    <col min="15060" max="15060" width="7" style="19" customWidth="1"/>
    <col min="15061" max="15061" width="6.7109375" style="19" customWidth="1"/>
    <col min="15062" max="15062" width="6.42578125" style="19" customWidth="1"/>
    <col min="15063" max="15065" width="8.140625" style="19" customWidth="1"/>
    <col min="15066" max="15072" width="10.42578125" style="19" customWidth="1"/>
    <col min="15073" max="15073" width="7" style="19" customWidth="1"/>
    <col min="15074" max="15074" width="6.85546875" style="19" customWidth="1"/>
    <col min="15075" max="15075" width="6.42578125" style="19" customWidth="1"/>
    <col min="15076" max="15076" width="6.85546875" style="19" customWidth="1"/>
    <col min="15077" max="15077" width="6.7109375" style="19" customWidth="1"/>
    <col min="15078" max="15078" width="6.42578125" style="19" customWidth="1"/>
    <col min="15079" max="15079" width="5.140625" style="19" customWidth="1"/>
    <col min="15080" max="15080" width="5.7109375" style="19" customWidth="1"/>
    <col min="15081" max="15081" width="5.42578125" style="19" customWidth="1"/>
    <col min="15082" max="15082" width="6.28515625" style="19" customWidth="1"/>
    <col min="15083" max="15083" width="5.140625" style="19" customWidth="1"/>
    <col min="15084" max="15086" width="7.42578125" style="19" customWidth="1"/>
    <col min="15087" max="15090" width="5.42578125" style="19" customWidth="1"/>
    <col min="15091" max="15091" width="7" style="19" customWidth="1"/>
    <col min="15092" max="15092" width="6.140625" style="19" customWidth="1"/>
    <col min="15093" max="15094" width="5.85546875" style="19" customWidth="1"/>
    <col min="15095" max="15096" width="6.42578125" style="19" customWidth="1"/>
    <col min="15097" max="15097" width="5.85546875" style="19" customWidth="1"/>
    <col min="15098" max="15098" width="6.85546875" style="19" customWidth="1"/>
    <col min="15099" max="15100" width="8.42578125" style="19" customWidth="1"/>
    <col min="15101" max="15101" width="50.42578125" style="19" customWidth="1"/>
    <col min="15102" max="15111" width="4.42578125" style="19" customWidth="1"/>
    <col min="15112" max="15113" width="4.28515625" style="19" customWidth="1"/>
    <col min="15114" max="15301" width="4.28515625" style="19"/>
    <col min="15302" max="15302" width="5.85546875" style="19" customWidth="1"/>
    <col min="15303" max="15303" width="11.7109375" style="19" customWidth="1"/>
    <col min="15304" max="15310" width="6.42578125" style="19" customWidth="1"/>
    <col min="15311" max="15311" width="7.140625" style="19" customWidth="1"/>
    <col min="15312" max="15312" width="6.42578125" style="19" customWidth="1"/>
    <col min="15313" max="15313" width="5.7109375" style="19" customWidth="1"/>
    <col min="15314" max="15314" width="6.42578125" style="19" customWidth="1"/>
    <col min="15315" max="15315" width="5.85546875" style="19" customWidth="1"/>
    <col min="15316" max="15316" width="7" style="19" customWidth="1"/>
    <col min="15317" max="15317" width="6.7109375" style="19" customWidth="1"/>
    <col min="15318" max="15318" width="6.42578125" style="19" customWidth="1"/>
    <col min="15319" max="15321" width="8.140625" style="19" customWidth="1"/>
    <col min="15322" max="15328" width="10.42578125" style="19" customWidth="1"/>
    <col min="15329" max="15329" width="7" style="19" customWidth="1"/>
    <col min="15330" max="15330" width="6.85546875" style="19" customWidth="1"/>
    <col min="15331" max="15331" width="6.42578125" style="19" customWidth="1"/>
    <col min="15332" max="15332" width="6.85546875" style="19" customWidth="1"/>
    <col min="15333" max="15333" width="6.7109375" style="19" customWidth="1"/>
    <col min="15334" max="15334" width="6.42578125" style="19" customWidth="1"/>
    <col min="15335" max="15335" width="5.140625" style="19" customWidth="1"/>
    <col min="15336" max="15336" width="5.7109375" style="19" customWidth="1"/>
    <col min="15337" max="15337" width="5.42578125" style="19" customWidth="1"/>
    <col min="15338" max="15338" width="6.28515625" style="19" customWidth="1"/>
    <col min="15339" max="15339" width="5.140625" style="19" customWidth="1"/>
    <col min="15340" max="15342" width="7.42578125" style="19" customWidth="1"/>
    <col min="15343" max="15346" width="5.42578125" style="19" customWidth="1"/>
    <col min="15347" max="15347" width="7" style="19" customWidth="1"/>
    <col min="15348" max="15348" width="6.140625" style="19" customWidth="1"/>
    <col min="15349" max="15350" width="5.85546875" style="19" customWidth="1"/>
    <col min="15351" max="15352" width="6.42578125" style="19" customWidth="1"/>
    <col min="15353" max="15353" width="5.85546875" style="19" customWidth="1"/>
    <col min="15354" max="15354" width="6.85546875" style="19" customWidth="1"/>
    <col min="15355" max="15356" width="8.42578125" style="19" customWidth="1"/>
    <col min="15357" max="15357" width="50.42578125" style="19" customWidth="1"/>
    <col min="15358" max="15367" width="4.42578125" style="19" customWidth="1"/>
    <col min="15368" max="15369" width="4.28515625" style="19" customWidth="1"/>
    <col min="15370" max="15557" width="4.28515625" style="19"/>
    <col min="15558" max="15558" width="5.85546875" style="19" customWidth="1"/>
    <col min="15559" max="15559" width="11.7109375" style="19" customWidth="1"/>
    <col min="15560" max="15566" width="6.42578125" style="19" customWidth="1"/>
    <col min="15567" max="15567" width="7.140625" style="19" customWidth="1"/>
    <col min="15568" max="15568" width="6.42578125" style="19" customWidth="1"/>
    <col min="15569" max="15569" width="5.7109375" style="19" customWidth="1"/>
    <col min="15570" max="15570" width="6.42578125" style="19" customWidth="1"/>
    <col min="15571" max="15571" width="5.85546875" style="19" customWidth="1"/>
    <col min="15572" max="15572" width="7" style="19" customWidth="1"/>
    <col min="15573" max="15573" width="6.7109375" style="19" customWidth="1"/>
    <col min="15574" max="15574" width="6.42578125" style="19" customWidth="1"/>
    <col min="15575" max="15577" width="8.140625" style="19" customWidth="1"/>
    <col min="15578" max="15584" width="10.42578125" style="19" customWidth="1"/>
    <col min="15585" max="15585" width="7" style="19" customWidth="1"/>
    <col min="15586" max="15586" width="6.85546875" style="19" customWidth="1"/>
    <col min="15587" max="15587" width="6.42578125" style="19" customWidth="1"/>
    <col min="15588" max="15588" width="6.85546875" style="19" customWidth="1"/>
    <col min="15589" max="15589" width="6.7109375" style="19" customWidth="1"/>
    <col min="15590" max="15590" width="6.42578125" style="19" customWidth="1"/>
    <col min="15591" max="15591" width="5.140625" style="19" customWidth="1"/>
    <col min="15592" max="15592" width="5.7109375" style="19" customWidth="1"/>
    <col min="15593" max="15593" width="5.42578125" style="19" customWidth="1"/>
    <col min="15594" max="15594" width="6.28515625" style="19" customWidth="1"/>
    <col min="15595" max="15595" width="5.140625" style="19" customWidth="1"/>
    <col min="15596" max="15598" width="7.42578125" style="19" customWidth="1"/>
    <col min="15599" max="15602" width="5.42578125" style="19" customWidth="1"/>
    <col min="15603" max="15603" width="7" style="19" customWidth="1"/>
    <col min="15604" max="15604" width="6.140625" style="19" customWidth="1"/>
    <col min="15605" max="15606" width="5.85546875" style="19" customWidth="1"/>
    <col min="15607" max="15608" width="6.42578125" style="19" customWidth="1"/>
    <col min="15609" max="15609" width="5.85546875" style="19" customWidth="1"/>
    <col min="15610" max="15610" width="6.85546875" style="19" customWidth="1"/>
    <col min="15611" max="15612" width="8.42578125" style="19" customWidth="1"/>
    <col min="15613" max="15613" width="50.42578125" style="19" customWidth="1"/>
    <col min="15614" max="15623" width="4.42578125" style="19" customWidth="1"/>
    <col min="15624" max="15625" width="4.28515625" style="19" customWidth="1"/>
    <col min="15626" max="15813" width="4.28515625" style="19"/>
    <col min="15814" max="15814" width="5.85546875" style="19" customWidth="1"/>
    <col min="15815" max="15815" width="11.7109375" style="19" customWidth="1"/>
    <col min="15816" max="15822" width="6.42578125" style="19" customWidth="1"/>
    <col min="15823" max="15823" width="7.140625" style="19" customWidth="1"/>
    <col min="15824" max="15824" width="6.42578125" style="19" customWidth="1"/>
    <col min="15825" max="15825" width="5.7109375" style="19" customWidth="1"/>
    <col min="15826" max="15826" width="6.42578125" style="19" customWidth="1"/>
    <col min="15827" max="15827" width="5.85546875" style="19" customWidth="1"/>
    <col min="15828" max="15828" width="7" style="19" customWidth="1"/>
    <col min="15829" max="15829" width="6.7109375" style="19" customWidth="1"/>
    <col min="15830" max="15830" width="6.42578125" style="19" customWidth="1"/>
    <col min="15831" max="15833" width="8.140625" style="19" customWidth="1"/>
    <col min="15834" max="15840" width="10.42578125" style="19" customWidth="1"/>
    <col min="15841" max="15841" width="7" style="19" customWidth="1"/>
    <col min="15842" max="15842" width="6.85546875" style="19" customWidth="1"/>
    <col min="15843" max="15843" width="6.42578125" style="19" customWidth="1"/>
    <col min="15844" max="15844" width="6.85546875" style="19" customWidth="1"/>
    <col min="15845" max="15845" width="6.7109375" style="19" customWidth="1"/>
    <col min="15846" max="15846" width="6.42578125" style="19" customWidth="1"/>
    <col min="15847" max="15847" width="5.140625" style="19" customWidth="1"/>
    <col min="15848" max="15848" width="5.7109375" style="19" customWidth="1"/>
    <col min="15849" max="15849" width="5.42578125" style="19" customWidth="1"/>
    <col min="15850" max="15850" width="6.28515625" style="19" customWidth="1"/>
    <col min="15851" max="15851" width="5.140625" style="19" customWidth="1"/>
    <col min="15852" max="15854" width="7.42578125" style="19" customWidth="1"/>
    <col min="15855" max="15858" width="5.42578125" style="19" customWidth="1"/>
    <col min="15859" max="15859" width="7" style="19" customWidth="1"/>
    <col min="15860" max="15860" width="6.140625" style="19" customWidth="1"/>
    <col min="15861" max="15862" width="5.85546875" style="19" customWidth="1"/>
    <col min="15863" max="15864" width="6.42578125" style="19" customWidth="1"/>
    <col min="15865" max="15865" width="5.85546875" style="19" customWidth="1"/>
    <col min="15866" max="15866" width="6.85546875" style="19" customWidth="1"/>
    <col min="15867" max="15868" width="8.42578125" style="19" customWidth="1"/>
    <col min="15869" max="15869" width="50.42578125" style="19" customWidth="1"/>
    <col min="15870" max="15879" width="4.42578125" style="19" customWidth="1"/>
    <col min="15880" max="15881" width="4.28515625" style="19" customWidth="1"/>
    <col min="15882" max="16069" width="4.28515625" style="19"/>
    <col min="16070" max="16070" width="5.85546875" style="19" customWidth="1"/>
    <col min="16071" max="16071" width="11.7109375" style="19" customWidth="1"/>
    <col min="16072" max="16078" width="6.42578125" style="19" customWidth="1"/>
    <col min="16079" max="16079" width="7.140625" style="19" customWidth="1"/>
    <col min="16080" max="16080" width="6.42578125" style="19" customWidth="1"/>
    <col min="16081" max="16081" width="5.7109375" style="19" customWidth="1"/>
    <col min="16082" max="16082" width="6.42578125" style="19" customWidth="1"/>
    <col min="16083" max="16083" width="5.85546875" style="19" customWidth="1"/>
    <col min="16084" max="16084" width="7" style="19" customWidth="1"/>
    <col min="16085" max="16085" width="6.7109375" style="19" customWidth="1"/>
    <col min="16086" max="16086" width="6.42578125" style="19" customWidth="1"/>
    <col min="16087" max="16089" width="8.140625" style="19" customWidth="1"/>
    <col min="16090" max="16096" width="10.42578125" style="19" customWidth="1"/>
    <col min="16097" max="16097" width="7" style="19" customWidth="1"/>
    <col min="16098" max="16098" width="6.85546875" style="19" customWidth="1"/>
    <col min="16099" max="16099" width="6.42578125" style="19" customWidth="1"/>
    <col min="16100" max="16100" width="6.85546875" style="19" customWidth="1"/>
    <col min="16101" max="16101" width="6.7109375" style="19" customWidth="1"/>
    <col min="16102" max="16102" width="6.42578125" style="19" customWidth="1"/>
    <col min="16103" max="16103" width="5.140625" style="19" customWidth="1"/>
    <col min="16104" max="16104" width="5.7109375" style="19" customWidth="1"/>
    <col min="16105" max="16105" width="5.42578125" style="19" customWidth="1"/>
    <col min="16106" max="16106" width="6.28515625" style="19" customWidth="1"/>
    <col min="16107" max="16107" width="5.140625" style="19" customWidth="1"/>
    <col min="16108" max="16110" width="7.42578125" style="19" customWidth="1"/>
    <col min="16111" max="16114" width="5.42578125" style="19" customWidth="1"/>
    <col min="16115" max="16115" width="7" style="19" customWidth="1"/>
    <col min="16116" max="16116" width="6.140625" style="19" customWidth="1"/>
    <col min="16117" max="16118" width="5.85546875" style="19" customWidth="1"/>
    <col min="16119" max="16120" width="6.42578125" style="19" customWidth="1"/>
    <col min="16121" max="16121" width="5.85546875" style="19" customWidth="1"/>
    <col min="16122" max="16122" width="6.85546875" style="19" customWidth="1"/>
    <col min="16123" max="16124" width="8.42578125" style="19" customWidth="1"/>
    <col min="16125" max="16125" width="50.42578125" style="19" customWidth="1"/>
    <col min="16126" max="16135" width="4.42578125" style="19" customWidth="1"/>
    <col min="16136" max="16137" width="4.28515625" style="19" customWidth="1"/>
    <col min="16138" max="16384" width="4.28515625" style="19"/>
  </cols>
  <sheetData>
    <row r="1" spans="1:58" ht="15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602" t="s">
        <v>598</v>
      </c>
      <c r="P1" s="602"/>
      <c r="Q1" s="602"/>
      <c r="Z1" s="602"/>
      <c r="AA1" s="602"/>
      <c r="AL1" s="189"/>
      <c r="AM1" s="189"/>
      <c r="AN1" s="189"/>
      <c r="AO1" s="189"/>
      <c r="AP1" s="189"/>
      <c r="AQ1" s="152"/>
      <c r="AR1" s="152"/>
      <c r="BB1" s="152"/>
      <c r="BC1" s="605" t="s">
        <v>599</v>
      </c>
      <c r="BD1" s="605"/>
      <c r="BE1" s="605"/>
      <c r="BF1" s="152"/>
    </row>
    <row r="2" spans="1:58" ht="18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58" ht="1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58" s="37" customFormat="1" ht="56.25" customHeight="1">
      <c r="B4" s="126"/>
      <c r="C4" s="126"/>
      <c r="D4" s="604" t="s">
        <v>600</v>
      </c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126"/>
      <c r="R4" s="126"/>
      <c r="S4" s="126"/>
      <c r="T4" s="126"/>
      <c r="U4" s="126"/>
      <c r="V4" s="126"/>
      <c r="W4" s="126"/>
      <c r="X4" s="126"/>
      <c r="Y4" s="126"/>
    </row>
    <row r="5" spans="1:58" ht="20.25" customHeight="1">
      <c r="B5" s="154"/>
      <c r="C5" s="154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O5" s="551"/>
      <c r="P5" s="154"/>
      <c r="Q5" s="154"/>
      <c r="R5" s="154"/>
      <c r="S5" s="154"/>
      <c r="T5" s="154"/>
      <c r="U5" s="154"/>
      <c r="V5" s="154"/>
      <c r="W5" s="154"/>
      <c r="X5" s="486"/>
      <c r="Y5" s="154"/>
    </row>
    <row r="6" spans="1:58" ht="20.25" customHeight="1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</row>
    <row r="7" spans="1:58" ht="17.25" customHeight="1">
      <c r="A7" s="38"/>
      <c r="B7" s="38"/>
      <c r="C7" s="38"/>
      <c r="D7" s="38"/>
      <c r="E7" s="38"/>
      <c r="F7" s="38"/>
      <c r="G7" s="38"/>
      <c r="H7" s="38"/>
      <c r="I7" s="39"/>
      <c r="J7" s="39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58" s="15" customFormat="1" ht="17.25" customHeight="1">
      <c r="A8" s="552"/>
      <c r="B8" s="552"/>
      <c r="C8" s="32"/>
      <c r="D8" s="32"/>
    </row>
    <row r="9" spans="1:58" s="15" customFormat="1" ht="17.25" customHeight="1">
      <c r="A9" s="31"/>
      <c r="B9" s="9"/>
      <c r="C9" s="9"/>
      <c r="D9" s="9"/>
    </row>
    <row r="10" spans="1:58" s="15" customFormat="1" ht="17.25" customHeight="1">
      <c r="A10" s="196"/>
      <c r="B10" s="547"/>
      <c r="C10" s="547"/>
      <c r="D10" s="547"/>
      <c r="E10" s="547"/>
    </row>
    <row r="11" spans="1:58" s="15" customFormat="1" ht="17.25" customHeight="1">
      <c r="A11" s="41"/>
      <c r="AK11" s="42"/>
    </row>
    <row r="12" spans="1:58" s="15" customFormat="1" ht="17.25" customHeight="1">
      <c r="A12" s="26"/>
      <c r="Q12" s="60" t="s">
        <v>3</v>
      </c>
      <c r="R12" s="60"/>
      <c r="S12" s="60"/>
      <c r="T12" s="60"/>
      <c r="U12" s="60"/>
      <c r="V12" s="60"/>
      <c r="W12" s="9"/>
      <c r="X12" s="9"/>
      <c r="AK12" s="60" t="s">
        <v>3</v>
      </c>
      <c r="AL12" s="60"/>
      <c r="AM12" s="60"/>
      <c r="AN12" s="60"/>
      <c r="AO12" s="60"/>
      <c r="AP12" s="60"/>
      <c r="AQ12" s="28"/>
      <c r="AS12" s="28"/>
      <c r="AT12" s="28"/>
      <c r="AU12" s="9"/>
      <c r="BE12" s="60" t="s">
        <v>3</v>
      </c>
    </row>
    <row r="13" spans="1:58" s="15" customFormat="1" ht="23.25" customHeight="1">
      <c r="A13" s="553" t="s">
        <v>601</v>
      </c>
      <c r="B13" s="553" t="s">
        <v>5</v>
      </c>
      <c r="C13" s="594" t="s">
        <v>113</v>
      </c>
      <c r="D13" s="107"/>
      <c r="E13" s="596"/>
      <c r="F13" s="596"/>
      <c r="G13" s="596"/>
      <c r="H13" s="596"/>
      <c r="I13" s="596"/>
      <c r="J13" s="596"/>
      <c r="K13" s="596"/>
      <c r="L13" s="596"/>
      <c r="M13" s="596"/>
      <c r="N13" s="597"/>
      <c r="O13" s="553" t="s">
        <v>602</v>
      </c>
      <c r="P13" s="553"/>
      <c r="Q13" s="553"/>
      <c r="R13" s="553" t="s">
        <v>601</v>
      </c>
      <c r="S13" s="553" t="s">
        <v>5</v>
      </c>
      <c r="T13" s="595" t="s">
        <v>602</v>
      </c>
      <c r="U13" s="553"/>
      <c r="V13" s="553"/>
      <c r="W13" s="594" t="s">
        <v>603</v>
      </c>
      <c r="X13" s="107"/>
      <c r="Y13" s="124"/>
      <c r="Z13" s="124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159"/>
      <c r="AL13" s="553" t="s">
        <v>601</v>
      </c>
      <c r="AM13" s="553" t="s">
        <v>5</v>
      </c>
      <c r="AN13" s="554" t="s">
        <v>603</v>
      </c>
      <c r="AO13" s="603"/>
      <c r="AP13" s="603"/>
      <c r="AQ13" s="603"/>
      <c r="AR13" s="603"/>
      <c r="AS13" s="603"/>
      <c r="AT13" s="603"/>
      <c r="AU13" s="603"/>
      <c r="AV13" s="603"/>
      <c r="AW13" s="603"/>
      <c r="AX13" s="603"/>
      <c r="AY13" s="603"/>
      <c r="AZ13" s="603"/>
      <c r="BA13" s="603"/>
      <c r="BB13" s="603"/>
      <c r="BC13" s="603"/>
      <c r="BD13" s="603"/>
      <c r="BE13" s="595"/>
    </row>
    <row r="14" spans="1:58" s="113" customFormat="1" ht="15" customHeight="1">
      <c r="A14" s="553"/>
      <c r="B14" s="553"/>
      <c r="C14" s="548"/>
      <c r="D14" s="591" t="s">
        <v>117</v>
      </c>
      <c r="E14" s="553" t="s">
        <v>119</v>
      </c>
      <c r="F14" s="548" t="s">
        <v>16</v>
      </c>
      <c r="I14" s="594" t="s">
        <v>15</v>
      </c>
      <c r="K14" s="114"/>
      <c r="L14" s="594" t="s">
        <v>17</v>
      </c>
      <c r="O14" s="594" t="s">
        <v>604</v>
      </c>
      <c r="Q14" s="114"/>
      <c r="R14" s="553"/>
      <c r="S14" s="553"/>
      <c r="T14" s="588" t="s">
        <v>605</v>
      </c>
      <c r="U14" s="598"/>
      <c r="V14" s="599"/>
      <c r="W14" s="548"/>
      <c r="X14" s="591" t="s">
        <v>117</v>
      </c>
      <c r="Y14" s="553" t="s">
        <v>119</v>
      </c>
      <c r="Z14" s="587" t="s">
        <v>606</v>
      </c>
      <c r="AA14" s="588"/>
      <c r="AB14" s="589"/>
      <c r="AC14" s="587" t="s">
        <v>607</v>
      </c>
      <c r="AD14" s="588"/>
      <c r="AE14" s="589"/>
      <c r="AF14" s="587" t="s">
        <v>608</v>
      </c>
      <c r="AG14" s="588"/>
      <c r="AH14" s="589"/>
      <c r="AI14" s="587" t="s">
        <v>609</v>
      </c>
      <c r="AJ14" s="588"/>
      <c r="AK14" s="589"/>
      <c r="AL14" s="553"/>
      <c r="AM14" s="553"/>
      <c r="AN14" s="587" t="s">
        <v>610</v>
      </c>
      <c r="AO14" s="588"/>
      <c r="AP14" s="588"/>
      <c r="AQ14" s="588"/>
      <c r="AR14" s="588"/>
      <c r="AS14" s="588"/>
      <c r="AT14" s="588"/>
      <c r="AU14" s="588"/>
      <c r="AV14" s="589"/>
      <c r="AW14" s="587" t="s">
        <v>611</v>
      </c>
      <c r="AX14" s="588"/>
      <c r="AY14" s="589"/>
      <c r="AZ14" s="594" t="s">
        <v>14</v>
      </c>
      <c r="BA14" s="123"/>
      <c r="BB14" s="123"/>
      <c r="BC14" s="594" t="s">
        <v>612</v>
      </c>
      <c r="BD14" s="600"/>
      <c r="BE14" s="601"/>
    </row>
    <row r="15" spans="1:58" s="113" customFormat="1" ht="15" customHeight="1">
      <c r="A15" s="553"/>
      <c r="B15" s="553"/>
      <c r="C15" s="548"/>
      <c r="D15" s="593"/>
      <c r="E15" s="553"/>
      <c r="F15" s="548"/>
      <c r="G15" s="553" t="s">
        <v>117</v>
      </c>
      <c r="H15" s="554" t="s">
        <v>119</v>
      </c>
      <c r="I15" s="548"/>
      <c r="J15" s="553" t="s">
        <v>117</v>
      </c>
      <c r="K15" s="553" t="s">
        <v>119</v>
      </c>
      <c r="L15" s="548"/>
      <c r="M15" s="553" t="s">
        <v>117</v>
      </c>
      <c r="N15" s="553" t="s">
        <v>119</v>
      </c>
      <c r="O15" s="548"/>
      <c r="P15" s="553" t="s">
        <v>117</v>
      </c>
      <c r="Q15" s="553" t="s">
        <v>119</v>
      </c>
      <c r="R15" s="553"/>
      <c r="S15" s="553"/>
      <c r="T15" s="590"/>
      <c r="U15" s="553" t="s">
        <v>117</v>
      </c>
      <c r="V15" s="553" t="s">
        <v>119</v>
      </c>
      <c r="W15" s="548"/>
      <c r="X15" s="593"/>
      <c r="Y15" s="553"/>
      <c r="Z15" s="333"/>
      <c r="AA15" s="553" t="s">
        <v>117</v>
      </c>
      <c r="AB15" s="553" t="s">
        <v>119</v>
      </c>
      <c r="AC15" s="333"/>
      <c r="AD15" s="553" t="s">
        <v>117</v>
      </c>
      <c r="AE15" s="553" t="s">
        <v>119</v>
      </c>
      <c r="AF15" s="333"/>
      <c r="AG15" s="553" t="s">
        <v>117</v>
      </c>
      <c r="AH15" s="554" t="s">
        <v>119</v>
      </c>
      <c r="AI15" s="333"/>
      <c r="AJ15" s="553" t="s">
        <v>117</v>
      </c>
      <c r="AK15" s="553" t="s">
        <v>119</v>
      </c>
      <c r="AL15" s="553"/>
      <c r="AM15" s="553"/>
      <c r="AN15" s="333"/>
      <c r="AO15" s="553" t="s">
        <v>117</v>
      </c>
      <c r="AP15" s="553" t="s">
        <v>119</v>
      </c>
      <c r="AQ15" s="594" t="s">
        <v>613</v>
      </c>
      <c r="AR15" s="123"/>
      <c r="AS15" s="123"/>
      <c r="AT15" s="594" t="s">
        <v>614</v>
      </c>
      <c r="AU15" s="123"/>
      <c r="AV15" s="123"/>
      <c r="AW15" s="333"/>
      <c r="AX15" s="553" t="s">
        <v>117</v>
      </c>
      <c r="AY15" s="553" t="s">
        <v>119</v>
      </c>
      <c r="AZ15" s="548"/>
      <c r="BA15" s="553" t="s">
        <v>117</v>
      </c>
      <c r="BB15" s="554" t="s">
        <v>119</v>
      </c>
      <c r="BC15" s="333"/>
      <c r="BD15" s="553" t="s">
        <v>117</v>
      </c>
      <c r="BE15" s="553" t="s">
        <v>119</v>
      </c>
    </row>
    <row r="16" spans="1:58" s="113" customFormat="1" ht="27" customHeight="1">
      <c r="A16" s="553"/>
      <c r="B16" s="553"/>
      <c r="C16" s="592"/>
      <c r="D16" s="549"/>
      <c r="E16" s="553"/>
      <c r="F16" s="592"/>
      <c r="G16" s="553"/>
      <c r="H16" s="554"/>
      <c r="I16" s="592"/>
      <c r="J16" s="553"/>
      <c r="K16" s="553"/>
      <c r="L16" s="592"/>
      <c r="M16" s="553"/>
      <c r="N16" s="553"/>
      <c r="O16" s="592"/>
      <c r="P16" s="553"/>
      <c r="Q16" s="553"/>
      <c r="R16" s="553"/>
      <c r="S16" s="553"/>
      <c r="T16" s="590"/>
      <c r="U16" s="591"/>
      <c r="V16" s="591"/>
      <c r="W16" s="592"/>
      <c r="X16" s="549"/>
      <c r="Y16" s="553"/>
      <c r="Z16" s="334"/>
      <c r="AA16" s="553"/>
      <c r="AB16" s="553"/>
      <c r="AC16" s="334"/>
      <c r="AD16" s="553"/>
      <c r="AE16" s="553"/>
      <c r="AF16" s="334"/>
      <c r="AG16" s="553"/>
      <c r="AH16" s="554"/>
      <c r="AI16" s="334"/>
      <c r="AJ16" s="553"/>
      <c r="AK16" s="553"/>
      <c r="AL16" s="553"/>
      <c r="AM16" s="553"/>
      <c r="AN16" s="334"/>
      <c r="AO16" s="553"/>
      <c r="AP16" s="553"/>
      <c r="AQ16" s="592"/>
      <c r="AR16" s="111" t="s">
        <v>117</v>
      </c>
      <c r="AS16" s="122" t="s">
        <v>119</v>
      </c>
      <c r="AT16" s="592"/>
      <c r="AU16" s="111" t="s">
        <v>117</v>
      </c>
      <c r="AV16" s="122" t="s">
        <v>119</v>
      </c>
      <c r="AW16" s="334"/>
      <c r="AX16" s="553"/>
      <c r="AY16" s="553"/>
      <c r="AZ16" s="592"/>
      <c r="BA16" s="553"/>
      <c r="BB16" s="554"/>
      <c r="BC16" s="334"/>
      <c r="BD16" s="553"/>
      <c r="BE16" s="553"/>
    </row>
    <row r="17" spans="1:57" s="41" customFormat="1" ht="17.25" customHeight="1">
      <c r="A17" s="182" t="s">
        <v>31</v>
      </c>
      <c r="B17" s="181" t="s">
        <v>32</v>
      </c>
      <c r="C17" s="43">
        <v>1</v>
      </c>
      <c r="D17" s="43">
        <v>2</v>
      </c>
      <c r="E17" s="43">
        <v>3</v>
      </c>
      <c r="F17" s="43">
        <v>4</v>
      </c>
      <c r="G17" s="43">
        <v>5</v>
      </c>
      <c r="H17" s="43">
        <v>6</v>
      </c>
      <c r="I17" s="43">
        <v>7</v>
      </c>
      <c r="J17" s="43">
        <v>8</v>
      </c>
      <c r="K17" s="43">
        <v>9</v>
      </c>
      <c r="L17" s="43">
        <v>10</v>
      </c>
      <c r="M17" s="43">
        <v>11</v>
      </c>
      <c r="N17" s="43">
        <v>12</v>
      </c>
      <c r="O17" s="43">
        <v>13</v>
      </c>
      <c r="P17" s="43">
        <v>14</v>
      </c>
      <c r="Q17" s="43">
        <v>15</v>
      </c>
      <c r="R17" s="182" t="s">
        <v>31</v>
      </c>
      <c r="S17" s="181" t="s">
        <v>32</v>
      </c>
      <c r="T17" s="43">
        <v>16</v>
      </c>
      <c r="U17" s="43">
        <v>17</v>
      </c>
      <c r="V17" s="43">
        <v>18</v>
      </c>
      <c r="W17" s="43">
        <v>19</v>
      </c>
      <c r="X17" s="43">
        <v>20</v>
      </c>
      <c r="Y17" s="43">
        <v>21</v>
      </c>
      <c r="Z17" s="43">
        <v>22</v>
      </c>
      <c r="AA17" s="43">
        <v>23</v>
      </c>
      <c r="AB17" s="43">
        <v>24</v>
      </c>
      <c r="AC17" s="43">
        <v>25</v>
      </c>
      <c r="AD17" s="43">
        <v>26</v>
      </c>
      <c r="AE17" s="43">
        <v>27</v>
      </c>
      <c r="AF17" s="43">
        <v>28</v>
      </c>
      <c r="AG17" s="43">
        <v>29</v>
      </c>
      <c r="AH17" s="43">
        <v>30</v>
      </c>
      <c r="AI17" s="43">
        <v>31</v>
      </c>
      <c r="AJ17" s="43">
        <v>32</v>
      </c>
      <c r="AK17" s="43">
        <v>33</v>
      </c>
      <c r="AL17" s="182" t="s">
        <v>31</v>
      </c>
      <c r="AM17" s="181" t="s">
        <v>32</v>
      </c>
      <c r="AN17" s="43">
        <v>34</v>
      </c>
      <c r="AO17" s="43">
        <v>35</v>
      </c>
      <c r="AP17" s="43">
        <v>36</v>
      </c>
      <c r="AQ17" s="43">
        <v>37</v>
      </c>
      <c r="AR17" s="43">
        <v>38</v>
      </c>
      <c r="AS17" s="43">
        <v>39</v>
      </c>
      <c r="AT17" s="43">
        <v>40</v>
      </c>
      <c r="AU17" s="43">
        <v>41</v>
      </c>
      <c r="AV17" s="43">
        <v>42</v>
      </c>
      <c r="AW17" s="43">
        <v>43</v>
      </c>
      <c r="AX17" s="43">
        <v>44</v>
      </c>
      <c r="AY17" s="43">
        <v>45</v>
      </c>
      <c r="AZ17" s="43">
        <v>46</v>
      </c>
      <c r="BA17" s="43">
        <v>47</v>
      </c>
      <c r="BB17" s="43">
        <v>48</v>
      </c>
      <c r="BC17" s="43">
        <v>49</v>
      </c>
      <c r="BD17" s="43">
        <v>50</v>
      </c>
      <c r="BE17" s="43">
        <v>51</v>
      </c>
    </row>
    <row r="18" spans="1:57" s="41" customFormat="1" ht="20.25" customHeight="1">
      <c r="A18" s="330" t="s">
        <v>615</v>
      </c>
      <c r="B18" s="329">
        <v>1</v>
      </c>
      <c r="C18" s="279">
        <f>SUM(C19:C47)</f>
        <v>38034</v>
      </c>
      <c r="D18" s="279">
        <f t="shared" ref="D18:Q18" si="0">SUM(D19:D47)</f>
        <v>23760</v>
      </c>
      <c r="E18" s="279">
        <f t="shared" si="0"/>
        <v>14274</v>
      </c>
      <c r="F18" s="279">
        <f t="shared" si="0"/>
        <v>4753</v>
      </c>
      <c r="G18" s="279">
        <f t="shared" si="0"/>
        <v>2876</v>
      </c>
      <c r="H18" s="279">
        <f t="shared" si="0"/>
        <v>1877</v>
      </c>
      <c r="I18" s="279">
        <f t="shared" si="0"/>
        <v>33027</v>
      </c>
      <c r="J18" s="279">
        <f t="shared" si="0"/>
        <v>20713</v>
      </c>
      <c r="K18" s="279">
        <f t="shared" si="0"/>
        <v>12314</v>
      </c>
      <c r="L18" s="279">
        <f t="shared" si="0"/>
        <v>254</v>
      </c>
      <c r="M18" s="279">
        <f t="shared" si="0"/>
        <v>171</v>
      </c>
      <c r="N18" s="279">
        <f t="shared" si="0"/>
        <v>83</v>
      </c>
      <c r="O18" s="279">
        <f t="shared" si="0"/>
        <v>2293</v>
      </c>
      <c r="P18" s="279">
        <f t="shared" si="0"/>
        <v>1518</v>
      </c>
      <c r="Q18" s="279">
        <f t="shared" si="0"/>
        <v>775</v>
      </c>
      <c r="R18" s="330" t="s">
        <v>615</v>
      </c>
      <c r="S18" s="329">
        <v>1</v>
      </c>
      <c r="T18" s="279">
        <f t="shared" ref="T18" si="1">SUM(T19:T47)</f>
        <v>259</v>
      </c>
      <c r="U18" s="279">
        <f t="shared" ref="U18" si="2">SUM(U19:U47)</f>
        <v>155</v>
      </c>
      <c r="V18" s="279">
        <f t="shared" ref="V18" si="3">SUM(V19:V47)</f>
        <v>104</v>
      </c>
      <c r="W18" s="279">
        <f t="shared" ref="W18" si="4">SUM(W19:W47)</f>
        <v>643</v>
      </c>
      <c r="X18" s="279">
        <f t="shared" ref="X18" si="5">SUM(X19:X47)</f>
        <v>352</v>
      </c>
      <c r="Y18" s="279">
        <f t="shared" ref="Y18" si="6">SUM(Y19:Y47)</f>
        <v>291</v>
      </c>
      <c r="Z18" s="279">
        <f t="shared" ref="Z18" si="7">SUM(Z19:Z47)</f>
        <v>152</v>
      </c>
      <c r="AA18" s="279">
        <f t="shared" ref="AA18" si="8">SUM(AA19:AA47)</f>
        <v>101</v>
      </c>
      <c r="AB18" s="279">
        <f t="shared" ref="AB18" si="9">SUM(AB19:AB47)</f>
        <v>51</v>
      </c>
      <c r="AC18" s="279">
        <f t="shared" ref="AC18" si="10">SUM(AC19:AC47)</f>
        <v>55</v>
      </c>
      <c r="AD18" s="279">
        <f t="shared" ref="AD18" si="11">SUM(AD19:AD47)</f>
        <v>28</v>
      </c>
      <c r="AE18" s="279">
        <f t="shared" ref="AE18" si="12">SUM(AE19:AE47)</f>
        <v>27</v>
      </c>
      <c r="AF18" s="279">
        <f t="shared" ref="AF18" si="13">SUM(AF19:AF47)</f>
        <v>82</v>
      </c>
      <c r="AG18" s="279">
        <f t="shared" ref="AG18" si="14">SUM(AG19:AG47)</f>
        <v>37</v>
      </c>
      <c r="AH18" s="279">
        <f t="shared" ref="AH18" si="15">SUM(AH19:AH47)</f>
        <v>45</v>
      </c>
      <c r="AI18" s="279">
        <f t="shared" ref="AI18" si="16">SUM(AI19:AI47)</f>
        <v>134</v>
      </c>
      <c r="AJ18" s="279">
        <f t="shared" ref="AJ18" si="17">SUM(AJ19:AJ47)</f>
        <v>75</v>
      </c>
      <c r="AK18" s="279">
        <f t="shared" ref="AK18" si="18">SUM(AK19:AK47)</f>
        <v>59</v>
      </c>
      <c r="AL18" s="331" t="s">
        <v>615</v>
      </c>
      <c r="AM18" s="279">
        <v>1</v>
      </c>
      <c r="AN18" s="279">
        <f t="shared" ref="AN18" si="19">SUM(AN19:AN47)</f>
        <v>116</v>
      </c>
      <c r="AO18" s="279">
        <f t="shared" ref="AO18" si="20">SUM(AO19:AO47)</f>
        <v>67</v>
      </c>
      <c r="AP18" s="279">
        <f t="shared" ref="AP18" si="21">SUM(AP19:AP47)</f>
        <v>49</v>
      </c>
      <c r="AQ18" s="279">
        <f t="shared" ref="AQ18" si="22">SUM(AQ19:AQ47)</f>
        <v>22</v>
      </c>
      <c r="AR18" s="279">
        <f t="shared" ref="AR18" si="23">SUM(AR19:AR47)</f>
        <v>18</v>
      </c>
      <c r="AS18" s="279">
        <f t="shared" ref="AS18" si="24">SUM(AS19:AS47)</f>
        <v>4</v>
      </c>
      <c r="AT18" s="279">
        <f t="shared" ref="AT18" si="25">SUM(AT19:AT47)</f>
        <v>94</v>
      </c>
      <c r="AU18" s="279">
        <f t="shared" ref="AU18" si="26">SUM(AU19:AU47)</f>
        <v>49</v>
      </c>
      <c r="AV18" s="279">
        <f t="shared" ref="AV18" si="27">SUM(AV19:AV47)</f>
        <v>45</v>
      </c>
      <c r="AW18" s="279">
        <f t="shared" ref="AW18" si="28">SUM(AW19:AW47)</f>
        <v>5</v>
      </c>
      <c r="AX18" s="279">
        <f t="shared" ref="AX18" si="29">SUM(AX19:AX47)</f>
        <v>1</v>
      </c>
      <c r="AY18" s="279">
        <f t="shared" ref="AY18" si="30">SUM(AY19:AY47)</f>
        <v>4</v>
      </c>
      <c r="AZ18" s="279">
        <f t="shared" ref="AZ18" si="31">SUM(AZ19:AZ47)</f>
        <v>66</v>
      </c>
      <c r="BA18" s="279">
        <f t="shared" ref="BA18" si="32">SUM(BA19:BA47)</f>
        <v>28</v>
      </c>
      <c r="BB18" s="279">
        <f t="shared" ref="BB18" si="33">SUM(BB19:BB47)</f>
        <v>38</v>
      </c>
      <c r="BC18" s="279">
        <f t="shared" ref="BC18" si="34">SUM(BC19:BC47)</f>
        <v>33</v>
      </c>
      <c r="BD18" s="279">
        <f t="shared" ref="BD18" si="35">SUM(BD19:BD47)</f>
        <v>15</v>
      </c>
      <c r="BE18" s="279">
        <f t="shared" ref="BE18" si="36">SUM(BE19:BE47)</f>
        <v>18</v>
      </c>
    </row>
    <row r="19" spans="1:57" s="41" customFormat="1" ht="20.25" customHeight="1">
      <c r="A19" s="120" t="s">
        <v>616</v>
      </c>
      <c r="B19" s="43">
        <v>2</v>
      </c>
      <c r="C19" s="279">
        <f>+F19+I19+L19</f>
        <v>36</v>
      </c>
      <c r="D19" s="279">
        <f t="shared" ref="D19:E19" si="37">+G19+J19+M19</f>
        <v>27</v>
      </c>
      <c r="E19" s="279">
        <f t="shared" si="37"/>
        <v>9</v>
      </c>
      <c r="F19" s="284">
        <f>+G19+H19</f>
        <v>0</v>
      </c>
      <c r="G19" s="255">
        <v>0</v>
      </c>
      <c r="H19" s="255">
        <v>0</v>
      </c>
      <c r="I19" s="284">
        <f>+J19+K19</f>
        <v>36</v>
      </c>
      <c r="J19" s="255">
        <v>27</v>
      </c>
      <c r="K19" s="255">
        <v>9</v>
      </c>
      <c r="L19" s="284">
        <f>+M19+N19</f>
        <v>0</v>
      </c>
      <c r="M19" s="255">
        <v>0</v>
      </c>
      <c r="N19" s="255">
        <v>0</v>
      </c>
      <c r="O19" s="284">
        <f>+P19+Q19</f>
        <v>6</v>
      </c>
      <c r="P19" s="267">
        <v>2</v>
      </c>
      <c r="Q19" s="267">
        <v>4</v>
      </c>
      <c r="R19" s="120" t="s">
        <v>616</v>
      </c>
      <c r="S19" s="43">
        <v>2</v>
      </c>
      <c r="T19" s="284">
        <f>+U19+V19</f>
        <v>1</v>
      </c>
      <c r="U19" s="267">
        <v>1</v>
      </c>
      <c r="V19" s="267">
        <v>0</v>
      </c>
      <c r="W19" s="352">
        <f t="shared" ref="W19:W47" si="38">+Z19+AC19+AF19+AI19+AN19+AW19+AZ19+BC19</f>
        <v>1</v>
      </c>
      <c r="X19" s="352">
        <f t="shared" ref="X19:X47" si="39">+AA19+AD19+AG19+AJ19+AO19+AX19+BA19+BD19</f>
        <v>1</v>
      </c>
      <c r="Y19" s="352">
        <f t="shared" ref="Y19:Y47" si="40">+AB19+AE19+AH19+AK19+AP19+AY19+BB19+BE19</f>
        <v>0</v>
      </c>
      <c r="Z19" s="287">
        <f>+AA19+AB19</f>
        <v>0</v>
      </c>
      <c r="AA19" s="287">
        <v>0</v>
      </c>
      <c r="AB19" s="287">
        <v>0</v>
      </c>
      <c r="AC19" s="287">
        <f>+AD19+AE19</f>
        <v>1</v>
      </c>
      <c r="AD19" s="258">
        <v>1</v>
      </c>
      <c r="AE19" s="258">
        <v>0</v>
      </c>
      <c r="AF19" s="287">
        <f>+AG19+AH19</f>
        <v>0</v>
      </c>
      <c r="AG19" s="258">
        <v>0</v>
      </c>
      <c r="AH19" s="258">
        <v>0</v>
      </c>
      <c r="AI19" s="287">
        <f>+AJ19+AK19</f>
        <v>0</v>
      </c>
      <c r="AJ19" s="258">
        <v>0</v>
      </c>
      <c r="AK19" s="258">
        <v>0</v>
      </c>
      <c r="AL19" s="255" t="s">
        <v>616</v>
      </c>
      <c r="AM19" s="256">
        <v>2</v>
      </c>
      <c r="AN19" s="287">
        <f t="shared" ref="AN19:AN47" si="41">+AQ19+AT19</f>
        <v>0</v>
      </c>
      <c r="AO19" s="287">
        <f t="shared" ref="AO19:AO47" si="42">+AR19+AU19</f>
        <v>0</v>
      </c>
      <c r="AP19" s="287">
        <f t="shared" ref="AP19:AP47" si="43">+AS19+AV19</f>
        <v>0</v>
      </c>
      <c r="AQ19" s="287">
        <f>+AR19+AS19</f>
        <v>0</v>
      </c>
      <c r="AR19" s="287">
        <v>0</v>
      </c>
      <c r="AS19" s="287">
        <v>0</v>
      </c>
      <c r="AT19" s="332">
        <f>+AU19+AV19</f>
        <v>0</v>
      </c>
      <c r="AU19" s="332">
        <v>0</v>
      </c>
      <c r="AV19" s="332">
        <v>0</v>
      </c>
      <c r="AW19" s="332">
        <f>+AX19+AY19</f>
        <v>0</v>
      </c>
      <c r="AX19" s="332">
        <v>0</v>
      </c>
      <c r="AY19" s="332">
        <v>0</v>
      </c>
      <c r="AZ19" s="332">
        <f>+BA19+BB19</f>
        <v>0</v>
      </c>
      <c r="BA19" s="332">
        <v>0</v>
      </c>
      <c r="BB19" s="332">
        <v>0</v>
      </c>
      <c r="BC19" s="332">
        <f>+BD19+BE19</f>
        <v>0</v>
      </c>
      <c r="BD19" s="332">
        <v>0</v>
      </c>
      <c r="BE19" s="332">
        <v>0</v>
      </c>
    </row>
    <row r="20" spans="1:57" s="41" customFormat="1" ht="20.25" customHeight="1">
      <c r="A20" s="120">
        <v>14</v>
      </c>
      <c r="B20" s="43">
        <v>3</v>
      </c>
      <c r="C20" s="279">
        <f t="shared" ref="C20:C47" si="44">+F20+I20+L20</f>
        <v>814</v>
      </c>
      <c r="D20" s="279">
        <f t="shared" ref="D20:D47" si="45">+G20+J20+M20</f>
        <v>518</v>
      </c>
      <c r="E20" s="279">
        <f t="shared" ref="E20:E47" si="46">+H20+K20+N20</f>
        <v>296</v>
      </c>
      <c r="F20" s="284">
        <f t="shared" ref="F20:F47" si="47">+G20+H20</f>
        <v>6</v>
      </c>
      <c r="G20" s="255">
        <v>3</v>
      </c>
      <c r="H20" s="255">
        <v>3</v>
      </c>
      <c r="I20" s="284">
        <f t="shared" ref="I20:I47" si="48">+J20+K20</f>
        <v>808</v>
      </c>
      <c r="J20" s="255">
        <v>515</v>
      </c>
      <c r="K20" s="255">
        <v>293</v>
      </c>
      <c r="L20" s="284">
        <f t="shared" ref="L20:L47" si="49">+M20+N20</f>
        <v>0</v>
      </c>
      <c r="M20" s="255">
        <v>0</v>
      </c>
      <c r="N20" s="255">
        <v>0</v>
      </c>
      <c r="O20" s="284">
        <f t="shared" ref="O20:O23" si="50">+P20+Q20</f>
        <v>90</v>
      </c>
      <c r="P20" s="267">
        <v>50</v>
      </c>
      <c r="Q20" s="267">
        <v>40</v>
      </c>
      <c r="R20" s="120">
        <v>14</v>
      </c>
      <c r="S20" s="43">
        <v>3</v>
      </c>
      <c r="T20" s="284">
        <f t="shared" ref="T20:T23" si="51">+U20+V20</f>
        <v>7</v>
      </c>
      <c r="U20" s="267">
        <v>2</v>
      </c>
      <c r="V20" s="267">
        <v>5</v>
      </c>
      <c r="W20" s="352">
        <f t="shared" si="38"/>
        <v>4</v>
      </c>
      <c r="X20" s="352">
        <f t="shared" si="39"/>
        <v>1</v>
      </c>
      <c r="Y20" s="352">
        <f t="shared" si="40"/>
        <v>3</v>
      </c>
      <c r="Z20" s="287">
        <f t="shared" ref="Z20:Z47" si="52">+AA20+AB20</f>
        <v>2</v>
      </c>
      <c r="AA20" s="287">
        <v>1</v>
      </c>
      <c r="AB20" s="287">
        <v>1</v>
      </c>
      <c r="AC20" s="287">
        <f t="shared" ref="AC20:AC47" si="53">+AD20+AE20</f>
        <v>0</v>
      </c>
      <c r="AD20" s="258">
        <v>0</v>
      </c>
      <c r="AE20" s="258">
        <v>0</v>
      </c>
      <c r="AF20" s="287">
        <f t="shared" ref="AF20:AF47" si="54">+AG20+AH20</f>
        <v>1</v>
      </c>
      <c r="AG20" s="258">
        <v>0</v>
      </c>
      <c r="AH20" s="258">
        <v>1</v>
      </c>
      <c r="AI20" s="287">
        <f t="shared" ref="AI20:AI47" si="55">+AJ20+AK20</f>
        <v>0</v>
      </c>
      <c r="AJ20" s="258">
        <v>0</v>
      </c>
      <c r="AK20" s="258">
        <v>0</v>
      </c>
      <c r="AL20" s="255">
        <v>14</v>
      </c>
      <c r="AM20" s="256">
        <v>3</v>
      </c>
      <c r="AN20" s="287">
        <f t="shared" si="41"/>
        <v>1</v>
      </c>
      <c r="AO20" s="287">
        <f t="shared" si="42"/>
        <v>0</v>
      </c>
      <c r="AP20" s="287">
        <f t="shared" si="43"/>
        <v>1</v>
      </c>
      <c r="AQ20" s="287">
        <f t="shared" ref="AQ20:AQ47" si="56">+AR20+AS20</f>
        <v>0</v>
      </c>
      <c r="AR20" s="287">
        <v>0</v>
      </c>
      <c r="AS20" s="287">
        <v>0</v>
      </c>
      <c r="AT20" s="332">
        <f t="shared" ref="AT20:AT47" si="57">+AU20+AV20</f>
        <v>1</v>
      </c>
      <c r="AU20" s="332">
        <v>0</v>
      </c>
      <c r="AV20" s="332">
        <v>1</v>
      </c>
      <c r="AW20" s="332">
        <f t="shared" ref="AW20:AW47" si="58">+AX20+AY20</f>
        <v>0</v>
      </c>
      <c r="AX20" s="332">
        <v>0</v>
      </c>
      <c r="AY20" s="332">
        <v>0</v>
      </c>
      <c r="AZ20" s="332">
        <f t="shared" ref="AZ20:AZ47" si="59">+BA20+BB20</f>
        <v>0</v>
      </c>
      <c r="BA20" s="332">
        <v>0</v>
      </c>
      <c r="BB20" s="332">
        <v>0</v>
      </c>
      <c r="BC20" s="332">
        <f t="shared" ref="BC20:BC47" si="60">+BD20+BE20</f>
        <v>0</v>
      </c>
      <c r="BD20" s="332">
        <v>0</v>
      </c>
      <c r="BE20" s="332">
        <v>0</v>
      </c>
    </row>
    <row r="21" spans="1:57" s="41" customFormat="1" ht="20.25" customHeight="1">
      <c r="A21" s="120">
        <v>15</v>
      </c>
      <c r="B21" s="43">
        <v>4</v>
      </c>
      <c r="C21" s="279">
        <f t="shared" si="44"/>
        <v>6523</v>
      </c>
      <c r="D21" s="279">
        <f t="shared" si="45"/>
        <v>4559</v>
      </c>
      <c r="E21" s="279">
        <f t="shared" si="46"/>
        <v>1964</v>
      </c>
      <c r="F21" s="284">
        <f t="shared" si="47"/>
        <v>127</v>
      </c>
      <c r="G21" s="255">
        <v>60</v>
      </c>
      <c r="H21" s="255">
        <v>67</v>
      </c>
      <c r="I21" s="284">
        <f t="shared" si="48"/>
        <v>6396</v>
      </c>
      <c r="J21" s="255">
        <v>4499</v>
      </c>
      <c r="K21" s="255">
        <v>1897</v>
      </c>
      <c r="L21" s="284">
        <f t="shared" si="49"/>
        <v>0</v>
      </c>
      <c r="M21" s="255">
        <v>0</v>
      </c>
      <c r="N21" s="255">
        <v>0</v>
      </c>
      <c r="O21" s="284">
        <f t="shared" si="50"/>
        <v>696</v>
      </c>
      <c r="P21" s="267">
        <v>498</v>
      </c>
      <c r="Q21" s="267">
        <v>198</v>
      </c>
      <c r="R21" s="120">
        <v>15</v>
      </c>
      <c r="S21" s="43">
        <v>4</v>
      </c>
      <c r="T21" s="284">
        <f t="shared" si="51"/>
        <v>71</v>
      </c>
      <c r="U21" s="267">
        <v>43</v>
      </c>
      <c r="V21" s="267">
        <v>28</v>
      </c>
      <c r="W21" s="352">
        <f t="shared" si="38"/>
        <v>52</v>
      </c>
      <c r="X21" s="352">
        <f t="shared" si="39"/>
        <v>29</v>
      </c>
      <c r="Y21" s="352">
        <f t="shared" si="40"/>
        <v>23</v>
      </c>
      <c r="Z21" s="287">
        <f t="shared" si="52"/>
        <v>15</v>
      </c>
      <c r="AA21" s="287">
        <v>9</v>
      </c>
      <c r="AB21" s="287">
        <v>6</v>
      </c>
      <c r="AC21" s="287">
        <f t="shared" si="53"/>
        <v>8</v>
      </c>
      <c r="AD21" s="258">
        <v>3</v>
      </c>
      <c r="AE21" s="258">
        <v>5</v>
      </c>
      <c r="AF21" s="287">
        <f t="shared" si="54"/>
        <v>5</v>
      </c>
      <c r="AG21" s="258">
        <v>3</v>
      </c>
      <c r="AH21" s="258">
        <v>2</v>
      </c>
      <c r="AI21" s="287">
        <f t="shared" si="55"/>
        <v>8</v>
      </c>
      <c r="AJ21" s="258">
        <v>6</v>
      </c>
      <c r="AK21" s="258">
        <v>2</v>
      </c>
      <c r="AL21" s="255">
        <v>15</v>
      </c>
      <c r="AM21" s="256">
        <v>4</v>
      </c>
      <c r="AN21" s="287">
        <f t="shared" si="41"/>
        <v>10</v>
      </c>
      <c r="AO21" s="287">
        <f t="shared" si="42"/>
        <v>5</v>
      </c>
      <c r="AP21" s="287">
        <f t="shared" si="43"/>
        <v>5</v>
      </c>
      <c r="AQ21" s="287">
        <f t="shared" si="56"/>
        <v>2</v>
      </c>
      <c r="AR21" s="287">
        <v>1</v>
      </c>
      <c r="AS21" s="287">
        <v>1</v>
      </c>
      <c r="AT21" s="332">
        <f t="shared" si="57"/>
        <v>8</v>
      </c>
      <c r="AU21" s="332">
        <v>4</v>
      </c>
      <c r="AV21" s="332">
        <v>4</v>
      </c>
      <c r="AW21" s="332">
        <f t="shared" si="58"/>
        <v>1</v>
      </c>
      <c r="AX21" s="332">
        <v>0</v>
      </c>
      <c r="AY21" s="332">
        <v>1</v>
      </c>
      <c r="AZ21" s="332">
        <f t="shared" si="59"/>
        <v>4</v>
      </c>
      <c r="BA21" s="332">
        <v>2</v>
      </c>
      <c r="BB21" s="332">
        <v>2</v>
      </c>
      <c r="BC21" s="332">
        <f t="shared" si="60"/>
        <v>1</v>
      </c>
      <c r="BD21" s="332">
        <v>1</v>
      </c>
      <c r="BE21" s="332">
        <v>0</v>
      </c>
    </row>
    <row r="22" spans="1:57" s="41" customFormat="1" ht="20.25" customHeight="1">
      <c r="A22" s="120">
        <v>16</v>
      </c>
      <c r="B22" s="43">
        <v>5</v>
      </c>
      <c r="C22" s="279">
        <f t="shared" si="44"/>
        <v>6804</v>
      </c>
      <c r="D22" s="279">
        <f t="shared" si="45"/>
        <v>4637</v>
      </c>
      <c r="E22" s="279">
        <f t="shared" si="46"/>
        <v>2167</v>
      </c>
      <c r="F22" s="284">
        <f t="shared" si="47"/>
        <v>132</v>
      </c>
      <c r="G22" s="255">
        <v>53</v>
      </c>
      <c r="H22" s="255">
        <v>79</v>
      </c>
      <c r="I22" s="284">
        <f t="shared" si="48"/>
        <v>6672</v>
      </c>
      <c r="J22" s="255">
        <v>4584</v>
      </c>
      <c r="K22" s="255">
        <v>2088</v>
      </c>
      <c r="L22" s="284">
        <f t="shared" si="49"/>
        <v>0</v>
      </c>
      <c r="M22" s="255">
        <v>0</v>
      </c>
      <c r="N22" s="255">
        <v>0</v>
      </c>
      <c r="O22" s="284">
        <f t="shared" si="50"/>
        <v>792</v>
      </c>
      <c r="P22" s="267">
        <v>513</v>
      </c>
      <c r="Q22" s="267">
        <v>279</v>
      </c>
      <c r="R22" s="120">
        <v>16</v>
      </c>
      <c r="S22" s="43">
        <v>5</v>
      </c>
      <c r="T22" s="284">
        <f t="shared" si="51"/>
        <v>89</v>
      </c>
      <c r="U22" s="267">
        <v>54</v>
      </c>
      <c r="V22" s="267">
        <v>35</v>
      </c>
      <c r="W22" s="352">
        <f t="shared" si="38"/>
        <v>89</v>
      </c>
      <c r="X22" s="352">
        <f t="shared" si="39"/>
        <v>59</v>
      </c>
      <c r="Y22" s="352">
        <f t="shared" si="40"/>
        <v>30</v>
      </c>
      <c r="Z22" s="287">
        <f t="shared" si="52"/>
        <v>25</v>
      </c>
      <c r="AA22" s="287">
        <v>18</v>
      </c>
      <c r="AB22" s="287">
        <v>7</v>
      </c>
      <c r="AC22" s="287">
        <f t="shared" si="53"/>
        <v>8</v>
      </c>
      <c r="AD22" s="258">
        <v>6</v>
      </c>
      <c r="AE22" s="258">
        <v>2</v>
      </c>
      <c r="AF22" s="287">
        <f t="shared" si="54"/>
        <v>11</v>
      </c>
      <c r="AG22" s="258">
        <v>8</v>
      </c>
      <c r="AH22" s="258">
        <v>3</v>
      </c>
      <c r="AI22" s="287">
        <f t="shared" si="55"/>
        <v>13</v>
      </c>
      <c r="AJ22" s="258">
        <v>7</v>
      </c>
      <c r="AK22" s="258">
        <v>6</v>
      </c>
      <c r="AL22" s="255">
        <v>16</v>
      </c>
      <c r="AM22" s="256">
        <v>5</v>
      </c>
      <c r="AN22" s="287">
        <f t="shared" si="41"/>
        <v>17</v>
      </c>
      <c r="AO22" s="287">
        <f t="shared" si="42"/>
        <v>11</v>
      </c>
      <c r="AP22" s="287">
        <f t="shared" si="43"/>
        <v>6</v>
      </c>
      <c r="AQ22" s="287">
        <f t="shared" si="56"/>
        <v>4</v>
      </c>
      <c r="AR22" s="287">
        <v>3</v>
      </c>
      <c r="AS22" s="287">
        <v>1</v>
      </c>
      <c r="AT22" s="332">
        <f t="shared" si="57"/>
        <v>13</v>
      </c>
      <c r="AU22" s="332">
        <v>8</v>
      </c>
      <c r="AV22" s="332">
        <v>5</v>
      </c>
      <c r="AW22" s="332">
        <f t="shared" si="58"/>
        <v>0</v>
      </c>
      <c r="AX22" s="332">
        <v>0</v>
      </c>
      <c r="AY22" s="332">
        <v>0</v>
      </c>
      <c r="AZ22" s="332">
        <f t="shared" si="59"/>
        <v>7</v>
      </c>
      <c r="BA22" s="332">
        <v>6</v>
      </c>
      <c r="BB22" s="332">
        <v>1</v>
      </c>
      <c r="BC22" s="332">
        <f t="shared" si="60"/>
        <v>8</v>
      </c>
      <c r="BD22" s="332">
        <v>3</v>
      </c>
      <c r="BE22" s="332">
        <v>5</v>
      </c>
    </row>
    <row r="23" spans="1:57" s="41" customFormat="1" ht="20.25" customHeight="1">
      <c r="A23" s="120">
        <v>17</v>
      </c>
      <c r="B23" s="43">
        <v>6</v>
      </c>
      <c r="C23" s="279">
        <f t="shared" si="44"/>
        <v>6657</v>
      </c>
      <c r="D23" s="279">
        <f t="shared" si="45"/>
        <v>4491</v>
      </c>
      <c r="E23" s="279">
        <f t="shared" si="46"/>
        <v>2166</v>
      </c>
      <c r="F23" s="284">
        <f t="shared" si="47"/>
        <v>235</v>
      </c>
      <c r="G23" s="255">
        <v>131</v>
      </c>
      <c r="H23" s="255">
        <v>104</v>
      </c>
      <c r="I23" s="284">
        <f t="shared" si="48"/>
        <v>6421</v>
      </c>
      <c r="J23" s="255">
        <v>4359</v>
      </c>
      <c r="K23" s="255">
        <v>2062</v>
      </c>
      <c r="L23" s="284">
        <f t="shared" si="49"/>
        <v>1</v>
      </c>
      <c r="M23" s="255">
        <v>1</v>
      </c>
      <c r="N23" s="255">
        <v>0</v>
      </c>
      <c r="O23" s="284">
        <f t="shared" si="50"/>
        <v>709</v>
      </c>
      <c r="P23" s="267">
        <v>455</v>
      </c>
      <c r="Q23" s="267">
        <v>254</v>
      </c>
      <c r="R23" s="120">
        <v>17</v>
      </c>
      <c r="S23" s="43">
        <v>6</v>
      </c>
      <c r="T23" s="284">
        <f t="shared" si="51"/>
        <v>91</v>
      </c>
      <c r="U23" s="267">
        <v>55</v>
      </c>
      <c r="V23" s="267">
        <v>36</v>
      </c>
      <c r="W23" s="352">
        <f t="shared" si="38"/>
        <v>80</v>
      </c>
      <c r="X23" s="352">
        <f t="shared" si="39"/>
        <v>48</v>
      </c>
      <c r="Y23" s="352">
        <f t="shared" si="40"/>
        <v>32</v>
      </c>
      <c r="Z23" s="287">
        <f t="shared" si="52"/>
        <v>17</v>
      </c>
      <c r="AA23" s="287">
        <v>9</v>
      </c>
      <c r="AB23" s="287">
        <v>8</v>
      </c>
      <c r="AC23" s="287">
        <f t="shared" si="53"/>
        <v>11</v>
      </c>
      <c r="AD23" s="258">
        <v>9</v>
      </c>
      <c r="AE23" s="258">
        <v>2</v>
      </c>
      <c r="AF23" s="287">
        <f t="shared" si="54"/>
        <v>11</v>
      </c>
      <c r="AG23" s="258">
        <v>5</v>
      </c>
      <c r="AH23" s="258">
        <v>6</v>
      </c>
      <c r="AI23" s="287">
        <f t="shared" si="55"/>
        <v>14</v>
      </c>
      <c r="AJ23" s="258">
        <v>10</v>
      </c>
      <c r="AK23" s="258">
        <v>4</v>
      </c>
      <c r="AL23" s="255">
        <v>17</v>
      </c>
      <c r="AM23" s="256">
        <v>6</v>
      </c>
      <c r="AN23" s="287">
        <f t="shared" si="41"/>
        <v>14</v>
      </c>
      <c r="AO23" s="287">
        <f t="shared" si="42"/>
        <v>7</v>
      </c>
      <c r="AP23" s="287">
        <f t="shared" si="43"/>
        <v>7</v>
      </c>
      <c r="AQ23" s="287">
        <f t="shared" si="56"/>
        <v>3</v>
      </c>
      <c r="AR23" s="287">
        <v>3</v>
      </c>
      <c r="AS23" s="287">
        <v>0</v>
      </c>
      <c r="AT23" s="332">
        <f t="shared" si="57"/>
        <v>11</v>
      </c>
      <c r="AU23" s="332">
        <v>4</v>
      </c>
      <c r="AV23" s="332">
        <v>7</v>
      </c>
      <c r="AW23" s="332">
        <f t="shared" si="58"/>
        <v>0</v>
      </c>
      <c r="AX23" s="332">
        <v>0</v>
      </c>
      <c r="AY23" s="332">
        <v>0</v>
      </c>
      <c r="AZ23" s="332">
        <f t="shared" si="59"/>
        <v>10</v>
      </c>
      <c r="BA23" s="332">
        <v>6</v>
      </c>
      <c r="BB23" s="332">
        <v>4</v>
      </c>
      <c r="BC23" s="332">
        <f t="shared" si="60"/>
        <v>3</v>
      </c>
      <c r="BD23" s="332">
        <v>2</v>
      </c>
      <c r="BE23" s="332">
        <v>1</v>
      </c>
    </row>
    <row r="24" spans="1:57" s="41" customFormat="1" ht="20.25" customHeight="1">
      <c r="A24" s="120">
        <v>18</v>
      </c>
      <c r="B24" s="43">
        <v>7</v>
      </c>
      <c r="C24" s="279">
        <f t="shared" si="44"/>
        <v>3476</v>
      </c>
      <c r="D24" s="279">
        <f t="shared" si="45"/>
        <v>2265</v>
      </c>
      <c r="E24" s="279">
        <f t="shared" si="46"/>
        <v>1211</v>
      </c>
      <c r="F24" s="284">
        <f t="shared" si="47"/>
        <v>952</v>
      </c>
      <c r="G24" s="255">
        <v>649</v>
      </c>
      <c r="H24" s="255">
        <v>303</v>
      </c>
      <c r="I24" s="284">
        <f t="shared" si="48"/>
        <v>2520</v>
      </c>
      <c r="J24" s="255">
        <v>1613</v>
      </c>
      <c r="K24" s="255">
        <v>907</v>
      </c>
      <c r="L24" s="284">
        <f t="shared" si="49"/>
        <v>4</v>
      </c>
      <c r="M24" s="255">
        <v>3</v>
      </c>
      <c r="N24" s="255">
        <v>1</v>
      </c>
      <c r="O24" s="255" t="s">
        <v>617</v>
      </c>
      <c r="P24" s="255" t="s">
        <v>617</v>
      </c>
      <c r="Q24" s="255" t="s">
        <v>617</v>
      </c>
      <c r="R24" s="120">
        <v>18</v>
      </c>
      <c r="S24" s="43">
        <v>7</v>
      </c>
      <c r="T24" s="255" t="s">
        <v>617</v>
      </c>
      <c r="U24" s="255" t="s">
        <v>617</v>
      </c>
      <c r="V24" s="255" t="s">
        <v>617</v>
      </c>
      <c r="W24" s="352">
        <f t="shared" si="38"/>
        <v>64</v>
      </c>
      <c r="X24" s="352">
        <f t="shared" si="39"/>
        <v>32</v>
      </c>
      <c r="Y24" s="352">
        <f t="shared" si="40"/>
        <v>32</v>
      </c>
      <c r="Z24" s="287">
        <f t="shared" si="52"/>
        <v>7</v>
      </c>
      <c r="AA24" s="287">
        <v>4</v>
      </c>
      <c r="AB24" s="287">
        <v>3</v>
      </c>
      <c r="AC24" s="287">
        <f t="shared" si="53"/>
        <v>9</v>
      </c>
      <c r="AD24" s="258">
        <v>5</v>
      </c>
      <c r="AE24" s="258">
        <v>4</v>
      </c>
      <c r="AF24" s="287">
        <f t="shared" si="54"/>
        <v>9</v>
      </c>
      <c r="AG24" s="258">
        <v>4</v>
      </c>
      <c r="AH24" s="258">
        <v>5</v>
      </c>
      <c r="AI24" s="287">
        <f t="shared" si="55"/>
        <v>12</v>
      </c>
      <c r="AJ24" s="258">
        <v>6</v>
      </c>
      <c r="AK24" s="258">
        <v>6</v>
      </c>
      <c r="AL24" s="255">
        <v>18</v>
      </c>
      <c r="AM24" s="256">
        <v>7</v>
      </c>
      <c r="AN24" s="287">
        <f t="shared" si="41"/>
        <v>14</v>
      </c>
      <c r="AO24" s="287">
        <f t="shared" si="42"/>
        <v>9</v>
      </c>
      <c r="AP24" s="287">
        <f t="shared" si="43"/>
        <v>5</v>
      </c>
      <c r="AQ24" s="287">
        <f t="shared" si="56"/>
        <v>4</v>
      </c>
      <c r="AR24" s="287">
        <v>3</v>
      </c>
      <c r="AS24" s="287">
        <v>1</v>
      </c>
      <c r="AT24" s="332">
        <f t="shared" si="57"/>
        <v>10</v>
      </c>
      <c r="AU24" s="332">
        <v>6</v>
      </c>
      <c r="AV24" s="332">
        <v>4</v>
      </c>
      <c r="AW24" s="332">
        <f t="shared" si="58"/>
        <v>2</v>
      </c>
      <c r="AX24" s="332">
        <v>0</v>
      </c>
      <c r="AY24" s="332">
        <v>2</v>
      </c>
      <c r="AZ24" s="332">
        <f t="shared" si="59"/>
        <v>4</v>
      </c>
      <c r="BA24" s="332">
        <v>2</v>
      </c>
      <c r="BB24" s="332">
        <v>2</v>
      </c>
      <c r="BC24" s="332">
        <f t="shared" si="60"/>
        <v>7</v>
      </c>
      <c r="BD24" s="332">
        <v>2</v>
      </c>
      <c r="BE24" s="332">
        <v>5</v>
      </c>
    </row>
    <row r="25" spans="1:57" s="41" customFormat="1" ht="20.25" customHeight="1">
      <c r="A25" s="120">
        <v>19</v>
      </c>
      <c r="B25" s="43">
        <v>8</v>
      </c>
      <c r="C25" s="279">
        <f t="shared" si="44"/>
        <v>1742</v>
      </c>
      <c r="D25" s="279">
        <f t="shared" si="45"/>
        <v>1109</v>
      </c>
      <c r="E25" s="279">
        <f t="shared" si="46"/>
        <v>633</v>
      </c>
      <c r="F25" s="284">
        <f t="shared" si="47"/>
        <v>718</v>
      </c>
      <c r="G25" s="255">
        <v>484</v>
      </c>
      <c r="H25" s="255">
        <v>234</v>
      </c>
      <c r="I25" s="284">
        <f t="shared" si="48"/>
        <v>1020</v>
      </c>
      <c r="J25" s="255">
        <v>624</v>
      </c>
      <c r="K25" s="255">
        <v>396</v>
      </c>
      <c r="L25" s="284">
        <f t="shared" si="49"/>
        <v>4</v>
      </c>
      <c r="M25" s="255">
        <v>1</v>
      </c>
      <c r="N25" s="255">
        <v>3</v>
      </c>
      <c r="O25" s="255" t="s">
        <v>617</v>
      </c>
      <c r="P25" s="255" t="s">
        <v>617</v>
      </c>
      <c r="Q25" s="255" t="s">
        <v>617</v>
      </c>
      <c r="R25" s="120">
        <v>19</v>
      </c>
      <c r="S25" s="43">
        <v>8</v>
      </c>
      <c r="T25" s="255" t="s">
        <v>617</v>
      </c>
      <c r="U25" s="255" t="s">
        <v>617</v>
      </c>
      <c r="V25" s="255" t="s">
        <v>617</v>
      </c>
      <c r="W25" s="352">
        <f t="shared" si="38"/>
        <v>38</v>
      </c>
      <c r="X25" s="352">
        <f t="shared" si="39"/>
        <v>17</v>
      </c>
      <c r="Y25" s="352">
        <f t="shared" si="40"/>
        <v>21</v>
      </c>
      <c r="Z25" s="287">
        <f t="shared" si="52"/>
        <v>3</v>
      </c>
      <c r="AA25" s="287">
        <v>0</v>
      </c>
      <c r="AB25" s="287">
        <v>3</v>
      </c>
      <c r="AC25" s="287">
        <f t="shared" si="53"/>
        <v>4</v>
      </c>
      <c r="AD25" s="258">
        <v>2</v>
      </c>
      <c r="AE25" s="258">
        <v>2</v>
      </c>
      <c r="AF25" s="287">
        <f t="shared" si="54"/>
        <v>7</v>
      </c>
      <c r="AG25" s="258">
        <v>2</v>
      </c>
      <c r="AH25" s="258">
        <v>5</v>
      </c>
      <c r="AI25" s="287">
        <f t="shared" si="55"/>
        <v>10</v>
      </c>
      <c r="AJ25" s="258">
        <v>6</v>
      </c>
      <c r="AK25" s="258">
        <v>4</v>
      </c>
      <c r="AL25" s="255">
        <v>19</v>
      </c>
      <c r="AM25" s="256">
        <v>8</v>
      </c>
      <c r="AN25" s="287">
        <f t="shared" si="41"/>
        <v>9</v>
      </c>
      <c r="AO25" s="287">
        <f t="shared" si="42"/>
        <v>6</v>
      </c>
      <c r="AP25" s="287">
        <f t="shared" si="43"/>
        <v>3</v>
      </c>
      <c r="AQ25" s="287">
        <f t="shared" si="56"/>
        <v>2</v>
      </c>
      <c r="AR25" s="287">
        <v>2</v>
      </c>
      <c r="AS25" s="287">
        <v>0</v>
      </c>
      <c r="AT25" s="332">
        <f t="shared" si="57"/>
        <v>7</v>
      </c>
      <c r="AU25" s="332">
        <v>4</v>
      </c>
      <c r="AV25" s="332">
        <v>3</v>
      </c>
      <c r="AW25" s="332">
        <f t="shared" si="58"/>
        <v>0</v>
      </c>
      <c r="AX25" s="332">
        <v>0</v>
      </c>
      <c r="AY25" s="332">
        <v>0</v>
      </c>
      <c r="AZ25" s="332">
        <f t="shared" si="59"/>
        <v>2</v>
      </c>
      <c r="BA25" s="332">
        <v>0</v>
      </c>
      <c r="BB25" s="332">
        <v>2</v>
      </c>
      <c r="BC25" s="332">
        <f t="shared" si="60"/>
        <v>3</v>
      </c>
      <c r="BD25" s="332">
        <v>1</v>
      </c>
      <c r="BE25" s="332">
        <v>2</v>
      </c>
    </row>
    <row r="26" spans="1:57" s="41" customFormat="1" ht="20.25" customHeight="1">
      <c r="A26" s="120">
        <v>20</v>
      </c>
      <c r="B26" s="43">
        <v>9</v>
      </c>
      <c r="C26" s="279">
        <f t="shared" si="44"/>
        <v>1142</v>
      </c>
      <c r="D26" s="279">
        <f t="shared" si="45"/>
        <v>710</v>
      </c>
      <c r="E26" s="279">
        <f t="shared" si="46"/>
        <v>432</v>
      </c>
      <c r="F26" s="284">
        <f t="shared" si="47"/>
        <v>602</v>
      </c>
      <c r="G26" s="255">
        <v>385</v>
      </c>
      <c r="H26" s="255">
        <v>217</v>
      </c>
      <c r="I26" s="284">
        <f t="shared" si="48"/>
        <v>536</v>
      </c>
      <c r="J26" s="255">
        <v>322</v>
      </c>
      <c r="K26" s="255">
        <v>214</v>
      </c>
      <c r="L26" s="284">
        <f t="shared" si="49"/>
        <v>4</v>
      </c>
      <c r="M26" s="255">
        <v>3</v>
      </c>
      <c r="N26" s="255">
        <v>1</v>
      </c>
      <c r="O26" s="255" t="s">
        <v>617</v>
      </c>
      <c r="P26" s="255" t="s">
        <v>617</v>
      </c>
      <c r="Q26" s="255" t="s">
        <v>617</v>
      </c>
      <c r="R26" s="120">
        <v>20</v>
      </c>
      <c r="S26" s="43">
        <v>9</v>
      </c>
      <c r="T26" s="255" t="s">
        <v>617</v>
      </c>
      <c r="U26" s="255" t="s">
        <v>617</v>
      </c>
      <c r="V26" s="255" t="s">
        <v>617</v>
      </c>
      <c r="W26" s="352">
        <f t="shared" si="38"/>
        <v>23</v>
      </c>
      <c r="X26" s="352">
        <f t="shared" si="39"/>
        <v>13</v>
      </c>
      <c r="Y26" s="352">
        <f t="shared" si="40"/>
        <v>10</v>
      </c>
      <c r="Z26" s="287">
        <f t="shared" si="52"/>
        <v>0</v>
      </c>
      <c r="AA26" s="287">
        <v>0</v>
      </c>
      <c r="AB26" s="287">
        <v>0</v>
      </c>
      <c r="AC26" s="287">
        <f t="shared" si="53"/>
        <v>2</v>
      </c>
      <c r="AD26" s="258">
        <v>0</v>
      </c>
      <c r="AE26" s="258">
        <v>2</v>
      </c>
      <c r="AF26" s="287">
        <f t="shared" si="54"/>
        <v>6</v>
      </c>
      <c r="AG26" s="258">
        <v>2</v>
      </c>
      <c r="AH26" s="258">
        <v>4</v>
      </c>
      <c r="AI26" s="287">
        <f t="shared" si="55"/>
        <v>2</v>
      </c>
      <c r="AJ26" s="258">
        <v>2</v>
      </c>
      <c r="AK26" s="258">
        <v>0</v>
      </c>
      <c r="AL26" s="255">
        <v>20</v>
      </c>
      <c r="AM26" s="256">
        <v>9</v>
      </c>
      <c r="AN26" s="287">
        <f t="shared" si="41"/>
        <v>6</v>
      </c>
      <c r="AO26" s="287">
        <f t="shared" si="42"/>
        <v>4</v>
      </c>
      <c r="AP26" s="287">
        <f t="shared" si="43"/>
        <v>2</v>
      </c>
      <c r="AQ26" s="287">
        <f t="shared" si="56"/>
        <v>3</v>
      </c>
      <c r="AR26" s="287">
        <v>3</v>
      </c>
      <c r="AS26" s="287">
        <v>0</v>
      </c>
      <c r="AT26" s="332">
        <f t="shared" si="57"/>
        <v>3</v>
      </c>
      <c r="AU26" s="332">
        <v>1</v>
      </c>
      <c r="AV26" s="332">
        <v>2</v>
      </c>
      <c r="AW26" s="332">
        <f t="shared" si="58"/>
        <v>1</v>
      </c>
      <c r="AX26" s="332">
        <v>1</v>
      </c>
      <c r="AY26" s="332">
        <v>0</v>
      </c>
      <c r="AZ26" s="332">
        <f t="shared" si="59"/>
        <v>4</v>
      </c>
      <c r="BA26" s="332">
        <v>3</v>
      </c>
      <c r="BB26" s="332">
        <v>1</v>
      </c>
      <c r="BC26" s="332">
        <f t="shared" si="60"/>
        <v>2</v>
      </c>
      <c r="BD26" s="332">
        <v>1</v>
      </c>
      <c r="BE26" s="332">
        <v>1</v>
      </c>
    </row>
    <row r="27" spans="1:57" s="41" customFormat="1" ht="20.25" customHeight="1">
      <c r="A27" s="120">
        <v>21</v>
      </c>
      <c r="B27" s="43">
        <v>10</v>
      </c>
      <c r="C27" s="279">
        <f t="shared" si="44"/>
        <v>695</v>
      </c>
      <c r="D27" s="279">
        <f t="shared" si="45"/>
        <v>413</v>
      </c>
      <c r="E27" s="279">
        <f t="shared" si="46"/>
        <v>282</v>
      </c>
      <c r="F27" s="284">
        <f t="shared" si="47"/>
        <v>287</v>
      </c>
      <c r="G27" s="255">
        <v>171</v>
      </c>
      <c r="H27" s="255">
        <v>116</v>
      </c>
      <c r="I27" s="284">
        <f t="shared" si="48"/>
        <v>405</v>
      </c>
      <c r="J27" s="255">
        <v>240</v>
      </c>
      <c r="K27" s="255">
        <v>165</v>
      </c>
      <c r="L27" s="284">
        <f t="shared" si="49"/>
        <v>3</v>
      </c>
      <c r="M27" s="255">
        <v>2</v>
      </c>
      <c r="N27" s="255">
        <v>1</v>
      </c>
      <c r="O27" s="255" t="s">
        <v>617</v>
      </c>
      <c r="P27" s="255" t="s">
        <v>617</v>
      </c>
      <c r="Q27" s="255" t="s">
        <v>617</v>
      </c>
      <c r="R27" s="120">
        <v>21</v>
      </c>
      <c r="S27" s="43">
        <v>10</v>
      </c>
      <c r="T27" s="255" t="s">
        <v>617</v>
      </c>
      <c r="U27" s="255" t="s">
        <v>617</v>
      </c>
      <c r="V27" s="255" t="s">
        <v>617</v>
      </c>
      <c r="W27" s="352">
        <f t="shared" si="38"/>
        <v>19</v>
      </c>
      <c r="X27" s="352">
        <f t="shared" si="39"/>
        <v>14</v>
      </c>
      <c r="Y27" s="352">
        <f t="shared" si="40"/>
        <v>5</v>
      </c>
      <c r="Z27" s="287">
        <f t="shared" si="52"/>
        <v>1</v>
      </c>
      <c r="AA27" s="287">
        <v>1</v>
      </c>
      <c r="AB27" s="287">
        <v>0</v>
      </c>
      <c r="AC27" s="287">
        <f t="shared" si="53"/>
        <v>1</v>
      </c>
      <c r="AD27" s="258">
        <v>1</v>
      </c>
      <c r="AE27" s="258">
        <v>0</v>
      </c>
      <c r="AF27" s="287">
        <f t="shared" si="54"/>
        <v>2</v>
      </c>
      <c r="AG27" s="258">
        <v>1</v>
      </c>
      <c r="AH27" s="258">
        <v>1</v>
      </c>
      <c r="AI27" s="287">
        <f t="shared" si="55"/>
        <v>5</v>
      </c>
      <c r="AJ27" s="258">
        <v>4</v>
      </c>
      <c r="AK27" s="258">
        <v>1</v>
      </c>
      <c r="AL27" s="255">
        <v>21</v>
      </c>
      <c r="AM27" s="256">
        <v>10</v>
      </c>
      <c r="AN27" s="287">
        <f t="shared" si="41"/>
        <v>7</v>
      </c>
      <c r="AO27" s="287">
        <f t="shared" si="42"/>
        <v>5</v>
      </c>
      <c r="AP27" s="287">
        <f t="shared" si="43"/>
        <v>2</v>
      </c>
      <c r="AQ27" s="287">
        <f t="shared" si="56"/>
        <v>1</v>
      </c>
      <c r="AR27" s="287">
        <v>1</v>
      </c>
      <c r="AS27" s="287">
        <v>0</v>
      </c>
      <c r="AT27" s="332">
        <f t="shared" si="57"/>
        <v>6</v>
      </c>
      <c r="AU27" s="332">
        <v>4</v>
      </c>
      <c r="AV27" s="332">
        <v>2</v>
      </c>
      <c r="AW27" s="332">
        <f t="shared" si="58"/>
        <v>0</v>
      </c>
      <c r="AX27" s="332">
        <v>0</v>
      </c>
      <c r="AY27" s="332">
        <v>0</v>
      </c>
      <c r="AZ27" s="332">
        <f t="shared" si="59"/>
        <v>2</v>
      </c>
      <c r="BA27" s="332">
        <v>1</v>
      </c>
      <c r="BB27" s="332">
        <v>1</v>
      </c>
      <c r="BC27" s="332">
        <f t="shared" si="60"/>
        <v>1</v>
      </c>
      <c r="BD27" s="332">
        <v>1</v>
      </c>
      <c r="BE27" s="332">
        <v>0</v>
      </c>
    </row>
    <row r="28" spans="1:57" s="41" customFormat="1" ht="20.25" customHeight="1">
      <c r="A28" s="120">
        <v>22</v>
      </c>
      <c r="B28" s="43">
        <v>11</v>
      </c>
      <c r="C28" s="279">
        <f t="shared" si="44"/>
        <v>520</v>
      </c>
      <c r="D28" s="279">
        <f t="shared" si="45"/>
        <v>299</v>
      </c>
      <c r="E28" s="279">
        <f t="shared" si="46"/>
        <v>221</v>
      </c>
      <c r="F28" s="284">
        <f t="shared" si="47"/>
        <v>160</v>
      </c>
      <c r="G28" s="255">
        <v>91</v>
      </c>
      <c r="H28" s="255">
        <v>69</v>
      </c>
      <c r="I28" s="284">
        <f t="shared" si="48"/>
        <v>354</v>
      </c>
      <c r="J28" s="255">
        <v>203</v>
      </c>
      <c r="K28" s="255">
        <v>151</v>
      </c>
      <c r="L28" s="284">
        <f t="shared" si="49"/>
        <v>6</v>
      </c>
      <c r="M28" s="255">
        <v>5</v>
      </c>
      <c r="N28" s="255">
        <v>1</v>
      </c>
      <c r="O28" s="255" t="s">
        <v>617</v>
      </c>
      <c r="P28" s="255" t="s">
        <v>617</v>
      </c>
      <c r="Q28" s="255" t="s">
        <v>617</v>
      </c>
      <c r="R28" s="120">
        <v>22</v>
      </c>
      <c r="S28" s="43">
        <v>11</v>
      </c>
      <c r="T28" s="255" t="s">
        <v>617</v>
      </c>
      <c r="U28" s="255" t="s">
        <v>617</v>
      </c>
      <c r="V28" s="255" t="s">
        <v>617</v>
      </c>
      <c r="W28" s="352">
        <f t="shared" si="38"/>
        <v>24</v>
      </c>
      <c r="X28" s="352">
        <f t="shared" si="39"/>
        <v>12</v>
      </c>
      <c r="Y28" s="352">
        <f t="shared" si="40"/>
        <v>12</v>
      </c>
      <c r="Z28" s="287">
        <f t="shared" si="52"/>
        <v>1</v>
      </c>
      <c r="AA28" s="287">
        <v>0</v>
      </c>
      <c r="AB28" s="287">
        <v>1</v>
      </c>
      <c r="AC28" s="287">
        <f t="shared" si="53"/>
        <v>2</v>
      </c>
      <c r="AD28" s="258">
        <v>0</v>
      </c>
      <c r="AE28" s="258">
        <v>2</v>
      </c>
      <c r="AF28" s="287">
        <f t="shared" si="54"/>
        <v>6</v>
      </c>
      <c r="AG28" s="258">
        <v>2</v>
      </c>
      <c r="AH28" s="258">
        <v>4</v>
      </c>
      <c r="AI28" s="287">
        <f t="shared" si="55"/>
        <v>6</v>
      </c>
      <c r="AJ28" s="258">
        <v>5</v>
      </c>
      <c r="AK28" s="258">
        <v>1</v>
      </c>
      <c r="AL28" s="255">
        <v>22</v>
      </c>
      <c r="AM28" s="256">
        <v>11</v>
      </c>
      <c r="AN28" s="287">
        <f t="shared" si="41"/>
        <v>7</v>
      </c>
      <c r="AO28" s="287">
        <f t="shared" si="42"/>
        <v>3</v>
      </c>
      <c r="AP28" s="287">
        <f t="shared" si="43"/>
        <v>4</v>
      </c>
      <c r="AQ28" s="287">
        <f t="shared" si="56"/>
        <v>0</v>
      </c>
      <c r="AR28" s="287">
        <v>0</v>
      </c>
      <c r="AS28" s="287">
        <v>0</v>
      </c>
      <c r="AT28" s="332">
        <f t="shared" si="57"/>
        <v>7</v>
      </c>
      <c r="AU28" s="332">
        <v>3</v>
      </c>
      <c r="AV28" s="332">
        <v>4</v>
      </c>
      <c r="AW28" s="332">
        <f t="shared" si="58"/>
        <v>0</v>
      </c>
      <c r="AX28" s="332">
        <v>0</v>
      </c>
      <c r="AY28" s="332">
        <v>0</v>
      </c>
      <c r="AZ28" s="332">
        <f t="shared" si="59"/>
        <v>1</v>
      </c>
      <c r="BA28" s="332">
        <v>1</v>
      </c>
      <c r="BB28" s="332">
        <v>0</v>
      </c>
      <c r="BC28" s="332">
        <f t="shared" si="60"/>
        <v>1</v>
      </c>
      <c r="BD28" s="332">
        <v>1</v>
      </c>
      <c r="BE28" s="332">
        <v>0</v>
      </c>
    </row>
    <row r="29" spans="1:57" s="41" customFormat="1" ht="20.25" customHeight="1">
      <c r="A29" s="120">
        <v>23</v>
      </c>
      <c r="B29" s="43">
        <v>12</v>
      </c>
      <c r="C29" s="279">
        <f t="shared" si="44"/>
        <v>471</v>
      </c>
      <c r="D29" s="279">
        <f t="shared" si="45"/>
        <v>279</v>
      </c>
      <c r="E29" s="279">
        <f t="shared" si="46"/>
        <v>192</v>
      </c>
      <c r="F29" s="284">
        <f t="shared" si="47"/>
        <v>102</v>
      </c>
      <c r="G29" s="255">
        <v>69</v>
      </c>
      <c r="H29" s="255">
        <v>33</v>
      </c>
      <c r="I29" s="284">
        <f t="shared" si="48"/>
        <v>359</v>
      </c>
      <c r="J29" s="255">
        <v>204</v>
      </c>
      <c r="K29" s="255">
        <v>155</v>
      </c>
      <c r="L29" s="284">
        <f t="shared" si="49"/>
        <v>10</v>
      </c>
      <c r="M29" s="255">
        <v>6</v>
      </c>
      <c r="N29" s="255">
        <v>4</v>
      </c>
      <c r="O29" s="255" t="s">
        <v>617</v>
      </c>
      <c r="P29" s="255" t="s">
        <v>617</v>
      </c>
      <c r="Q29" s="255" t="s">
        <v>617</v>
      </c>
      <c r="R29" s="120">
        <v>23</v>
      </c>
      <c r="S29" s="43">
        <v>12</v>
      </c>
      <c r="T29" s="255" t="s">
        <v>617</v>
      </c>
      <c r="U29" s="255" t="s">
        <v>617</v>
      </c>
      <c r="V29" s="255" t="s">
        <v>617</v>
      </c>
      <c r="W29" s="352">
        <f t="shared" si="38"/>
        <v>8</v>
      </c>
      <c r="X29" s="352">
        <f t="shared" si="39"/>
        <v>1</v>
      </c>
      <c r="Y29" s="352">
        <f t="shared" si="40"/>
        <v>7</v>
      </c>
      <c r="Z29" s="287">
        <f t="shared" si="52"/>
        <v>0</v>
      </c>
      <c r="AA29" s="287">
        <v>0</v>
      </c>
      <c r="AB29" s="287">
        <v>0</v>
      </c>
      <c r="AC29" s="287">
        <f t="shared" si="53"/>
        <v>1</v>
      </c>
      <c r="AD29" s="258">
        <v>0</v>
      </c>
      <c r="AE29" s="258">
        <v>1</v>
      </c>
      <c r="AF29" s="287">
        <f t="shared" si="54"/>
        <v>2</v>
      </c>
      <c r="AG29" s="258">
        <v>0</v>
      </c>
      <c r="AH29" s="258">
        <v>2</v>
      </c>
      <c r="AI29" s="287">
        <f t="shared" si="55"/>
        <v>3</v>
      </c>
      <c r="AJ29" s="258">
        <v>1</v>
      </c>
      <c r="AK29" s="258">
        <v>2</v>
      </c>
      <c r="AL29" s="255">
        <v>23</v>
      </c>
      <c r="AM29" s="256">
        <v>12</v>
      </c>
      <c r="AN29" s="287">
        <f t="shared" si="41"/>
        <v>0</v>
      </c>
      <c r="AO29" s="287">
        <f t="shared" si="42"/>
        <v>0</v>
      </c>
      <c r="AP29" s="287">
        <f t="shared" si="43"/>
        <v>0</v>
      </c>
      <c r="AQ29" s="287">
        <f t="shared" si="56"/>
        <v>0</v>
      </c>
      <c r="AR29" s="287">
        <v>0</v>
      </c>
      <c r="AS29" s="287">
        <v>0</v>
      </c>
      <c r="AT29" s="332">
        <f t="shared" si="57"/>
        <v>0</v>
      </c>
      <c r="AU29" s="332">
        <v>0</v>
      </c>
      <c r="AV29" s="332">
        <v>0</v>
      </c>
      <c r="AW29" s="332">
        <f t="shared" si="58"/>
        <v>0</v>
      </c>
      <c r="AX29" s="332">
        <v>0</v>
      </c>
      <c r="AY29" s="332">
        <v>0</v>
      </c>
      <c r="AZ29" s="332">
        <f t="shared" si="59"/>
        <v>0</v>
      </c>
      <c r="BA29" s="332">
        <v>0</v>
      </c>
      <c r="BB29" s="332">
        <v>0</v>
      </c>
      <c r="BC29" s="332">
        <f t="shared" si="60"/>
        <v>2</v>
      </c>
      <c r="BD29" s="332">
        <v>0</v>
      </c>
      <c r="BE29" s="332">
        <v>2</v>
      </c>
    </row>
    <row r="30" spans="1:57" s="41" customFormat="1" ht="20.25" customHeight="1">
      <c r="A30" s="120">
        <v>24</v>
      </c>
      <c r="B30" s="43">
        <v>13</v>
      </c>
      <c r="C30" s="279">
        <f t="shared" si="44"/>
        <v>458</v>
      </c>
      <c r="D30" s="279">
        <f t="shared" si="45"/>
        <v>229</v>
      </c>
      <c r="E30" s="279">
        <f t="shared" si="46"/>
        <v>229</v>
      </c>
      <c r="F30" s="284">
        <f t="shared" si="47"/>
        <v>90</v>
      </c>
      <c r="G30" s="255">
        <v>45</v>
      </c>
      <c r="H30" s="255">
        <v>45</v>
      </c>
      <c r="I30" s="284">
        <f t="shared" si="48"/>
        <v>363</v>
      </c>
      <c r="J30" s="255">
        <v>180</v>
      </c>
      <c r="K30" s="255">
        <v>183</v>
      </c>
      <c r="L30" s="284">
        <f t="shared" si="49"/>
        <v>5</v>
      </c>
      <c r="M30" s="255">
        <v>4</v>
      </c>
      <c r="N30" s="255">
        <v>1</v>
      </c>
      <c r="O30" s="255" t="s">
        <v>617</v>
      </c>
      <c r="P30" s="255" t="s">
        <v>617</v>
      </c>
      <c r="Q30" s="255" t="s">
        <v>617</v>
      </c>
      <c r="R30" s="120">
        <v>24</v>
      </c>
      <c r="S30" s="43">
        <v>13</v>
      </c>
      <c r="T30" s="255" t="s">
        <v>617</v>
      </c>
      <c r="U30" s="255" t="s">
        <v>617</v>
      </c>
      <c r="V30" s="255" t="s">
        <v>617</v>
      </c>
      <c r="W30" s="352">
        <f t="shared" si="38"/>
        <v>13</v>
      </c>
      <c r="X30" s="352">
        <f t="shared" si="39"/>
        <v>6</v>
      </c>
      <c r="Y30" s="352">
        <f t="shared" si="40"/>
        <v>7</v>
      </c>
      <c r="Z30" s="287">
        <f t="shared" si="52"/>
        <v>5</v>
      </c>
      <c r="AA30" s="287">
        <v>3</v>
      </c>
      <c r="AB30" s="287">
        <v>2</v>
      </c>
      <c r="AC30" s="287">
        <f t="shared" si="53"/>
        <v>2</v>
      </c>
      <c r="AD30" s="258">
        <v>0</v>
      </c>
      <c r="AE30" s="258">
        <v>2</v>
      </c>
      <c r="AF30" s="287">
        <f t="shared" si="54"/>
        <v>2</v>
      </c>
      <c r="AG30" s="258">
        <v>1</v>
      </c>
      <c r="AH30" s="258">
        <v>1</v>
      </c>
      <c r="AI30" s="287">
        <f t="shared" si="55"/>
        <v>2</v>
      </c>
      <c r="AJ30" s="258">
        <v>0</v>
      </c>
      <c r="AK30" s="258">
        <v>2</v>
      </c>
      <c r="AL30" s="255">
        <v>24</v>
      </c>
      <c r="AM30" s="256">
        <v>13</v>
      </c>
      <c r="AN30" s="287">
        <f t="shared" si="41"/>
        <v>2</v>
      </c>
      <c r="AO30" s="287">
        <f t="shared" si="42"/>
        <v>2</v>
      </c>
      <c r="AP30" s="287">
        <f t="shared" si="43"/>
        <v>0</v>
      </c>
      <c r="AQ30" s="287">
        <f t="shared" si="56"/>
        <v>1</v>
      </c>
      <c r="AR30" s="287">
        <v>1</v>
      </c>
      <c r="AS30" s="287">
        <v>0</v>
      </c>
      <c r="AT30" s="332">
        <f t="shared" si="57"/>
        <v>1</v>
      </c>
      <c r="AU30" s="332">
        <v>1</v>
      </c>
      <c r="AV30" s="332">
        <v>0</v>
      </c>
      <c r="AW30" s="332">
        <f t="shared" si="58"/>
        <v>0</v>
      </c>
      <c r="AX30" s="332">
        <v>0</v>
      </c>
      <c r="AY30" s="332">
        <v>0</v>
      </c>
      <c r="AZ30" s="332">
        <f t="shared" si="59"/>
        <v>0</v>
      </c>
      <c r="BA30" s="332">
        <v>0</v>
      </c>
      <c r="BB30" s="332">
        <v>0</v>
      </c>
      <c r="BC30" s="332">
        <f t="shared" si="60"/>
        <v>0</v>
      </c>
      <c r="BD30" s="332">
        <v>0</v>
      </c>
      <c r="BE30" s="332">
        <v>0</v>
      </c>
    </row>
    <row r="31" spans="1:57" s="41" customFormat="1" ht="20.25" customHeight="1">
      <c r="A31" s="120">
        <v>25</v>
      </c>
      <c r="B31" s="43">
        <v>14</v>
      </c>
      <c r="C31" s="279">
        <f t="shared" si="44"/>
        <v>438</v>
      </c>
      <c r="D31" s="279">
        <f t="shared" si="45"/>
        <v>211</v>
      </c>
      <c r="E31" s="279">
        <f t="shared" si="46"/>
        <v>227</v>
      </c>
      <c r="F31" s="284">
        <f t="shared" si="47"/>
        <v>93</v>
      </c>
      <c r="G31" s="255">
        <v>58</v>
      </c>
      <c r="H31" s="255">
        <v>35</v>
      </c>
      <c r="I31" s="284">
        <f t="shared" si="48"/>
        <v>337</v>
      </c>
      <c r="J31" s="255">
        <v>149</v>
      </c>
      <c r="K31" s="255">
        <v>188</v>
      </c>
      <c r="L31" s="284">
        <f t="shared" si="49"/>
        <v>8</v>
      </c>
      <c r="M31" s="255">
        <v>4</v>
      </c>
      <c r="N31" s="255">
        <v>4</v>
      </c>
      <c r="O31" s="255" t="s">
        <v>617</v>
      </c>
      <c r="P31" s="255" t="s">
        <v>617</v>
      </c>
      <c r="Q31" s="255" t="s">
        <v>617</v>
      </c>
      <c r="R31" s="120">
        <v>25</v>
      </c>
      <c r="S31" s="43">
        <v>14</v>
      </c>
      <c r="T31" s="255" t="s">
        <v>617</v>
      </c>
      <c r="U31" s="255" t="s">
        <v>617</v>
      </c>
      <c r="V31" s="255" t="s">
        <v>617</v>
      </c>
      <c r="W31" s="352">
        <f t="shared" si="38"/>
        <v>8</v>
      </c>
      <c r="X31" s="352">
        <f t="shared" si="39"/>
        <v>4</v>
      </c>
      <c r="Y31" s="352">
        <f t="shared" si="40"/>
        <v>4</v>
      </c>
      <c r="Z31" s="287">
        <f t="shared" si="52"/>
        <v>3</v>
      </c>
      <c r="AA31" s="287">
        <v>2</v>
      </c>
      <c r="AB31" s="287">
        <v>1</v>
      </c>
      <c r="AC31" s="287">
        <f t="shared" si="53"/>
        <v>0</v>
      </c>
      <c r="AD31" s="258">
        <v>0</v>
      </c>
      <c r="AE31" s="258">
        <v>0</v>
      </c>
      <c r="AF31" s="287">
        <f t="shared" si="54"/>
        <v>1</v>
      </c>
      <c r="AG31" s="258">
        <v>0</v>
      </c>
      <c r="AH31" s="258">
        <v>1</v>
      </c>
      <c r="AI31" s="287">
        <f t="shared" si="55"/>
        <v>2</v>
      </c>
      <c r="AJ31" s="258">
        <v>1</v>
      </c>
      <c r="AK31" s="258">
        <v>1</v>
      </c>
      <c r="AL31" s="255">
        <v>25</v>
      </c>
      <c r="AM31" s="256">
        <v>14</v>
      </c>
      <c r="AN31" s="287">
        <f t="shared" si="41"/>
        <v>0</v>
      </c>
      <c r="AO31" s="287">
        <f t="shared" si="42"/>
        <v>0</v>
      </c>
      <c r="AP31" s="287">
        <f t="shared" si="43"/>
        <v>0</v>
      </c>
      <c r="AQ31" s="287">
        <f t="shared" si="56"/>
        <v>0</v>
      </c>
      <c r="AR31" s="287">
        <v>0</v>
      </c>
      <c r="AS31" s="287">
        <v>0</v>
      </c>
      <c r="AT31" s="332">
        <f t="shared" si="57"/>
        <v>0</v>
      </c>
      <c r="AU31" s="332">
        <v>0</v>
      </c>
      <c r="AV31" s="332">
        <v>0</v>
      </c>
      <c r="AW31" s="332">
        <f t="shared" si="58"/>
        <v>1</v>
      </c>
      <c r="AX31" s="332">
        <v>0</v>
      </c>
      <c r="AY31" s="332">
        <v>1</v>
      </c>
      <c r="AZ31" s="332">
        <f t="shared" si="59"/>
        <v>1</v>
      </c>
      <c r="BA31" s="332">
        <v>1</v>
      </c>
      <c r="BB31" s="332">
        <v>0</v>
      </c>
      <c r="BC31" s="332">
        <f t="shared" si="60"/>
        <v>0</v>
      </c>
      <c r="BD31" s="332">
        <v>0</v>
      </c>
      <c r="BE31" s="332">
        <v>0</v>
      </c>
    </row>
    <row r="32" spans="1:57" s="41" customFormat="1" ht="20.25" customHeight="1">
      <c r="A32" s="120">
        <v>26</v>
      </c>
      <c r="B32" s="43">
        <v>15</v>
      </c>
      <c r="C32" s="279">
        <f t="shared" si="44"/>
        <v>460</v>
      </c>
      <c r="D32" s="279">
        <f t="shared" si="45"/>
        <v>208</v>
      </c>
      <c r="E32" s="279">
        <f t="shared" si="46"/>
        <v>252</v>
      </c>
      <c r="F32" s="284">
        <f t="shared" si="47"/>
        <v>67</v>
      </c>
      <c r="G32" s="255">
        <v>42</v>
      </c>
      <c r="H32" s="255">
        <v>25</v>
      </c>
      <c r="I32" s="284">
        <f t="shared" si="48"/>
        <v>386</v>
      </c>
      <c r="J32" s="255">
        <v>159</v>
      </c>
      <c r="K32" s="255">
        <v>227</v>
      </c>
      <c r="L32" s="284">
        <f t="shared" si="49"/>
        <v>7</v>
      </c>
      <c r="M32" s="255">
        <v>7</v>
      </c>
      <c r="N32" s="255">
        <v>0</v>
      </c>
      <c r="O32" s="255" t="s">
        <v>617</v>
      </c>
      <c r="P32" s="255" t="s">
        <v>617</v>
      </c>
      <c r="Q32" s="255" t="s">
        <v>617</v>
      </c>
      <c r="R32" s="120">
        <v>26</v>
      </c>
      <c r="S32" s="43">
        <v>15</v>
      </c>
      <c r="T32" s="255" t="s">
        <v>617</v>
      </c>
      <c r="U32" s="255" t="s">
        <v>617</v>
      </c>
      <c r="V32" s="255" t="s">
        <v>617</v>
      </c>
      <c r="W32" s="352">
        <f t="shared" si="38"/>
        <v>5</v>
      </c>
      <c r="X32" s="352">
        <f t="shared" si="39"/>
        <v>2</v>
      </c>
      <c r="Y32" s="352">
        <f t="shared" si="40"/>
        <v>3</v>
      </c>
      <c r="Z32" s="287">
        <f t="shared" si="52"/>
        <v>2</v>
      </c>
      <c r="AA32" s="287">
        <v>2</v>
      </c>
      <c r="AB32" s="287">
        <v>0</v>
      </c>
      <c r="AC32" s="287">
        <f t="shared" si="53"/>
        <v>1</v>
      </c>
      <c r="AD32" s="258">
        <v>0</v>
      </c>
      <c r="AE32" s="258">
        <v>1</v>
      </c>
      <c r="AF32" s="287">
        <f t="shared" si="54"/>
        <v>0</v>
      </c>
      <c r="AG32" s="258">
        <v>0</v>
      </c>
      <c r="AH32" s="258">
        <v>0</v>
      </c>
      <c r="AI32" s="287">
        <f t="shared" si="55"/>
        <v>0</v>
      </c>
      <c r="AJ32" s="258">
        <v>0</v>
      </c>
      <c r="AK32" s="258">
        <v>0</v>
      </c>
      <c r="AL32" s="255">
        <v>26</v>
      </c>
      <c r="AM32" s="256">
        <v>15</v>
      </c>
      <c r="AN32" s="287">
        <f t="shared" si="41"/>
        <v>1</v>
      </c>
      <c r="AO32" s="287">
        <f t="shared" si="42"/>
        <v>0</v>
      </c>
      <c r="AP32" s="287">
        <f t="shared" si="43"/>
        <v>1</v>
      </c>
      <c r="AQ32" s="287">
        <f t="shared" si="56"/>
        <v>0</v>
      </c>
      <c r="AR32" s="287">
        <v>0</v>
      </c>
      <c r="AS32" s="287">
        <v>0</v>
      </c>
      <c r="AT32" s="332">
        <f t="shared" si="57"/>
        <v>1</v>
      </c>
      <c r="AU32" s="332">
        <v>0</v>
      </c>
      <c r="AV32" s="332">
        <v>1</v>
      </c>
      <c r="AW32" s="332">
        <f t="shared" si="58"/>
        <v>0</v>
      </c>
      <c r="AX32" s="332">
        <v>0</v>
      </c>
      <c r="AY32" s="332">
        <v>0</v>
      </c>
      <c r="AZ32" s="332">
        <f t="shared" si="59"/>
        <v>1</v>
      </c>
      <c r="BA32" s="332">
        <v>0</v>
      </c>
      <c r="BB32" s="332">
        <v>1</v>
      </c>
      <c r="BC32" s="332">
        <f t="shared" si="60"/>
        <v>0</v>
      </c>
      <c r="BD32" s="332">
        <v>0</v>
      </c>
      <c r="BE32" s="332">
        <v>0</v>
      </c>
    </row>
    <row r="33" spans="1:57" s="41" customFormat="1" ht="20.25" customHeight="1">
      <c r="A33" s="120">
        <v>27</v>
      </c>
      <c r="B33" s="43">
        <v>16</v>
      </c>
      <c r="C33" s="279">
        <f t="shared" si="44"/>
        <v>489</v>
      </c>
      <c r="D33" s="279">
        <f t="shared" si="45"/>
        <v>253</v>
      </c>
      <c r="E33" s="279">
        <f t="shared" si="46"/>
        <v>236</v>
      </c>
      <c r="F33" s="284">
        <f t="shared" si="47"/>
        <v>77</v>
      </c>
      <c r="G33" s="255">
        <v>47</v>
      </c>
      <c r="H33" s="255">
        <v>30</v>
      </c>
      <c r="I33" s="284">
        <f t="shared" si="48"/>
        <v>403</v>
      </c>
      <c r="J33" s="255">
        <v>199</v>
      </c>
      <c r="K33" s="255">
        <v>204</v>
      </c>
      <c r="L33" s="284">
        <f t="shared" si="49"/>
        <v>9</v>
      </c>
      <c r="M33" s="255">
        <v>7</v>
      </c>
      <c r="N33" s="255">
        <v>2</v>
      </c>
      <c r="O33" s="255" t="s">
        <v>617</v>
      </c>
      <c r="P33" s="255" t="s">
        <v>617</v>
      </c>
      <c r="Q33" s="255" t="s">
        <v>617</v>
      </c>
      <c r="R33" s="120">
        <v>27</v>
      </c>
      <c r="S33" s="43">
        <v>16</v>
      </c>
      <c r="T33" s="255" t="s">
        <v>617</v>
      </c>
      <c r="U33" s="255" t="s">
        <v>617</v>
      </c>
      <c r="V33" s="255" t="s">
        <v>617</v>
      </c>
      <c r="W33" s="352">
        <f t="shared" si="38"/>
        <v>12</v>
      </c>
      <c r="X33" s="352">
        <f t="shared" si="39"/>
        <v>7</v>
      </c>
      <c r="Y33" s="352">
        <f t="shared" si="40"/>
        <v>5</v>
      </c>
      <c r="Z33" s="287">
        <f t="shared" si="52"/>
        <v>2</v>
      </c>
      <c r="AA33" s="287">
        <v>2</v>
      </c>
      <c r="AB33" s="287">
        <v>0</v>
      </c>
      <c r="AC33" s="287">
        <f t="shared" si="53"/>
        <v>0</v>
      </c>
      <c r="AD33" s="258">
        <v>0</v>
      </c>
      <c r="AE33" s="258">
        <v>0</v>
      </c>
      <c r="AF33" s="287">
        <f t="shared" si="54"/>
        <v>2</v>
      </c>
      <c r="AG33" s="258">
        <v>1</v>
      </c>
      <c r="AH33" s="258">
        <v>1</v>
      </c>
      <c r="AI33" s="287">
        <f t="shared" si="55"/>
        <v>3</v>
      </c>
      <c r="AJ33" s="258">
        <v>2</v>
      </c>
      <c r="AK33" s="258">
        <v>1</v>
      </c>
      <c r="AL33" s="255">
        <v>27</v>
      </c>
      <c r="AM33" s="256">
        <v>16</v>
      </c>
      <c r="AN33" s="287">
        <f t="shared" si="41"/>
        <v>4</v>
      </c>
      <c r="AO33" s="287">
        <f t="shared" si="42"/>
        <v>2</v>
      </c>
      <c r="AP33" s="287">
        <f t="shared" si="43"/>
        <v>2</v>
      </c>
      <c r="AQ33" s="287">
        <f t="shared" si="56"/>
        <v>0</v>
      </c>
      <c r="AR33" s="287">
        <v>0</v>
      </c>
      <c r="AS33" s="287">
        <v>0</v>
      </c>
      <c r="AT33" s="332">
        <f t="shared" si="57"/>
        <v>4</v>
      </c>
      <c r="AU33" s="332">
        <v>2</v>
      </c>
      <c r="AV33" s="332">
        <v>2</v>
      </c>
      <c r="AW33" s="332">
        <f t="shared" si="58"/>
        <v>0</v>
      </c>
      <c r="AX33" s="332">
        <v>0</v>
      </c>
      <c r="AY33" s="332">
        <v>0</v>
      </c>
      <c r="AZ33" s="332">
        <f t="shared" si="59"/>
        <v>1</v>
      </c>
      <c r="BA33" s="332">
        <v>0</v>
      </c>
      <c r="BB33" s="332">
        <v>1</v>
      </c>
      <c r="BC33" s="332">
        <f t="shared" si="60"/>
        <v>0</v>
      </c>
      <c r="BD33" s="332">
        <v>0</v>
      </c>
      <c r="BE33" s="332">
        <v>0</v>
      </c>
    </row>
    <row r="34" spans="1:57" s="41" customFormat="1" ht="20.25" customHeight="1">
      <c r="A34" s="120">
        <v>28</v>
      </c>
      <c r="B34" s="43">
        <v>17</v>
      </c>
      <c r="C34" s="279">
        <f t="shared" si="44"/>
        <v>470</v>
      </c>
      <c r="D34" s="279">
        <f t="shared" si="45"/>
        <v>249</v>
      </c>
      <c r="E34" s="279">
        <f t="shared" si="46"/>
        <v>221</v>
      </c>
      <c r="F34" s="284">
        <f t="shared" si="47"/>
        <v>66</v>
      </c>
      <c r="G34" s="255">
        <v>31</v>
      </c>
      <c r="H34" s="255">
        <v>35</v>
      </c>
      <c r="I34" s="284">
        <f t="shared" si="48"/>
        <v>393</v>
      </c>
      <c r="J34" s="255">
        <v>210</v>
      </c>
      <c r="K34" s="255">
        <v>183</v>
      </c>
      <c r="L34" s="284">
        <f t="shared" si="49"/>
        <v>11</v>
      </c>
      <c r="M34" s="255">
        <v>8</v>
      </c>
      <c r="N34" s="255">
        <v>3</v>
      </c>
      <c r="O34" s="255" t="s">
        <v>617</v>
      </c>
      <c r="P34" s="255" t="s">
        <v>617</v>
      </c>
      <c r="Q34" s="255" t="s">
        <v>617</v>
      </c>
      <c r="R34" s="120">
        <v>28</v>
      </c>
      <c r="S34" s="43">
        <v>17</v>
      </c>
      <c r="T34" s="255" t="s">
        <v>617</v>
      </c>
      <c r="U34" s="255" t="s">
        <v>617</v>
      </c>
      <c r="V34" s="255" t="s">
        <v>617</v>
      </c>
      <c r="W34" s="352">
        <f t="shared" si="38"/>
        <v>9</v>
      </c>
      <c r="X34" s="352">
        <f t="shared" si="39"/>
        <v>4</v>
      </c>
      <c r="Y34" s="352">
        <f t="shared" si="40"/>
        <v>5</v>
      </c>
      <c r="Z34" s="287">
        <f t="shared" si="52"/>
        <v>1</v>
      </c>
      <c r="AA34" s="287">
        <v>0</v>
      </c>
      <c r="AB34" s="287">
        <v>1</v>
      </c>
      <c r="AC34" s="287">
        <f t="shared" si="53"/>
        <v>0</v>
      </c>
      <c r="AD34" s="258">
        <v>0</v>
      </c>
      <c r="AE34" s="258">
        <v>0</v>
      </c>
      <c r="AF34" s="287">
        <f t="shared" si="54"/>
        <v>2</v>
      </c>
      <c r="AG34" s="258">
        <v>2</v>
      </c>
      <c r="AH34" s="258">
        <v>0</v>
      </c>
      <c r="AI34" s="287">
        <f t="shared" si="55"/>
        <v>1</v>
      </c>
      <c r="AJ34" s="258">
        <v>1</v>
      </c>
      <c r="AK34" s="258">
        <v>0</v>
      </c>
      <c r="AL34" s="255">
        <v>28</v>
      </c>
      <c r="AM34" s="256">
        <v>17</v>
      </c>
      <c r="AN34" s="287">
        <f t="shared" si="41"/>
        <v>3</v>
      </c>
      <c r="AO34" s="287">
        <f t="shared" si="42"/>
        <v>1</v>
      </c>
      <c r="AP34" s="287">
        <f t="shared" si="43"/>
        <v>2</v>
      </c>
      <c r="AQ34" s="287">
        <f t="shared" si="56"/>
        <v>0</v>
      </c>
      <c r="AR34" s="287">
        <v>0</v>
      </c>
      <c r="AS34" s="287">
        <v>0</v>
      </c>
      <c r="AT34" s="332">
        <f t="shared" si="57"/>
        <v>3</v>
      </c>
      <c r="AU34" s="332">
        <v>1</v>
      </c>
      <c r="AV34" s="332">
        <v>2</v>
      </c>
      <c r="AW34" s="332">
        <f t="shared" si="58"/>
        <v>0</v>
      </c>
      <c r="AX34" s="332">
        <v>0</v>
      </c>
      <c r="AY34" s="332">
        <v>0</v>
      </c>
      <c r="AZ34" s="332">
        <f t="shared" si="59"/>
        <v>2</v>
      </c>
      <c r="BA34" s="332">
        <v>0</v>
      </c>
      <c r="BB34" s="332">
        <v>2</v>
      </c>
      <c r="BC34" s="332">
        <f t="shared" si="60"/>
        <v>0</v>
      </c>
      <c r="BD34" s="332">
        <v>0</v>
      </c>
      <c r="BE34" s="332">
        <v>0</v>
      </c>
    </row>
    <row r="35" spans="1:57" s="41" customFormat="1" ht="20.25" customHeight="1">
      <c r="A35" s="120">
        <v>29</v>
      </c>
      <c r="B35" s="43">
        <v>18</v>
      </c>
      <c r="C35" s="279">
        <f t="shared" si="44"/>
        <v>397</v>
      </c>
      <c r="D35" s="279">
        <f t="shared" si="45"/>
        <v>199</v>
      </c>
      <c r="E35" s="279">
        <f t="shared" si="46"/>
        <v>198</v>
      </c>
      <c r="F35" s="284">
        <f t="shared" si="47"/>
        <v>74</v>
      </c>
      <c r="G35" s="255">
        <v>38</v>
      </c>
      <c r="H35" s="255">
        <v>36</v>
      </c>
      <c r="I35" s="284">
        <f t="shared" si="48"/>
        <v>318</v>
      </c>
      <c r="J35" s="255">
        <v>157</v>
      </c>
      <c r="K35" s="255">
        <v>161</v>
      </c>
      <c r="L35" s="284">
        <f t="shared" si="49"/>
        <v>5</v>
      </c>
      <c r="M35" s="255">
        <v>4</v>
      </c>
      <c r="N35" s="255">
        <v>1</v>
      </c>
      <c r="O35" s="255" t="s">
        <v>617</v>
      </c>
      <c r="P35" s="255" t="s">
        <v>617</v>
      </c>
      <c r="Q35" s="255" t="s">
        <v>617</v>
      </c>
      <c r="R35" s="120">
        <v>29</v>
      </c>
      <c r="S35" s="43">
        <v>18</v>
      </c>
      <c r="T35" s="255" t="s">
        <v>617</v>
      </c>
      <c r="U35" s="255" t="s">
        <v>617</v>
      </c>
      <c r="V35" s="255" t="s">
        <v>617</v>
      </c>
      <c r="W35" s="352">
        <f t="shared" si="38"/>
        <v>4</v>
      </c>
      <c r="X35" s="352">
        <f t="shared" si="39"/>
        <v>2</v>
      </c>
      <c r="Y35" s="352">
        <f t="shared" si="40"/>
        <v>2</v>
      </c>
      <c r="Z35" s="287">
        <f t="shared" si="52"/>
        <v>2</v>
      </c>
      <c r="AA35" s="287">
        <v>2</v>
      </c>
      <c r="AB35" s="287">
        <v>0</v>
      </c>
      <c r="AC35" s="287">
        <f t="shared" si="53"/>
        <v>1</v>
      </c>
      <c r="AD35" s="258">
        <v>0</v>
      </c>
      <c r="AE35" s="258">
        <v>1</v>
      </c>
      <c r="AF35" s="287">
        <f t="shared" si="54"/>
        <v>1</v>
      </c>
      <c r="AG35" s="258">
        <v>0</v>
      </c>
      <c r="AH35" s="258">
        <v>1</v>
      </c>
      <c r="AI35" s="287">
        <f t="shared" si="55"/>
        <v>0</v>
      </c>
      <c r="AJ35" s="258">
        <v>0</v>
      </c>
      <c r="AK35" s="258">
        <v>0</v>
      </c>
      <c r="AL35" s="255">
        <v>29</v>
      </c>
      <c r="AM35" s="256">
        <v>18</v>
      </c>
      <c r="AN35" s="287">
        <f t="shared" si="41"/>
        <v>0</v>
      </c>
      <c r="AO35" s="287">
        <f t="shared" si="42"/>
        <v>0</v>
      </c>
      <c r="AP35" s="287">
        <f t="shared" si="43"/>
        <v>0</v>
      </c>
      <c r="AQ35" s="287">
        <f t="shared" si="56"/>
        <v>0</v>
      </c>
      <c r="AR35" s="287">
        <v>0</v>
      </c>
      <c r="AS35" s="287">
        <v>0</v>
      </c>
      <c r="AT35" s="332">
        <f t="shared" si="57"/>
        <v>0</v>
      </c>
      <c r="AU35" s="332">
        <v>0</v>
      </c>
      <c r="AV35" s="332">
        <v>0</v>
      </c>
      <c r="AW35" s="332">
        <f t="shared" si="58"/>
        <v>0</v>
      </c>
      <c r="AX35" s="332">
        <v>0</v>
      </c>
      <c r="AY35" s="332">
        <v>0</v>
      </c>
      <c r="AZ35" s="332">
        <f t="shared" si="59"/>
        <v>0</v>
      </c>
      <c r="BA35" s="332">
        <v>0</v>
      </c>
      <c r="BB35" s="332">
        <v>0</v>
      </c>
      <c r="BC35" s="332">
        <f t="shared" si="60"/>
        <v>0</v>
      </c>
      <c r="BD35" s="332">
        <v>0</v>
      </c>
      <c r="BE35" s="332">
        <v>0</v>
      </c>
    </row>
    <row r="36" spans="1:57" s="41" customFormat="1" ht="20.25" customHeight="1">
      <c r="A36" s="120">
        <v>30</v>
      </c>
      <c r="B36" s="43">
        <v>19</v>
      </c>
      <c r="C36" s="279">
        <f t="shared" si="44"/>
        <v>478</v>
      </c>
      <c r="D36" s="279">
        <f t="shared" si="45"/>
        <v>231</v>
      </c>
      <c r="E36" s="279">
        <f t="shared" si="46"/>
        <v>247</v>
      </c>
      <c r="F36" s="284">
        <f t="shared" si="47"/>
        <v>85</v>
      </c>
      <c r="G36" s="255">
        <v>44</v>
      </c>
      <c r="H36" s="255">
        <v>41</v>
      </c>
      <c r="I36" s="284">
        <f t="shared" si="48"/>
        <v>388</v>
      </c>
      <c r="J36" s="255">
        <v>184</v>
      </c>
      <c r="K36" s="255">
        <v>204</v>
      </c>
      <c r="L36" s="284">
        <f t="shared" si="49"/>
        <v>5</v>
      </c>
      <c r="M36" s="255">
        <v>3</v>
      </c>
      <c r="N36" s="255">
        <v>2</v>
      </c>
      <c r="O36" s="255" t="s">
        <v>617</v>
      </c>
      <c r="P36" s="255" t="s">
        <v>617</v>
      </c>
      <c r="Q36" s="255" t="s">
        <v>617</v>
      </c>
      <c r="R36" s="120">
        <v>30</v>
      </c>
      <c r="S36" s="43">
        <v>19</v>
      </c>
      <c r="T36" s="255" t="s">
        <v>617</v>
      </c>
      <c r="U36" s="255" t="s">
        <v>617</v>
      </c>
      <c r="V36" s="255" t="s">
        <v>617</v>
      </c>
      <c r="W36" s="352">
        <f t="shared" si="38"/>
        <v>3</v>
      </c>
      <c r="X36" s="352">
        <f t="shared" si="39"/>
        <v>2</v>
      </c>
      <c r="Y36" s="352">
        <f t="shared" si="40"/>
        <v>1</v>
      </c>
      <c r="Z36" s="287">
        <f t="shared" si="52"/>
        <v>0</v>
      </c>
      <c r="AA36" s="287">
        <v>0</v>
      </c>
      <c r="AB36" s="287">
        <v>0</v>
      </c>
      <c r="AC36" s="287">
        <f t="shared" si="53"/>
        <v>1</v>
      </c>
      <c r="AD36" s="258">
        <v>0</v>
      </c>
      <c r="AE36" s="258">
        <v>1</v>
      </c>
      <c r="AF36" s="287">
        <f t="shared" si="54"/>
        <v>0</v>
      </c>
      <c r="AG36" s="258">
        <v>0</v>
      </c>
      <c r="AH36" s="258">
        <v>0</v>
      </c>
      <c r="AI36" s="287">
        <f t="shared" si="55"/>
        <v>0</v>
      </c>
      <c r="AJ36" s="258">
        <v>0</v>
      </c>
      <c r="AK36" s="258">
        <v>0</v>
      </c>
      <c r="AL36" s="255">
        <v>30</v>
      </c>
      <c r="AM36" s="256">
        <v>19</v>
      </c>
      <c r="AN36" s="287">
        <f t="shared" si="41"/>
        <v>0</v>
      </c>
      <c r="AO36" s="287">
        <f t="shared" si="42"/>
        <v>0</v>
      </c>
      <c r="AP36" s="287">
        <f t="shared" si="43"/>
        <v>0</v>
      </c>
      <c r="AQ36" s="287">
        <f t="shared" si="56"/>
        <v>0</v>
      </c>
      <c r="AR36" s="287">
        <v>0</v>
      </c>
      <c r="AS36" s="287">
        <v>0</v>
      </c>
      <c r="AT36" s="332">
        <f t="shared" si="57"/>
        <v>0</v>
      </c>
      <c r="AU36" s="332">
        <v>0</v>
      </c>
      <c r="AV36" s="332">
        <v>0</v>
      </c>
      <c r="AW36" s="332">
        <f t="shared" si="58"/>
        <v>0</v>
      </c>
      <c r="AX36" s="332">
        <v>0</v>
      </c>
      <c r="AY36" s="332">
        <v>0</v>
      </c>
      <c r="AZ36" s="332">
        <f t="shared" si="59"/>
        <v>2</v>
      </c>
      <c r="BA36" s="332">
        <v>2</v>
      </c>
      <c r="BB36" s="332">
        <v>0</v>
      </c>
      <c r="BC36" s="332">
        <f t="shared" si="60"/>
        <v>0</v>
      </c>
      <c r="BD36" s="332">
        <v>0</v>
      </c>
      <c r="BE36" s="332">
        <v>0</v>
      </c>
    </row>
    <row r="37" spans="1:57" s="41" customFormat="1" ht="20.25" customHeight="1">
      <c r="A37" s="120">
        <v>31</v>
      </c>
      <c r="B37" s="43">
        <v>20</v>
      </c>
      <c r="C37" s="279">
        <f t="shared" si="44"/>
        <v>543</v>
      </c>
      <c r="D37" s="279">
        <f t="shared" si="45"/>
        <v>270</v>
      </c>
      <c r="E37" s="279">
        <f t="shared" si="46"/>
        <v>273</v>
      </c>
      <c r="F37" s="284">
        <f t="shared" si="47"/>
        <v>111</v>
      </c>
      <c r="G37" s="255">
        <v>67</v>
      </c>
      <c r="H37" s="255">
        <v>44</v>
      </c>
      <c r="I37" s="284">
        <f t="shared" si="48"/>
        <v>425</v>
      </c>
      <c r="J37" s="255">
        <v>200</v>
      </c>
      <c r="K37" s="255">
        <v>225</v>
      </c>
      <c r="L37" s="284">
        <f t="shared" si="49"/>
        <v>7</v>
      </c>
      <c r="M37" s="255">
        <v>3</v>
      </c>
      <c r="N37" s="255">
        <v>4</v>
      </c>
      <c r="O37" s="255" t="s">
        <v>617</v>
      </c>
      <c r="P37" s="255" t="s">
        <v>617</v>
      </c>
      <c r="Q37" s="255" t="s">
        <v>617</v>
      </c>
      <c r="R37" s="120">
        <v>31</v>
      </c>
      <c r="S37" s="43">
        <v>20</v>
      </c>
      <c r="T37" s="255" t="s">
        <v>617</v>
      </c>
      <c r="U37" s="255" t="s">
        <v>617</v>
      </c>
      <c r="V37" s="255" t="s">
        <v>617</v>
      </c>
      <c r="W37" s="352">
        <f t="shared" si="38"/>
        <v>20</v>
      </c>
      <c r="X37" s="352">
        <f t="shared" si="39"/>
        <v>10</v>
      </c>
      <c r="Y37" s="352">
        <f t="shared" si="40"/>
        <v>10</v>
      </c>
      <c r="Z37" s="287">
        <f t="shared" si="52"/>
        <v>4</v>
      </c>
      <c r="AA37" s="287">
        <v>2</v>
      </c>
      <c r="AB37" s="287">
        <v>2</v>
      </c>
      <c r="AC37" s="287">
        <f t="shared" si="53"/>
        <v>0</v>
      </c>
      <c r="AD37" s="258">
        <v>0</v>
      </c>
      <c r="AE37" s="258">
        <v>0</v>
      </c>
      <c r="AF37" s="287">
        <f t="shared" si="54"/>
        <v>3</v>
      </c>
      <c r="AG37" s="258">
        <v>2</v>
      </c>
      <c r="AH37" s="258">
        <v>1</v>
      </c>
      <c r="AI37" s="287">
        <f t="shared" si="55"/>
        <v>6</v>
      </c>
      <c r="AJ37" s="258">
        <v>3</v>
      </c>
      <c r="AK37" s="258">
        <v>3</v>
      </c>
      <c r="AL37" s="255">
        <v>31</v>
      </c>
      <c r="AM37" s="256">
        <v>20</v>
      </c>
      <c r="AN37" s="287">
        <f t="shared" si="41"/>
        <v>4</v>
      </c>
      <c r="AO37" s="287">
        <f t="shared" si="42"/>
        <v>1</v>
      </c>
      <c r="AP37" s="287">
        <f t="shared" si="43"/>
        <v>3</v>
      </c>
      <c r="AQ37" s="287">
        <f t="shared" si="56"/>
        <v>0</v>
      </c>
      <c r="AR37" s="287">
        <v>0</v>
      </c>
      <c r="AS37" s="287">
        <v>0</v>
      </c>
      <c r="AT37" s="332">
        <f t="shared" si="57"/>
        <v>4</v>
      </c>
      <c r="AU37" s="332">
        <v>1</v>
      </c>
      <c r="AV37" s="332">
        <v>3</v>
      </c>
      <c r="AW37" s="332">
        <f t="shared" si="58"/>
        <v>0</v>
      </c>
      <c r="AX37" s="332">
        <v>0</v>
      </c>
      <c r="AY37" s="332">
        <v>0</v>
      </c>
      <c r="AZ37" s="332">
        <f t="shared" si="59"/>
        <v>2</v>
      </c>
      <c r="BA37" s="332">
        <v>1</v>
      </c>
      <c r="BB37" s="332">
        <v>1</v>
      </c>
      <c r="BC37" s="332">
        <f t="shared" si="60"/>
        <v>1</v>
      </c>
      <c r="BD37" s="332">
        <v>1</v>
      </c>
      <c r="BE37" s="332">
        <v>0</v>
      </c>
    </row>
    <row r="38" spans="1:57" s="41" customFormat="1" ht="20.25" customHeight="1">
      <c r="A38" s="120">
        <v>32</v>
      </c>
      <c r="B38" s="43">
        <v>21</v>
      </c>
      <c r="C38" s="279">
        <f t="shared" si="44"/>
        <v>585</v>
      </c>
      <c r="D38" s="279">
        <f t="shared" si="45"/>
        <v>275</v>
      </c>
      <c r="E38" s="279">
        <f t="shared" si="46"/>
        <v>310</v>
      </c>
      <c r="F38" s="284">
        <f t="shared" si="47"/>
        <v>122</v>
      </c>
      <c r="G38" s="255">
        <v>63</v>
      </c>
      <c r="H38" s="255">
        <v>59</v>
      </c>
      <c r="I38" s="284">
        <f t="shared" si="48"/>
        <v>456</v>
      </c>
      <c r="J38" s="255">
        <v>207</v>
      </c>
      <c r="K38" s="255">
        <v>249</v>
      </c>
      <c r="L38" s="284">
        <f t="shared" si="49"/>
        <v>7</v>
      </c>
      <c r="M38" s="255">
        <v>5</v>
      </c>
      <c r="N38" s="255">
        <v>2</v>
      </c>
      <c r="O38" s="255" t="s">
        <v>617</v>
      </c>
      <c r="P38" s="255" t="s">
        <v>617</v>
      </c>
      <c r="Q38" s="255" t="s">
        <v>617</v>
      </c>
      <c r="R38" s="120">
        <v>32</v>
      </c>
      <c r="S38" s="43">
        <v>21</v>
      </c>
      <c r="T38" s="255" t="s">
        <v>617</v>
      </c>
      <c r="U38" s="255" t="s">
        <v>617</v>
      </c>
      <c r="V38" s="255" t="s">
        <v>617</v>
      </c>
      <c r="W38" s="352">
        <f t="shared" si="38"/>
        <v>18</v>
      </c>
      <c r="X38" s="352">
        <f t="shared" si="39"/>
        <v>7</v>
      </c>
      <c r="Y38" s="352">
        <f t="shared" si="40"/>
        <v>11</v>
      </c>
      <c r="Z38" s="287">
        <f t="shared" si="52"/>
        <v>3</v>
      </c>
      <c r="AA38" s="287">
        <v>2</v>
      </c>
      <c r="AB38" s="287">
        <v>1</v>
      </c>
      <c r="AC38" s="287">
        <f t="shared" si="53"/>
        <v>0</v>
      </c>
      <c r="AD38" s="258">
        <v>0</v>
      </c>
      <c r="AE38" s="258">
        <v>0</v>
      </c>
      <c r="AF38" s="287">
        <f t="shared" si="54"/>
        <v>0</v>
      </c>
      <c r="AG38" s="258">
        <v>0</v>
      </c>
      <c r="AH38" s="258">
        <v>0</v>
      </c>
      <c r="AI38" s="287">
        <f t="shared" si="55"/>
        <v>9</v>
      </c>
      <c r="AJ38" s="258">
        <v>3</v>
      </c>
      <c r="AK38" s="258">
        <v>6</v>
      </c>
      <c r="AL38" s="255">
        <v>32</v>
      </c>
      <c r="AM38" s="256">
        <v>21</v>
      </c>
      <c r="AN38" s="287">
        <f t="shared" si="41"/>
        <v>3</v>
      </c>
      <c r="AO38" s="287">
        <f t="shared" si="42"/>
        <v>1</v>
      </c>
      <c r="AP38" s="287">
        <f t="shared" si="43"/>
        <v>2</v>
      </c>
      <c r="AQ38" s="287">
        <f t="shared" si="56"/>
        <v>0</v>
      </c>
      <c r="AR38" s="287">
        <v>0</v>
      </c>
      <c r="AS38" s="287">
        <v>0</v>
      </c>
      <c r="AT38" s="332">
        <f t="shared" si="57"/>
        <v>3</v>
      </c>
      <c r="AU38" s="332">
        <v>1</v>
      </c>
      <c r="AV38" s="332">
        <v>2</v>
      </c>
      <c r="AW38" s="332">
        <f t="shared" si="58"/>
        <v>0</v>
      </c>
      <c r="AX38" s="332">
        <v>0</v>
      </c>
      <c r="AY38" s="332">
        <v>0</v>
      </c>
      <c r="AZ38" s="332">
        <f t="shared" si="59"/>
        <v>3</v>
      </c>
      <c r="BA38" s="332">
        <v>1</v>
      </c>
      <c r="BB38" s="332">
        <v>2</v>
      </c>
      <c r="BC38" s="332">
        <f t="shared" si="60"/>
        <v>0</v>
      </c>
      <c r="BD38" s="332">
        <v>0</v>
      </c>
      <c r="BE38" s="332">
        <v>0</v>
      </c>
    </row>
    <row r="39" spans="1:57" s="41" customFormat="1" ht="20.25" customHeight="1">
      <c r="A39" s="120">
        <v>33</v>
      </c>
      <c r="B39" s="43">
        <v>22</v>
      </c>
      <c r="C39" s="279">
        <f t="shared" si="44"/>
        <v>578</v>
      </c>
      <c r="D39" s="279">
        <f t="shared" si="45"/>
        <v>281</v>
      </c>
      <c r="E39" s="279">
        <f t="shared" si="46"/>
        <v>297</v>
      </c>
      <c r="F39" s="284">
        <f t="shared" si="47"/>
        <v>80</v>
      </c>
      <c r="G39" s="255">
        <v>52</v>
      </c>
      <c r="H39" s="255">
        <v>28</v>
      </c>
      <c r="I39" s="284">
        <f t="shared" si="48"/>
        <v>488</v>
      </c>
      <c r="J39" s="255">
        <v>220</v>
      </c>
      <c r="K39" s="255">
        <v>268</v>
      </c>
      <c r="L39" s="284">
        <f t="shared" si="49"/>
        <v>10</v>
      </c>
      <c r="M39" s="255">
        <v>9</v>
      </c>
      <c r="N39" s="255">
        <v>1</v>
      </c>
      <c r="O39" s="255" t="s">
        <v>617</v>
      </c>
      <c r="P39" s="255" t="s">
        <v>617</v>
      </c>
      <c r="Q39" s="255" t="s">
        <v>617</v>
      </c>
      <c r="R39" s="120">
        <v>33</v>
      </c>
      <c r="S39" s="43">
        <v>22</v>
      </c>
      <c r="T39" s="255" t="s">
        <v>617</v>
      </c>
      <c r="U39" s="255" t="s">
        <v>617</v>
      </c>
      <c r="V39" s="255" t="s">
        <v>617</v>
      </c>
      <c r="W39" s="352">
        <f t="shared" si="38"/>
        <v>10</v>
      </c>
      <c r="X39" s="352">
        <f t="shared" si="39"/>
        <v>5</v>
      </c>
      <c r="Y39" s="352">
        <f t="shared" si="40"/>
        <v>5</v>
      </c>
      <c r="Z39" s="287">
        <f t="shared" si="52"/>
        <v>1</v>
      </c>
      <c r="AA39" s="287">
        <v>1</v>
      </c>
      <c r="AB39" s="287">
        <v>0</v>
      </c>
      <c r="AC39" s="287">
        <f t="shared" si="53"/>
        <v>0</v>
      </c>
      <c r="AD39" s="258">
        <v>0</v>
      </c>
      <c r="AE39" s="258">
        <v>0</v>
      </c>
      <c r="AF39" s="287">
        <f t="shared" si="54"/>
        <v>0</v>
      </c>
      <c r="AG39" s="258">
        <v>0</v>
      </c>
      <c r="AH39" s="258">
        <v>0</v>
      </c>
      <c r="AI39" s="287">
        <f t="shared" si="55"/>
        <v>4</v>
      </c>
      <c r="AJ39" s="258">
        <v>2</v>
      </c>
      <c r="AK39" s="258">
        <v>2</v>
      </c>
      <c r="AL39" s="255">
        <v>33</v>
      </c>
      <c r="AM39" s="256">
        <v>22</v>
      </c>
      <c r="AN39" s="287">
        <f t="shared" si="41"/>
        <v>3</v>
      </c>
      <c r="AO39" s="287">
        <f t="shared" si="42"/>
        <v>1</v>
      </c>
      <c r="AP39" s="287">
        <f t="shared" si="43"/>
        <v>2</v>
      </c>
      <c r="AQ39" s="287">
        <f t="shared" si="56"/>
        <v>0</v>
      </c>
      <c r="AR39" s="287">
        <v>0</v>
      </c>
      <c r="AS39" s="287">
        <v>0</v>
      </c>
      <c r="AT39" s="332">
        <f t="shared" si="57"/>
        <v>3</v>
      </c>
      <c r="AU39" s="332">
        <v>1</v>
      </c>
      <c r="AV39" s="332">
        <v>2</v>
      </c>
      <c r="AW39" s="332">
        <f t="shared" si="58"/>
        <v>0</v>
      </c>
      <c r="AX39" s="332">
        <v>0</v>
      </c>
      <c r="AY39" s="332">
        <v>0</v>
      </c>
      <c r="AZ39" s="332">
        <f t="shared" si="59"/>
        <v>1</v>
      </c>
      <c r="BA39" s="332">
        <v>0</v>
      </c>
      <c r="BB39" s="332">
        <v>1</v>
      </c>
      <c r="BC39" s="332">
        <f t="shared" si="60"/>
        <v>1</v>
      </c>
      <c r="BD39" s="332">
        <v>1</v>
      </c>
      <c r="BE39" s="332">
        <v>0</v>
      </c>
    </row>
    <row r="40" spans="1:57" s="41" customFormat="1" ht="20.25" customHeight="1">
      <c r="A40" s="120">
        <v>34</v>
      </c>
      <c r="B40" s="43">
        <v>23</v>
      </c>
      <c r="C40" s="279">
        <f t="shared" si="44"/>
        <v>524</v>
      </c>
      <c r="D40" s="279">
        <f t="shared" si="45"/>
        <v>232</v>
      </c>
      <c r="E40" s="279">
        <f t="shared" si="46"/>
        <v>292</v>
      </c>
      <c r="F40" s="284">
        <f t="shared" si="47"/>
        <v>77</v>
      </c>
      <c r="G40" s="255">
        <v>42</v>
      </c>
      <c r="H40" s="255">
        <v>35</v>
      </c>
      <c r="I40" s="284">
        <f t="shared" si="48"/>
        <v>433</v>
      </c>
      <c r="J40" s="255">
        <v>180</v>
      </c>
      <c r="K40" s="255">
        <v>253</v>
      </c>
      <c r="L40" s="284">
        <f t="shared" si="49"/>
        <v>14</v>
      </c>
      <c r="M40" s="255">
        <v>10</v>
      </c>
      <c r="N40" s="255">
        <v>4</v>
      </c>
      <c r="O40" s="255" t="s">
        <v>617</v>
      </c>
      <c r="P40" s="255" t="s">
        <v>617</v>
      </c>
      <c r="Q40" s="255" t="s">
        <v>617</v>
      </c>
      <c r="R40" s="120">
        <v>34</v>
      </c>
      <c r="S40" s="43">
        <v>23</v>
      </c>
      <c r="T40" s="255" t="s">
        <v>617</v>
      </c>
      <c r="U40" s="255" t="s">
        <v>617</v>
      </c>
      <c r="V40" s="255" t="s">
        <v>617</v>
      </c>
      <c r="W40" s="352">
        <f t="shared" si="38"/>
        <v>12</v>
      </c>
      <c r="X40" s="352">
        <f t="shared" si="39"/>
        <v>8</v>
      </c>
      <c r="Y40" s="352">
        <f t="shared" si="40"/>
        <v>4</v>
      </c>
      <c r="Z40" s="287">
        <f t="shared" si="52"/>
        <v>4</v>
      </c>
      <c r="AA40" s="287">
        <v>4</v>
      </c>
      <c r="AB40" s="287">
        <v>0</v>
      </c>
      <c r="AC40" s="287">
        <f t="shared" si="53"/>
        <v>0</v>
      </c>
      <c r="AD40" s="258">
        <v>0</v>
      </c>
      <c r="AE40" s="258">
        <v>0</v>
      </c>
      <c r="AF40" s="287">
        <f t="shared" si="54"/>
        <v>0</v>
      </c>
      <c r="AG40" s="258">
        <v>0</v>
      </c>
      <c r="AH40" s="258">
        <v>0</v>
      </c>
      <c r="AI40" s="287">
        <f t="shared" si="55"/>
        <v>3</v>
      </c>
      <c r="AJ40" s="258">
        <v>1</v>
      </c>
      <c r="AK40" s="258">
        <v>2</v>
      </c>
      <c r="AL40" s="255">
        <v>34</v>
      </c>
      <c r="AM40" s="256">
        <v>23</v>
      </c>
      <c r="AN40" s="287">
        <f t="shared" si="41"/>
        <v>4</v>
      </c>
      <c r="AO40" s="287">
        <f t="shared" si="42"/>
        <v>3</v>
      </c>
      <c r="AP40" s="287">
        <f t="shared" si="43"/>
        <v>1</v>
      </c>
      <c r="AQ40" s="287">
        <f t="shared" si="56"/>
        <v>0</v>
      </c>
      <c r="AR40" s="287">
        <v>0</v>
      </c>
      <c r="AS40" s="287">
        <v>0</v>
      </c>
      <c r="AT40" s="332">
        <f t="shared" si="57"/>
        <v>4</v>
      </c>
      <c r="AU40" s="332">
        <v>3</v>
      </c>
      <c r="AV40" s="332">
        <v>1</v>
      </c>
      <c r="AW40" s="332">
        <f t="shared" si="58"/>
        <v>0</v>
      </c>
      <c r="AX40" s="332">
        <v>0</v>
      </c>
      <c r="AY40" s="332">
        <v>0</v>
      </c>
      <c r="AZ40" s="332">
        <f t="shared" si="59"/>
        <v>1</v>
      </c>
      <c r="BA40" s="332">
        <v>0</v>
      </c>
      <c r="BB40" s="332">
        <v>1</v>
      </c>
      <c r="BC40" s="332">
        <f t="shared" si="60"/>
        <v>0</v>
      </c>
      <c r="BD40" s="332">
        <v>0</v>
      </c>
      <c r="BE40" s="332">
        <v>0</v>
      </c>
    </row>
    <row r="41" spans="1:57" s="41" customFormat="1" ht="20.25" customHeight="1">
      <c r="A41" s="120">
        <v>35</v>
      </c>
      <c r="B41" s="43">
        <v>24</v>
      </c>
      <c r="C41" s="279">
        <f t="shared" si="44"/>
        <v>483</v>
      </c>
      <c r="D41" s="279">
        <f t="shared" si="45"/>
        <v>227</v>
      </c>
      <c r="E41" s="279">
        <f t="shared" si="46"/>
        <v>256</v>
      </c>
      <c r="F41" s="284">
        <f t="shared" si="47"/>
        <v>85</v>
      </c>
      <c r="G41" s="255">
        <v>40</v>
      </c>
      <c r="H41" s="255">
        <v>45</v>
      </c>
      <c r="I41" s="284">
        <f t="shared" si="48"/>
        <v>388</v>
      </c>
      <c r="J41" s="255">
        <v>181</v>
      </c>
      <c r="K41" s="255">
        <v>207</v>
      </c>
      <c r="L41" s="284">
        <f t="shared" si="49"/>
        <v>10</v>
      </c>
      <c r="M41" s="255">
        <v>6</v>
      </c>
      <c r="N41" s="255">
        <v>4</v>
      </c>
      <c r="O41" s="255" t="s">
        <v>617</v>
      </c>
      <c r="P41" s="255" t="s">
        <v>617</v>
      </c>
      <c r="Q41" s="255" t="s">
        <v>617</v>
      </c>
      <c r="R41" s="120">
        <v>35</v>
      </c>
      <c r="S41" s="43">
        <v>24</v>
      </c>
      <c r="T41" s="255" t="s">
        <v>617</v>
      </c>
      <c r="U41" s="255" t="s">
        <v>617</v>
      </c>
      <c r="V41" s="255" t="s">
        <v>617</v>
      </c>
      <c r="W41" s="352">
        <f t="shared" si="38"/>
        <v>10</v>
      </c>
      <c r="X41" s="352">
        <f t="shared" si="39"/>
        <v>6</v>
      </c>
      <c r="Y41" s="352">
        <f t="shared" si="40"/>
        <v>4</v>
      </c>
      <c r="Z41" s="287">
        <f t="shared" si="52"/>
        <v>3</v>
      </c>
      <c r="AA41" s="287">
        <v>3</v>
      </c>
      <c r="AB41" s="287">
        <v>0</v>
      </c>
      <c r="AC41" s="287">
        <f t="shared" si="53"/>
        <v>0</v>
      </c>
      <c r="AD41" s="258">
        <v>0</v>
      </c>
      <c r="AE41" s="258">
        <v>0</v>
      </c>
      <c r="AF41" s="287">
        <f t="shared" si="54"/>
        <v>0</v>
      </c>
      <c r="AG41" s="258">
        <v>0</v>
      </c>
      <c r="AH41" s="258">
        <v>0</v>
      </c>
      <c r="AI41" s="287">
        <f t="shared" si="55"/>
        <v>2</v>
      </c>
      <c r="AJ41" s="258">
        <v>0</v>
      </c>
      <c r="AK41" s="258">
        <v>2</v>
      </c>
      <c r="AL41" s="255">
        <v>35</v>
      </c>
      <c r="AM41" s="256">
        <v>24</v>
      </c>
      <c r="AN41" s="287">
        <f t="shared" si="41"/>
        <v>2</v>
      </c>
      <c r="AO41" s="287">
        <f t="shared" si="42"/>
        <v>2</v>
      </c>
      <c r="AP41" s="287">
        <f t="shared" si="43"/>
        <v>0</v>
      </c>
      <c r="AQ41" s="287">
        <f t="shared" si="56"/>
        <v>0</v>
      </c>
      <c r="AR41" s="287">
        <v>0</v>
      </c>
      <c r="AS41" s="287">
        <v>0</v>
      </c>
      <c r="AT41" s="332">
        <f t="shared" si="57"/>
        <v>2</v>
      </c>
      <c r="AU41" s="332">
        <v>2</v>
      </c>
      <c r="AV41" s="332">
        <v>0</v>
      </c>
      <c r="AW41" s="332">
        <f t="shared" si="58"/>
        <v>0</v>
      </c>
      <c r="AX41" s="332">
        <v>0</v>
      </c>
      <c r="AY41" s="332">
        <v>0</v>
      </c>
      <c r="AZ41" s="332">
        <f t="shared" si="59"/>
        <v>2</v>
      </c>
      <c r="BA41" s="332">
        <v>0</v>
      </c>
      <c r="BB41" s="332">
        <v>2</v>
      </c>
      <c r="BC41" s="332">
        <f t="shared" si="60"/>
        <v>1</v>
      </c>
      <c r="BD41" s="332">
        <v>1</v>
      </c>
      <c r="BE41" s="332">
        <v>0</v>
      </c>
    </row>
    <row r="42" spans="1:57" s="41" customFormat="1" ht="20.25" customHeight="1">
      <c r="A42" s="120">
        <v>36</v>
      </c>
      <c r="B42" s="43">
        <v>25</v>
      </c>
      <c r="C42" s="279">
        <f t="shared" si="44"/>
        <v>420</v>
      </c>
      <c r="D42" s="279">
        <f t="shared" si="45"/>
        <v>198</v>
      </c>
      <c r="E42" s="279">
        <f t="shared" si="46"/>
        <v>222</v>
      </c>
      <c r="F42" s="284">
        <f t="shared" si="47"/>
        <v>58</v>
      </c>
      <c r="G42" s="255">
        <v>31</v>
      </c>
      <c r="H42" s="255">
        <v>27</v>
      </c>
      <c r="I42" s="284">
        <f t="shared" si="48"/>
        <v>350</v>
      </c>
      <c r="J42" s="255">
        <v>159</v>
      </c>
      <c r="K42" s="255">
        <v>191</v>
      </c>
      <c r="L42" s="284">
        <f t="shared" si="49"/>
        <v>12</v>
      </c>
      <c r="M42" s="255">
        <v>8</v>
      </c>
      <c r="N42" s="255">
        <v>4</v>
      </c>
      <c r="O42" s="255" t="s">
        <v>617</v>
      </c>
      <c r="P42" s="255" t="s">
        <v>617</v>
      </c>
      <c r="Q42" s="255" t="s">
        <v>617</v>
      </c>
      <c r="R42" s="120">
        <v>36</v>
      </c>
      <c r="S42" s="43">
        <v>25</v>
      </c>
      <c r="T42" s="255" t="s">
        <v>617</v>
      </c>
      <c r="U42" s="255" t="s">
        <v>617</v>
      </c>
      <c r="V42" s="255" t="s">
        <v>617</v>
      </c>
      <c r="W42" s="352">
        <f t="shared" si="38"/>
        <v>12</v>
      </c>
      <c r="X42" s="352">
        <f t="shared" si="39"/>
        <v>8</v>
      </c>
      <c r="Y42" s="352">
        <f t="shared" si="40"/>
        <v>4</v>
      </c>
      <c r="Z42" s="287">
        <f t="shared" si="52"/>
        <v>5</v>
      </c>
      <c r="AA42" s="287">
        <v>4</v>
      </c>
      <c r="AB42" s="287">
        <v>1</v>
      </c>
      <c r="AC42" s="287">
        <f t="shared" si="53"/>
        <v>0</v>
      </c>
      <c r="AD42" s="258">
        <v>0</v>
      </c>
      <c r="AE42" s="258">
        <v>0</v>
      </c>
      <c r="AF42" s="287">
        <f t="shared" si="54"/>
        <v>1</v>
      </c>
      <c r="AG42" s="258">
        <v>0</v>
      </c>
      <c r="AH42" s="258">
        <v>1</v>
      </c>
      <c r="AI42" s="287">
        <f t="shared" si="55"/>
        <v>4</v>
      </c>
      <c r="AJ42" s="258">
        <v>2</v>
      </c>
      <c r="AK42" s="258">
        <v>2</v>
      </c>
      <c r="AL42" s="255">
        <v>36</v>
      </c>
      <c r="AM42" s="256">
        <v>25</v>
      </c>
      <c r="AN42" s="287">
        <f t="shared" si="41"/>
        <v>2</v>
      </c>
      <c r="AO42" s="287">
        <f t="shared" si="42"/>
        <v>2</v>
      </c>
      <c r="AP42" s="287">
        <f t="shared" si="43"/>
        <v>0</v>
      </c>
      <c r="AQ42" s="287">
        <f t="shared" si="56"/>
        <v>0</v>
      </c>
      <c r="AR42" s="287">
        <v>0</v>
      </c>
      <c r="AS42" s="287">
        <v>0</v>
      </c>
      <c r="AT42" s="332">
        <f t="shared" si="57"/>
        <v>2</v>
      </c>
      <c r="AU42" s="332">
        <v>2</v>
      </c>
      <c r="AV42" s="332">
        <v>0</v>
      </c>
      <c r="AW42" s="332">
        <f t="shared" si="58"/>
        <v>0</v>
      </c>
      <c r="AX42" s="332">
        <v>0</v>
      </c>
      <c r="AY42" s="332">
        <v>0</v>
      </c>
      <c r="AZ42" s="332">
        <f t="shared" si="59"/>
        <v>0</v>
      </c>
      <c r="BA42" s="332">
        <v>0</v>
      </c>
      <c r="BB42" s="332">
        <v>0</v>
      </c>
      <c r="BC42" s="332">
        <f t="shared" si="60"/>
        <v>0</v>
      </c>
      <c r="BD42" s="332">
        <v>0</v>
      </c>
      <c r="BE42" s="332">
        <v>0</v>
      </c>
    </row>
    <row r="43" spans="1:57" s="41" customFormat="1" ht="20.25" customHeight="1">
      <c r="A43" s="120">
        <v>37</v>
      </c>
      <c r="B43" s="43">
        <v>26</v>
      </c>
      <c r="C43" s="279">
        <f t="shared" si="44"/>
        <v>419</v>
      </c>
      <c r="D43" s="279">
        <f t="shared" si="45"/>
        <v>197</v>
      </c>
      <c r="E43" s="279">
        <f t="shared" si="46"/>
        <v>222</v>
      </c>
      <c r="F43" s="284">
        <f t="shared" si="47"/>
        <v>59</v>
      </c>
      <c r="G43" s="255">
        <v>30</v>
      </c>
      <c r="H43" s="255">
        <v>29</v>
      </c>
      <c r="I43" s="284">
        <f t="shared" si="48"/>
        <v>348</v>
      </c>
      <c r="J43" s="255">
        <v>160</v>
      </c>
      <c r="K43" s="255">
        <v>188</v>
      </c>
      <c r="L43" s="284">
        <f t="shared" si="49"/>
        <v>12</v>
      </c>
      <c r="M43" s="255">
        <v>7</v>
      </c>
      <c r="N43" s="255">
        <v>5</v>
      </c>
      <c r="O43" s="255" t="s">
        <v>617</v>
      </c>
      <c r="P43" s="255" t="s">
        <v>617</v>
      </c>
      <c r="Q43" s="255" t="s">
        <v>617</v>
      </c>
      <c r="R43" s="120">
        <v>37</v>
      </c>
      <c r="S43" s="43">
        <v>26</v>
      </c>
      <c r="T43" s="255" t="s">
        <v>617</v>
      </c>
      <c r="U43" s="255" t="s">
        <v>617</v>
      </c>
      <c r="V43" s="255" t="s">
        <v>617</v>
      </c>
      <c r="W43" s="352">
        <f t="shared" si="38"/>
        <v>11</v>
      </c>
      <c r="X43" s="352">
        <f t="shared" si="39"/>
        <v>7</v>
      </c>
      <c r="Y43" s="352">
        <f t="shared" si="40"/>
        <v>4</v>
      </c>
      <c r="Z43" s="287">
        <f t="shared" si="52"/>
        <v>4</v>
      </c>
      <c r="AA43" s="287">
        <v>3</v>
      </c>
      <c r="AB43" s="287">
        <v>1</v>
      </c>
      <c r="AC43" s="287">
        <f t="shared" si="53"/>
        <v>0</v>
      </c>
      <c r="AD43" s="258">
        <v>0</v>
      </c>
      <c r="AE43" s="258">
        <v>0</v>
      </c>
      <c r="AF43" s="287">
        <f t="shared" si="54"/>
        <v>3</v>
      </c>
      <c r="AG43" s="258">
        <v>2</v>
      </c>
      <c r="AH43" s="258">
        <v>1</v>
      </c>
      <c r="AI43" s="287">
        <f t="shared" si="55"/>
        <v>1</v>
      </c>
      <c r="AJ43" s="258">
        <v>0</v>
      </c>
      <c r="AK43" s="258">
        <v>1</v>
      </c>
      <c r="AL43" s="255">
        <v>37</v>
      </c>
      <c r="AM43" s="256">
        <v>26</v>
      </c>
      <c r="AN43" s="287">
        <f t="shared" si="41"/>
        <v>1</v>
      </c>
      <c r="AO43" s="287">
        <f t="shared" si="42"/>
        <v>1</v>
      </c>
      <c r="AP43" s="287">
        <f t="shared" si="43"/>
        <v>0</v>
      </c>
      <c r="AQ43" s="287">
        <f t="shared" si="56"/>
        <v>1</v>
      </c>
      <c r="AR43" s="287">
        <v>1</v>
      </c>
      <c r="AS43" s="287">
        <v>0</v>
      </c>
      <c r="AT43" s="332">
        <f t="shared" si="57"/>
        <v>0</v>
      </c>
      <c r="AU43" s="332">
        <v>0</v>
      </c>
      <c r="AV43" s="332">
        <v>0</v>
      </c>
      <c r="AW43" s="332">
        <f t="shared" si="58"/>
        <v>0</v>
      </c>
      <c r="AX43" s="332">
        <v>0</v>
      </c>
      <c r="AY43" s="332">
        <v>0</v>
      </c>
      <c r="AZ43" s="332">
        <f t="shared" si="59"/>
        <v>2</v>
      </c>
      <c r="BA43" s="332">
        <v>1</v>
      </c>
      <c r="BB43" s="332">
        <v>1</v>
      </c>
      <c r="BC43" s="332">
        <f t="shared" si="60"/>
        <v>0</v>
      </c>
      <c r="BD43" s="332">
        <v>0</v>
      </c>
      <c r="BE43" s="332">
        <v>0</v>
      </c>
    </row>
    <row r="44" spans="1:57" s="41" customFormat="1" ht="20.25" customHeight="1">
      <c r="A44" s="120">
        <v>38</v>
      </c>
      <c r="B44" s="43">
        <v>27</v>
      </c>
      <c r="C44" s="279">
        <f t="shared" si="44"/>
        <v>341</v>
      </c>
      <c r="D44" s="279">
        <f t="shared" si="45"/>
        <v>165</v>
      </c>
      <c r="E44" s="279">
        <f t="shared" si="46"/>
        <v>176</v>
      </c>
      <c r="F44" s="284">
        <f t="shared" si="47"/>
        <v>50</v>
      </c>
      <c r="G44" s="255">
        <v>24</v>
      </c>
      <c r="H44" s="255">
        <v>26</v>
      </c>
      <c r="I44" s="284">
        <f t="shared" si="48"/>
        <v>288</v>
      </c>
      <c r="J44" s="255">
        <v>141</v>
      </c>
      <c r="K44" s="255">
        <v>147</v>
      </c>
      <c r="L44" s="284">
        <f t="shared" si="49"/>
        <v>3</v>
      </c>
      <c r="M44" s="255">
        <v>0</v>
      </c>
      <c r="N44" s="255">
        <v>3</v>
      </c>
      <c r="O44" s="255" t="s">
        <v>617</v>
      </c>
      <c r="P44" s="255" t="s">
        <v>617</v>
      </c>
      <c r="Q44" s="255" t="s">
        <v>617</v>
      </c>
      <c r="R44" s="120">
        <v>38</v>
      </c>
      <c r="S44" s="43">
        <v>27</v>
      </c>
      <c r="T44" s="255" t="s">
        <v>617</v>
      </c>
      <c r="U44" s="255" t="s">
        <v>617</v>
      </c>
      <c r="V44" s="255" t="s">
        <v>617</v>
      </c>
      <c r="W44" s="352">
        <f t="shared" si="38"/>
        <v>8</v>
      </c>
      <c r="X44" s="352">
        <f t="shared" si="39"/>
        <v>4</v>
      </c>
      <c r="Y44" s="352">
        <f t="shared" si="40"/>
        <v>4</v>
      </c>
      <c r="Z44" s="287">
        <f t="shared" si="52"/>
        <v>4</v>
      </c>
      <c r="AA44" s="287">
        <v>2</v>
      </c>
      <c r="AB44" s="287">
        <v>2</v>
      </c>
      <c r="AC44" s="287">
        <f t="shared" si="53"/>
        <v>1</v>
      </c>
      <c r="AD44" s="258">
        <v>0</v>
      </c>
      <c r="AE44" s="258">
        <v>1</v>
      </c>
      <c r="AF44" s="287">
        <f t="shared" si="54"/>
        <v>1</v>
      </c>
      <c r="AG44" s="258">
        <v>0</v>
      </c>
      <c r="AH44" s="258">
        <v>1</v>
      </c>
      <c r="AI44" s="287">
        <f t="shared" si="55"/>
        <v>2</v>
      </c>
      <c r="AJ44" s="258">
        <v>2</v>
      </c>
      <c r="AK44" s="258">
        <v>0</v>
      </c>
      <c r="AL44" s="255">
        <v>38</v>
      </c>
      <c r="AM44" s="256">
        <v>27</v>
      </c>
      <c r="AN44" s="287">
        <f t="shared" si="41"/>
        <v>0</v>
      </c>
      <c r="AO44" s="287">
        <f t="shared" si="42"/>
        <v>0</v>
      </c>
      <c r="AP44" s="287">
        <f t="shared" si="43"/>
        <v>0</v>
      </c>
      <c r="AQ44" s="287">
        <f t="shared" si="56"/>
        <v>0</v>
      </c>
      <c r="AR44" s="287">
        <v>0</v>
      </c>
      <c r="AS44" s="287">
        <v>0</v>
      </c>
      <c r="AT44" s="332">
        <f t="shared" si="57"/>
        <v>0</v>
      </c>
      <c r="AU44" s="332">
        <v>0</v>
      </c>
      <c r="AV44" s="332">
        <v>0</v>
      </c>
      <c r="AW44" s="332">
        <f t="shared" si="58"/>
        <v>0</v>
      </c>
      <c r="AX44" s="332">
        <v>0</v>
      </c>
      <c r="AY44" s="332">
        <v>0</v>
      </c>
      <c r="AZ44" s="332">
        <f t="shared" si="59"/>
        <v>0</v>
      </c>
      <c r="BA44" s="332">
        <v>0</v>
      </c>
      <c r="BB44" s="332">
        <v>0</v>
      </c>
      <c r="BC44" s="332">
        <f t="shared" si="60"/>
        <v>0</v>
      </c>
      <c r="BD44" s="332">
        <v>0</v>
      </c>
      <c r="BE44" s="332">
        <v>0</v>
      </c>
    </row>
    <row r="45" spans="1:57" s="41" customFormat="1" ht="20.25" customHeight="1">
      <c r="A45" s="120">
        <v>39</v>
      </c>
      <c r="B45" s="43">
        <v>28</v>
      </c>
      <c r="C45" s="279">
        <f t="shared" si="44"/>
        <v>330</v>
      </c>
      <c r="D45" s="279">
        <f t="shared" si="45"/>
        <v>148</v>
      </c>
      <c r="E45" s="279">
        <f t="shared" si="46"/>
        <v>182</v>
      </c>
      <c r="F45" s="284">
        <f t="shared" si="47"/>
        <v>35</v>
      </c>
      <c r="G45" s="255">
        <v>16</v>
      </c>
      <c r="H45" s="255">
        <v>19</v>
      </c>
      <c r="I45" s="284">
        <f t="shared" si="48"/>
        <v>289</v>
      </c>
      <c r="J45" s="255">
        <v>127</v>
      </c>
      <c r="K45" s="255">
        <v>162</v>
      </c>
      <c r="L45" s="284">
        <f t="shared" si="49"/>
        <v>6</v>
      </c>
      <c r="M45" s="255">
        <v>5</v>
      </c>
      <c r="N45" s="255">
        <v>1</v>
      </c>
      <c r="O45" s="255" t="s">
        <v>617</v>
      </c>
      <c r="P45" s="255" t="s">
        <v>617</v>
      </c>
      <c r="Q45" s="255" t="s">
        <v>617</v>
      </c>
      <c r="R45" s="120">
        <v>39</v>
      </c>
      <c r="S45" s="43">
        <v>28</v>
      </c>
      <c r="T45" s="255" t="s">
        <v>617</v>
      </c>
      <c r="U45" s="255" t="s">
        <v>617</v>
      </c>
      <c r="V45" s="255" t="s">
        <v>617</v>
      </c>
      <c r="W45" s="352">
        <f t="shared" si="38"/>
        <v>12</v>
      </c>
      <c r="X45" s="352">
        <f t="shared" si="39"/>
        <v>3</v>
      </c>
      <c r="Y45" s="352">
        <f t="shared" si="40"/>
        <v>9</v>
      </c>
      <c r="Z45" s="287">
        <f t="shared" si="52"/>
        <v>3</v>
      </c>
      <c r="AA45" s="287">
        <v>2</v>
      </c>
      <c r="AB45" s="287">
        <v>1</v>
      </c>
      <c r="AC45" s="287">
        <f t="shared" si="53"/>
        <v>0</v>
      </c>
      <c r="AD45" s="258">
        <v>0</v>
      </c>
      <c r="AE45" s="258">
        <v>0</v>
      </c>
      <c r="AF45" s="287">
        <f t="shared" si="54"/>
        <v>0</v>
      </c>
      <c r="AG45" s="258">
        <v>0</v>
      </c>
      <c r="AH45" s="258">
        <v>0</v>
      </c>
      <c r="AI45" s="287">
        <f t="shared" si="55"/>
        <v>4</v>
      </c>
      <c r="AJ45" s="258">
        <v>0</v>
      </c>
      <c r="AK45" s="258">
        <v>4</v>
      </c>
      <c r="AL45" s="255">
        <v>39</v>
      </c>
      <c r="AM45" s="256">
        <v>28</v>
      </c>
      <c r="AN45" s="287">
        <f t="shared" si="41"/>
        <v>0</v>
      </c>
      <c r="AO45" s="287">
        <f t="shared" si="42"/>
        <v>0</v>
      </c>
      <c r="AP45" s="287">
        <f t="shared" si="43"/>
        <v>0</v>
      </c>
      <c r="AQ45" s="287">
        <f t="shared" si="56"/>
        <v>0</v>
      </c>
      <c r="AR45" s="287">
        <v>0</v>
      </c>
      <c r="AS45" s="287">
        <v>0</v>
      </c>
      <c r="AT45" s="332">
        <f t="shared" si="57"/>
        <v>0</v>
      </c>
      <c r="AU45" s="332">
        <v>0</v>
      </c>
      <c r="AV45" s="332">
        <v>0</v>
      </c>
      <c r="AW45" s="332">
        <f t="shared" si="58"/>
        <v>0</v>
      </c>
      <c r="AX45" s="332">
        <v>0</v>
      </c>
      <c r="AY45" s="332">
        <v>0</v>
      </c>
      <c r="AZ45" s="332">
        <f t="shared" si="59"/>
        <v>3</v>
      </c>
      <c r="BA45" s="332">
        <v>1</v>
      </c>
      <c r="BB45" s="332">
        <v>2</v>
      </c>
      <c r="BC45" s="332">
        <f t="shared" si="60"/>
        <v>2</v>
      </c>
      <c r="BD45" s="332">
        <v>0</v>
      </c>
      <c r="BE45" s="332">
        <v>2</v>
      </c>
    </row>
    <row r="46" spans="1:57" s="41" customFormat="1" ht="20.25" customHeight="1">
      <c r="A46" s="120">
        <v>40</v>
      </c>
      <c r="B46" s="43">
        <v>29</v>
      </c>
      <c r="C46" s="279">
        <f t="shared" si="44"/>
        <v>294</v>
      </c>
      <c r="D46" s="279">
        <f t="shared" si="45"/>
        <v>147</v>
      </c>
      <c r="E46" s="279">
        <f t="shared" si="46"/>
        <v>147</v>
      </c>
      <c r="F46" s="284">
        <f t="shared" si="47"/>
        <v>39</v>
      </c>
      <c r="G46" s="255">
        <v>17</v>
      </c>
      <c r="H46" s="255">
        <v>22</v>
      </c>
      <c r="I46" s="284">
        <f t="shared" si="48"/>
        <v>245</v>
      </c>
      <c r="J46" s="255">
        <v>123</v>
      </c>
      <c r="K46" s="255">
        <v>122</v>
      </c>
      <c r="L46" s="284">
        <f t="shared" si="49"/>
        <v>10</v>
      </c>
      <c r="M46" s="255">
        <v>7</v>
      </c>
      <c r="N46" s="255">
        <v>3</v>
      </c>
      <c r="O46" s="255" t="s">
        <v>617</v>
      </c>
      <c r="P46" s="255" t="s">
        <v>617</v>
      </c>
      <c r="Q46" s="255" t="s">
        <v>617</v>
      </c>
      <c r="R46" s="120">
        <v>40</v>
      </c>
      <c r="S46" s="43">
        <v>29</v>
      </c>
      <c r="T46" s="255" t="s">
        <v>617</v>
      </c>
      <c r="U46" s="255" t="s">
        <v>617</v>
      </c>
      <c r="V46" s="255" t="s">
        <v>617</v>
      </c>
      <c r="W46" s="352">
        <f t="shared" si="38"/>
        <v>9</v>
      </c>
      <c r="X46" s="352">
        <f t="shared" si="39"/>
        <v>5</v>
      </c>
      <c r="Y46" s="352">
        <f t="shared" si="40"/>
        <v>4</v>
      </c>
      <c r="Z46" s="287">
        <f t="shared" si="52"/>
        <v>3</v>
      </c>
      <c r="AA46" s="287">
        <v>2</v>
      </c>
      <c r="AB46" s="287">
        <v>1</v>
      </c>
      <c r="AC46" s="287">
        <f t="shared" si="53"/>
        <v>0</v>
      </c>
      <c r="AD46" s="258">
        <v>0</v>
      </c>
      <c r="AE46" s="258">
        <v>0</v>
      </c>
      <c r="AF46" s="287">
        <f t="shared" si="54"/>
        <v>0</v>
      </c>
      <c r="AG46" s="258">
        <v>0</v>
      </c>
      <c r="AH46" s="258">
        <v>0</v>
      </c>
      <c r="AI46" s="287">
        <f t="shared" si="55"/>
        <v>4</v>
      </c>
      <c r="AJ46" s="258">
        <v>3</v>
      </c>
      <c r="AK46" s="258">
        <v>1</v>
      </c>
      <c r="AL46" s="255">
        <v>40</v>
      </c>
      <c r="AM46" s="256">
        <v>29</v>
      </c>
      <c r="AN46" s="287">
        <f t="shared" si="41"/>
        <v>0</v>
      </c>
      <c r="AO46" s="287">
        <f t="shared" si="42"/>
        <v>0</v>
      </c>
      <c r="AP46" s="287">
        <f t="shared" si="43"/>
        <v>0</v>
      </c>
      <c r="AQ46" s="287">
        <f t="shared" si="56"/>
        <v>0</v>
      </c>
      <c r="AR46" s="287">
        <v>0</v>
      </c>
      <c r="AS46" s="287">
        <v>0</v>
      </c>
      <c r="AT46" s="332">
        <f t="shared" si="57"/>
        <v>0</v>
      </c>
      <c r="AU46" s="332">
        <v>0</v>
      </c>
      <c r="AV46" s="332">
        <v>0</v>
      </c>
      <c r="AW46" s="332">
        <f t="shared" si="58"/>
        <v>0</v>
      </c>
      <c r="AX46" s="332">
        <v>0</v>
      </c>
      <c r="AY46" s="332">
        <v>0</v>
      </c>
      <c r="AZ46" s="332">
        <f t="shared" si="59"/>
        <v>2</v>
      </c>
      <c r="BA46" s="332">
        <v>0</v>
      </c>
      <c r="BB46" s="332">
        <v>2</v>
      </c>
      <c r="BC46" s="332">
        <f t="shared" si="60"/>
        <v>0</v>
      </c>
      <c r="BD46" s="332">
        <v>0</v>
      </c>
      <c r="BE46" s="332">
        <v>0</v>
      </c>
    </row>
    <row r="47" spans="1:57" s="41" customFormat="1" ht="20.25" customHeight="1">
      <c r="A47" s="120" t="s">
        <v>618</v>
      </c>
      <c r="B47" s="43">
        <v>30</v>
      </c>
      <c r="C47" s="279">
        <f t="shared" si="44"/>
        <v>1447</v>
      </c>
      <c r="D47" s="279">
        <f t="shared" si="45"/>
        <v>733</v>
      </c>
      <c r="E47" s="279">
        <f t="shared" si="46"/>
        <v>714</v>
      </c>
      <c r="F47" s="284">
        <f t="shared" si="47"/>
        <v>164</v>
      </c>
      <c r="G47" s="255">
        <v>93</v>
      </c>
      <c r="H47" s="255">
        <v>71</v>
      </c>
      <c r="I47" s="284">
        <f t="shared" si="48"/>
        <v>1202</v>
      </c>
      <c r="J47" s="255">
        <v>587</v>
      </c>
      <c r="K47" s="255">
        <v>615</v>
      </c>
      <c r="L47" s="284">
        <f t="shared" si="49"/>
        <v>81</v>
      </c>
      <c r="M47" s="255">
        <v>53</v>
      </c>
      <c r="N47" s="255">
        <v>28</v>
      </c>
      <c r="O47" s="255" t="s">
        <v>617</v>
      </c>
      <c r="P47" s="255" t="s">
        <v>617</v>
      </c>
      <c r="Q47" s="255" t="s">
        <v>617</v>
      </c>
      <c r="R47" s="120" t="s">
        <v>618</v>
      </c>
      <c r="S47" s="43">
        <v>30</v>
      </c>
      <c r="T47" s="255" t="s">
        <v>617</v>
      </c>
      <c r="U47" s="255" t="s">
        <v>617</v>
      </c>
      <c r="V47" s="255" t="s">
        <v>617</v>
      </c>
      <c r="W47" s="352">
        <f t="shared" si="38"/>
        <v>65</v>
      </c>
      <c r="X47" s="352">
        <f t="shared" si="39"/>
        <v>35</v>
      </c>
      <c r="Y47" s="352">
        <f t="shared" si="40"/>
        <v>30</v>
      </c>
      <c r="Z47" s="287">
        <f t="shared" si="52"/>
        <v>32</v>
      </c>
      <c r="AA47" s="287">
        <v>23</v>
      </c>
      <c r="AB47" s="287">
        <v>9</v>
      </c>
      <c r="AC47" s="287">
        <f t="shared" si="53"/>
        <v>2</v>
      </c>
      <c r="AD47" s="258">
        <v>1</v>
      </c>
      <c r="AE47" s="258">
        <v>1</v>
      </c>
      <c r="AF47" s="287">
        <f t="shared" si="54"/>
        <v>6</v>
      </c>
      <c r="AG47" s="258">
        <v>2</v>
      </c>
      <c r="AH47" s="258">
        <v>4</v>
      </c>
      <c r="AI47" s="287">
        <f t="shared" si="55"/>
        <v>14</v>
      </c>
      <c r="AJ47" s="258">
        <v>8</v>
      </c>
      <c r="AK47" s="258">
        <v>6</v>
      </c>
      <c r="AL47" s="255" t="s">
        <v>618</v>
      </c>
      <c r="AM47" s="256">
        <v>30</v>
      </c>
      <c r="AN47" s="287">
        <f t="shared" si="41"/>
        <v>2</v>
      </c>
      <c r="AO47" s="287">
        <f t="shared" si="42"/>
        <v>1</v>
      </c>
      <c r="AP47" s="287">
        <f t="shared" si="43"/>
        <v>1</v>
      </c>
      <c r="AQ47" s="287">
        <f t="shared" si="56"/>
        <v>1</v>
      </c>
      <c r="AR47" s="287">
        <v>0</v>
      </c>
      <c r="AS47" s="287">
        <v>1</v>
      </c>
      <c r="AT47" s="332">
        <f t="shared" si="57"/>
        <v>1</v>
      </c>
      <c r="AU47" s="332">
        <v>1</v>
      </c>
      <c r="AV47" s="332">
        <v>0</v>
      </c>
      <c r="AW47" s="332">
        <f t="shared" si="58"/>
        <v>0</v>
      </c>
      <c r="AX47" s="332">
        <v>0</v>
      </c>
      <c r="AY47" s="332">
        <v>0</v>
      </c>
      <c r="AZ47" s="332">
        <f t="shared" si="59"/>
        <v>9</v>
      </c>
      <c r="BA47" s="332">
        <v>0</v>
      </c>
      <c r="BB47" s="332">
        <v>9</v>
      </c>
      <c r="BC47" s="332">
        <f t="shared" si="60"/>
        <v>0</v>
      </c>
      <c r="BD47" s="332">
        <v>0</v>
      </c>
      <c r="BE47" s="332">
        <v>0</v>
      </c>
    </row>
    <row r="48" spans="1:57" s="16" customFormat="1" ht="12.75"/>
  </sheetData>
  <mergeCells count="65">
    <mergeCell ref="O1:Q1"/>
    <mergeCell ref="AN13:BE13"/>
    <mergeCell ref="AI14:AK14"/>
    <mergeCell ref="AF14:AH14"/>
    <mergeCell ref="AC14:AE14"/>
    <mergeCell ref="D4:P4"/>
    <mergeCell ref="R13:R16"/>
    <mergeCell ref="S13:S16"/>
    <mergeCell ref="BC1:BE1"/>
    <mergeCell ref="AL13:AL16"/>
    <mergeCell ref="AM13:AM16"/>
    <mergeCell ref="Z1:AA1"/>
    <mergeCell ref="AP15:AP16"/>
    <mergeCell ref="A8:B8"/>
    <mergeCell ref="E13:N13"/>
    <mergeCell ref="C13:C16"/>
    <mergeCell ref="T14:V14"/>
    <mergeCell ref="AN14:AV14"/>
    <mergeCell ref="B10:E10"/>
    <mergeCell ref="O14:O16"/>
    <mergeCell ref="E14:E16"/>
    <mergeCell ref="Y14:Y16"/>
    <mergeCell ref="W13:W16"/>
    <mergeCell ref="X14:X16"/>
    <mergeCell ref="AA15:AA16"/>
    <mergeCell ref="AB15:AB16"/>
    <mergeCell ref="AD15:AD16"/>
    <mergeCell ref="AE15:AE16"/>
    <mergeCell ref="AT15:AT16"/>
    <mergeCell ref="A13:A16"/>
    <mergeCell ref="B13:B16"/>
    <mergeCell ref="D14:D16"/>
    <mergeCell ref="L14:L16"/>
    <mergeCell ref="I14:I16"/>
    <mergeCell ref="K15:K16"/>
    <mergeCell ref="BA15:BA16"/>
    <mergeCell ref="U15:U16"/>
    <mergeCell ref="BD15:BD16"/>
    <mergeCell ref="O13:Q13"/>
    <mergeCell ref="F14:F16"/>
    <mergeCell ref="M15:M16"/>
    <mergeCell ref="AG15:AG16"/>
    <mergeCell ref="AZ14:AZ16"/>
    <mergeCell ref="T13:V13"/>
    <mergeCell ref="Z14:AB14"/>
    <mergeCell ref="AQ15:AQ16"/>
    <mergeCell ref="AY15:AY16"/>
    <mergeCell ref="V15:V16"/>
    <mergeCell ref="BC14:BE14"/>
    <mergeCell ref="BB15:BB16"/>
    <mergeCell ref="AW14:AY14"/>
    <mergeCell ref="BE15:BE16"/>
    <mergeCell ref="AX15:AX16"/>
    <mergeCell ref="D5:O5"/>
    <mergeCell ref="AO15:AO16"/>
    <mergeCell ref="AH15:AH16"/>
    <mergeCell ref="AJ15:AJ16"/>
    <mergeCell ref="AK15:AK16"/>
    <mergeCell ref="N15:N16"/>
    <mergeCell ref="P15:P16"/>
    <mergeCell ref="Q15:Q16"/>
    <mergeCell ref="T15:T16"/>
    <mergeCell ref="G15:G16"/>
    <mergeCell ref="H15:H16"/>
    <mergeCell ref="J15:J16"/>
  </mergeCells>
  <printOptions horizontalCentered="1"/>
  <pageMargins left="0.39370078740157483" right="0" top="0.23622047244094491" bottom="0.23622047244094491" header="0.31496062992125984" footer="0.31496062992125984"/>
  <pageSetup paperSize="9" scale="66" orientation="portrait" r:id="rId1"/>
  <colBreaks count="2" manualBreakCount="2">
    <brk id="17" max="55" man="1"/>
    <brk id="37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I53"/>
  <sheetViews>
    <sheetView view="pageBreakPreview" topLeftCell="A7" zoomScale="85" zoomScaleNormal="100" zoomScaleSheetLayoutView="85" workbookViewId="0">
      <selection activeCell="S65" sqref="S65"/>
    </sheetView>
  </sheetViews>
  <sheetFormatPr defaultColWidth="8.85546875" defaultRowHeight="14.25"/>
  <cols>
    <col min="1" max="1" width="19.140625" style="67" customWidth="1"/>
    <col min="2" max="2" width="4.140625" style="67" customWidth="1"/>
    <col min="3" max="3" width="14.85546875" style="67" customWidth="1"/>
    <col min="4" max="4" width="8.42578125" style="67" customWidth="1"/>
    <col min="5" max="5" width="8.85546875" style="67" customWidth="1"/>
    <col min="6" max="6" width="14.85546875" style="67" customWidth="1"/>
    <col min="7" max="7" width="8.28515625" style="67" customWidth="1"/>
    <col min="8" max="8" width="8.5703125" style="67" customWidth="1"/>
    <col min="9" max="9" width="10" style="67" customWidth="1"/>
    <col min="10" max="10" width="8" style="67" customWidth="1"/>
    <col min="11" max="11" width="8.7109375" style="67" customWidth="1"/>
    <col min="12" max="12" width="6.42578125" style="67" customWidth="1"/>
    <col min="13" max="13" width="8.140625" style="67" customWidth="1"/>
    <col min="14" max="14" width="9" style="67" customWidth="1"/>
    <col min="15" max="15" width="6.85546875" style="67" customWidth="1"/>
    <col min="16" max="16" width="8.140625" style="67" customWidth="1"/>
    <col min="17" max="17" width="9.7109375" style="67" customWidth="1"/>
    <col min="18" max="18" width="18" style="67" customWidth="1"/>
    <col min="19" max="19" width="6.28515625" style="67" customWidth="1"/>
    <col min="20" max="20" width="7.28515625" style="67" customWidth="1"/>
    <col min="21" max="21" width="8.140625" style="67" customWidth="1"/>
    <col min="22" max="22" width="8.85546875" style="67" customWidth="1"/>
    <col min="23" max="23" width="12" style="67" customWidth="1"/>
    <col min="24" max="24" width="8.140625" style="67" customWidth="1"/>
    <col min="25" max="25" width="8.85546875" style="67" customWidth="1"/>
    <col min="26" max="26" width="7.28515625" style="67" customWidth="1"/>
    <col min="27" max="27" width="8.140625" style="67" customWidth="1"/>
    <col min="28" max="28" width="8.85546875" style="67" customWidth="1"/>
    <col min="29" max="29" width="6.5703125" style="67" customWidth="1"/>
    <col min="30" max="30" width="8.140625" style="67" customWidth="1"/>
    <col min="31" max="31" width="9.140625" style="67" customWidth="1"/>
    <col min="32" max="32" width="6.85546875" style="67" customWidth="1"/>
    <col min="33" max="33" width="8.140625" style="67" customWidth="1"/>
    <col min="34" max="34" width="8.85546875" style="67" customWidth="1"/>
    <col min="35" max="16384" width="8.85546875" style="67"/>
  </cols>
  <sheetData>
    <row r="1" spans="1:34" ht="37.5" customHeight="1">
      <c r="A1" s="119"/>
      <c r="B1" s="119"/>
      <c r="P1" s="495" t="s">
        <v>619</v>
      </c>
      <c r="Q1" s="495"/>
      <c r="R1" s="169"/>
      <c r="S1" s="169"/>
      <c r="T1" s="155"/>
      <c r="AC1" s="495" t="s">
        <v>620</v>
      </c>
      <c r="AD1" s="495"/>
      <c r="AE1" s="495"/>
      <c r="AF1" s="495"/>
      <c r="AG1" s="495"/>
      <c r="AH1" s="495"/>
    </row>
    <row r="2" spans="1:34" ht="18" customHeight="1">
      <c r="A2" s="119"/>
    </row>
    <row r="3" spans="1:34" s="216" customFormat="1" ht="48.75" customHeight="1">
      <c r="A3" s="520" t="s">
        <v>621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164"/>
      <c r="S3" s="164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</row>
    <row r="4" spans="1:34" s="75" customFormat="1" ht="33" customHeight="1">
      <c r="A4" s="89"/>
      <c r="B4" s="83"/>
      <c r="Z4" s="62"/>
      <c r="AA4" s="62"/>
      <c r="AB4" s="62"/>
      <c r="AC4" s="62"/>
      <c r="AD4" s="62"/>
      <c r="AE4" s="62"/>
      <c r="AF4" s="62"/>
      <c r="AG4" s="62"/>
      <c r="AH4" s="62"/>
    </row>
    <row r="5" spans="1:34" s="75" customFormat="1" ht="33" customHeight="1">
      <c r="A5" s="89"/>
      <c r="B5" s="528"/>
      <c r="C5" s="528"/>
      <c r="D5" s="528"/>
      <c r="E5" s="528"/>
      <c r="F5" s="528"/>
      <c r="G5" s="89"/>
      <c r="Z5" s="60"/>
      <c r="AA5" s="60"/>
      <c r="AB5" s="60"/>
      <c r="AC5" s="60"/>
      <c r="AD5" s="60"/>
      <c r="AE5" s="60"/>
      <c r="AF5" s="60"/>
      <c r="AG5" s="60"/>
      <c r="AH5" s="60"/>
    </row>
    <row r="6" spans="1:34" s="75" customFormat="1" ht="33" customHeight="1">
      <c r="A6" s="71"/>
      <c r="B6" s="72"/>
      <c r="Z6" s="60"/>
      <c r="AA6" s="60"/>
      <c r="AB6" s="60"/>
      <c r="AC6" s="60"/>
      <c r="AD6" s="60"/>
      <c r="AE6" s="60"/>
      <c r="AF6" s="60"/>
      <c r="AG6" s="60"/>
      <c r="AH6" s="60"/>
    </row>
    <row r="7" spans="1:34" s="75" customFormat="1" ht="33" customHeight="1">
      <c r="A7" s="529"/>
      <c r="B7" s="529"/>
      <c r="C7" s="60"/>
      <c r="D7" s="60"/>
      <c r="Q7" s="208" t="s">
        <v>3</v>
      </c>
      <c r="R7" s="60"/>
      <c r="S7" s="60"/>
      <c r="Z7" s="60"/>
      <c r="AA7" s="60"/>
      <c r="AB7" s="60"/>
      <c r="AC7" s="60"/>
      <c r="AD7" s="60"/>
      <c r="AE7" s="60"/>
      <c r="AF7" s="9"/>
      <c r="AG7" s="9"/>
      <c r="AH7" s="208" t="s">
        <v>3</v>
      </c>
    </row>
    <row r="8" spans="1:34" s="221" customFormat="1" ht="22.5" customHeight="1">
      <c r="A8" s="606" t="s">
        <v>4</v>
      </c>
      <c r="B8" s="606" t="s">
        <v>5</v>
      </c>
      <c r="C8" s="503" t="s">
        <v>622</v>
      </c>
      <c r="D8" s="125"/>
      <c r="E8" s="125"/>
      <c r="F8" s="503" t="s">
        <v>623</v>
      </c>
      <c r="G8" s="190"/>
      <c r="H8" s="191"/>
      <c r="I8" s="190"/>
      <c r="J8" s="156"/>
      <c r="K8" s="609"/>
      <c r="L8" s="609"/>
      <c r="M8" s="609"/>
      <c r="N8" s="609"/>
      <c r="O8" s="609"/>
      <c r="P8" s="609"/>
      <c r="Q8" s="190"/>
      <c r="R8" s="606" t="s">
        <v>4</v>
      </c>
      <c r="S8" s="606" t="s">
        <v>5</v>
      </c>
      <c r="T8" s="190"/>
      <c r="U8" s="190"/>
      <c r="V8" s="186"/>
      <c r="W8" s="171"/>
      <c r="X8" s="156"/>
      <c r="Y8" s="609"/>
      <c r="Z8" s="609"/>
      <c r="AA8" s="609"/>
      <c r="AB8" s="609"/>
      <c r="AC8" s="609"/>
      <c r="AD8" s="609"/>
      <c r="AE8" s="190"/>
      <c r="AF8" s="190"/>
      <c r="AG8" s="190"/>
      <c r="AH8" s="186"/>
    </row>
    <row r="9" spans="1:34" s="221" customFormat="1" ht="22.5" customHeight="1">
      <c r="A9" s="607"/>
      <c r="B9" s="607"/>
      <c r="C9" s="504"/>
      <c r="D9" s="493" t="s">
        <v>117</v>
      </c>
      <c r="E9" s="493" t="s">
        <v>119</v>
      </c>
      <c r="F9" s="504"/>
      <c r="G9" s="493" t="s">
        <v>117</v>
      </c>
      <c r="H9" s="493" t="s">
        <v>119</v>
      </c>
      <c r="I9" s="503" t="s">
        <v>16</v>
      </c>
      <c r="J9" s="156"/>
      <c r="K9" s="156"/>
      <c r="L9" s="156"/>
      <c r="M9" s="191"/>
      <c r="N9" s="610"/>
      <c r="O9" s="610"/>
      <c r="P9" s="191"/>
      <c r="Q9" s="191"/>
      <c r="R9" s="607"/>
      <c r="S9" s="607"/>
      <c r="T9" s="156"/>
      <c r="U9" s="191"/>
      <c r="V9" s="185"/>
      <c r="W9" s="503" t="s">
        <v>15</v>
      </c>
      <c r="X9" s="156"/>
      <c r="Y9" s="156"/>
      <c r="Z9" s="156"/>
      <c r="AA9" s="191"/>
      <c r="AB9" s="610"/>
      <c r="AC9" s="610"/>
      <c r="AD9" s="191"/>
      <c r="AE9" s="191"/>
      <c r="AF9" s="156"/>
      <c r="AG9" s="191"/>
      <c r="AH9" s="185"/>
    </row>
    <row r="10" spans="1:34" s="221" customFormat="1" ht="22.5" customHeight="1">
      <c r="A10" s="607"/>
      <c r="B10" s="607"/>
      <c r="C10" s="504"/>
      <c r="D10" s="493"/>
      <c r="E10" s="493"/>
      <c r="F10" s="504"/>
      <c r="G10" s="493"/>
      <c r="H10" s="493"/>
      <c r="I10" s="504"/>
      <c r="J10" s="606" t="s">
        <v>117</v>
      </c>
      <c r="K10" s="606" t="s">
        <v>119</v>
      </c>
      <c r="L10" s="503" t="s">
        <v>120</v>
      </c>
      <c r="M10" s="191"/>
      <c r="N10" s="185"/>
      <c r="O10" s="503" t="s">
        <v>121</v>
      </c>
      <c r="P10" s="190"/>
      <c r="Q10" s="185"/>
      <c r="R10" s="607"/>
      <c r="S10" s="607"/>
      <c r="T10" s="503" t="s">
        <v>122</v>
      </c>
      <c r="U10" s="190"/>
      <c r="V10" s="185"/>
      <c r="W10" s="504"/>
      <c r="X10" s="606" t="s">
        <v>117</v>
      </c>
      <c r="Y10" s="606" t="s">
        <v>119</v>
      </c>
      <c r="Z10" s="503" t="s">
        <v>120</v>
      </c>
      <c r="AA10" s="191"/>
      <c r="AB10" s="185"/>
      <c r="AC10" s="503" t="s">
        <v>121</v>
      </c>
      <c r="AD10" s="190"/>
      <c r="AE10" s="185"/>
      <c r="AF10" s="503" t="s">
        <v>122</v>
      </c>
      <c r="AG10" s="190"/>
      <c r="AH10" s="185"/>
    </row>
    <row r="11" spans="1:34" s="221" customFormat="1" ht="32.25" customHeight="1">
      <c r="A11" s="608"/>
      <c r="B11" s="608"/>
      <c r="C11" s="505"/>
      <c r="D11" s="493"/>
      <c r="E11" s="493"/>
      <c r="F11" s="505"/>
      <c r="G11" s="493"/>
      <c r="H11" s="493"/>
      <c r="I11" s="505"/>
      <c r="J11" s="608"/>
      <c r="K11" s="608"/>
      <c r="L11" s="505"/>
      <c r="M11" s="162" t="s">
        <v>117</v>
      </c>
      <c r="N11" s="162" t="s">
        <v>119</v>
      </c>
      <c r="O11" s="505"/>
      <c r="P11" s="162" t="s">
        <v>117</v>
      </c>
      <c r="Q11" s="162" t="s">
        <v>119</v>
      </c>
      <c r="R11" s="608"/>
      <c r="S11" s="608"/>
      <c r="T11" s="505"/>
      <c r="U11" s="162" t="s">
        <v>117</v>
      </c>
      <c r="V11" s="162" t="s">
        <v>119</v>
      </c>
      <c r="W11" s="505"/>
      <c r="X11" s="608"/>
      <c r="Y11" s="608"/>
      <c r="Z11" s="505"/>
      <c r="AA11" s="162" t="s">
        <v>117</v>
      </c>
      <c r="AB11" s="162" t="s">
        <v>119</v>
      </c>
      <c r="AC11" s="505"/>
      <c r="AD11" s="162" t="s">
        <v>117</v>
      </c>
      <c r="AE11" s="162" t="s">
        <v>119</v>
      </c>
      <c r="AF11" s="505"/>
      <c r="AG11" s="162" t="s">
        <v>117</v>
      </c>
      <c r="AH11" s="162" t="s">
        <v>119</v>
      </c>
    </row>
    <row r="12" spans="1:34" s="211" customFormat="1" ht="16.5" customHeight="1">
      <c r="A12" s="118" t="s">
        <v>31</v>
      </c>
      <c r="B12" s="118" t="s">
        <v>32</v>
      </c>
      <c r="C12" s="76">
        <v>1</v>
      </c>
      <c r="D12" s="76">
        <v>2</v>
      </c>
      <c r="E12" s="76">
        <v>3</v>
      </c>
      <c r="F12" s="76">
        <v>4</v>
      </c>
      <c r="G12" s="76">
        <v>5</v>
      </c>
      <c r="H12" s="76">
        <v>6</v>
      </c>
      <c r="I12" s="76">
        <v>7</v>
      </c>
      <c r="J12" s="76">
        <v>8</v>
      </c>
      <c r="K12" s="76">
        <v>9</v>
      </c>
      <c r="L12" s="76">
        <v>10</v>
      </c>
      <c r="M12" s="76">
        <v>11</v>
      </c>
      <c r="N12" s="76">
        <v>12</v>
      </c>
      <c r="O12" s="76">
        <v>13</v>
      </c>
      <c r="P12" s="76">
        <v>14</v>
      </c>
      <c r="Q12" s="76">
        <v>15</v>
      </c>
      <c r="R12" s="118" t="s">
        <v>31</v>
      </c>
      <c r="S12" s="118" t="s">
        <v>32</v>
      </c>
      <c r="T12" s="76">
        <v>16</v>
      </c>
      <c r="U12" s="76">
        <v>17</v>
      </c>
      <c r="V12" s="76">
        <v>18</v>
      </c>
      <c r="W12" s="76">
        <v>19</v>
      </c>
      <c r="X12" s="76">
        <v>20</v>
      </c>
      <c r="Y12" s="76">
        <v>21</v>
      </c>
      <c r="Z12" s="76">
        <v>22</v>
      </c>
      <c r="AA12" s="76">
        <v>23</v>
      </c>
      <c r="AB12" s="76">
        <v>24</v>
      </c>
      <c r="AC12" s="76">
        <v>25</v>
      </c>
      <c r="AD12" s="76">
        <v>26</v>
      </c>
      <c r="AE12" s="76">
        <v>27</v>
      </c>
      <c r="AF12" s="76">
        <v>28</v>
      </c>
      <c r="AG12" s="76">
        <v>29</v>
      </c>
      <c r="AH12" s="76">
        <v>30</v>
      </c>
    </row>
    <row r="13" spans="1:34" s="211" customFormat="1" ht="18" customHeight="1">
      <c r="A13" s="104" t="s">
        <v>33</v>
      </c>
      <c r="B13" s="199">
        <v>1</v>
      </c>
      <c r="C13" s="279">
        <f>+C14+C20+C27+C35+C39</f>
        <v>4080</v>
      </c>
      <c r="D13" s="279">
        <f t="shared" ref="D13:Q13" si="0">+D14+D20+D27+D35+D39</f>
        <v>2669</v>
      </c>
      <c r="E13" s="279">
        <f t="shared" si="0"/>
        <v>1411</v>
      </c>
      <c r="F13" s="279">
        <f t="shared" si="0"/>
        <v>3942</v>
      </c>
      <c r="G13" s="279">
        <f t="shared" si="0"/>
        <v>2585</v>
      </c>
      <c r="H13" s="279">
        <f t="shared" si="0"/>
        <v>1357</v>
      </c>
      <c r="I13" s="279">
        <f t="shared" si="0"/>
        <v>368</v>
      </c>
      <c r="J13" s="279">
        <f t="shared" si="0"/>
        <v>219</v>
      </c>
      <c r="K13" s="279">
        <f t="shared" si="0"/>
        <v>149</v>
      </c>
      <c r="L13" s="279">
        <f t="shared" si="0"/>
        <v>96</v>
      </c>
      <c r="M13" s="279">
        <f t="shared" si="0"/>
        <v>68</v>
      </c>
      <c r="N13" s="279">
        <f t="shared" si="0"/>
        <v>28</v>
      </c>
      <c r="O13" s="279">
        <f t="shared" si="0"/>
        <v>226</v>
      </c>
      <c r="P13" s="279">
        <f t="shared" si="0"/>
        <v>127</v>
      </c>
      <c r="Q13" s="279">
        <f t="shared" si="0"/>
        <v>99</v>
      </c>
      <c r="R13" s="104" t="s">
        <v>33</v>
      </c>
      <c r="S13" s="199">
        <v>1</v>
      </c>
      <c r="T13" s="335">
        <f>+T14+T20+T27+T35+T39</f>
        <v>46</v>
      </c>
      <c r="U13" s="279">
        <f t="shared" ref="U13" si="1">+U14+U20+U27+U35+U39</f>
        <v>24</v>
      </c>
      <c r="V13" s="279">
        <f t="shared" ref="V13" si="2">+V14+V20+V27+V35+V39</f>
        <v>22</v>
      </c>
      <c r="W13" s="279">
        <f t="shared" ref="W13" si="3">+W14+W20+W27+W35+W39</f>
        <v>3574</v>
      </c>
      <c r="X13" s="279">
        <f t="shared" ref="X13" si="4">+X14+X20+X27+X35+X39</f>
        <v>2366</v>
      </c>
      <c r="Y13" s="279">
        <f t="shared" ref="Y13" si="5">+Y14+Y20+Y27+Y35+Y39</f>
        <v>1208</v>
      </c>
      <c r="Z13" s="279">
        <f t="shared" ref="Z13" si="6">+Z14+Z20+Z27+Z35+Z39</f>
        <v>1771</v>
      </c>
      <c r="AA13" s="279">
        <f t="shared" ref="AA13" si="7">+AA14+AA20+AA27+AA35+AA39</f>
        <v>1222</v>
      </c>
      <c r="AB13" s="279">
        <f t="shared" ref="AB13" si="8">+AB14+AB20+AB27+AB35+AB39</f>
        <v>549</v>
      </c>
      <c r="AC13" s="279">
        <f t="shared" ref="AC13" si="9">+AC14+AC20+AC27+AC35+AC39</f>
        <v>976</v>
      </c>
      <c r="AD13" s="279">
        <f t="shared" ref="AD13" si="10">+AD14+AD20+AD27+AD35+AD39</f>
        <v>624</v>
      </c>
      <c r="AE13" s="279">
        <f t="shared" ref="AE13" si="11">+AE14+AE20+AE27+AE35+AE39</f>
        <v>352</v>
      </c>
      <c r="AF13" s="279">
        <f t="shared" ref="AF13" si="12">+AF14+AF20+AF27+AF35+AF39</f>
        <v>827</v>
      </c>
      <c r="AG13" s="279">
        <f t="shared" ref="AG13" si="13">+AG14+AG20+AG27+AG35+AG39</f>
        <v>520</v>
      </c>
      <c r="AH13" s="279">
        <f t="shared" ref="AH13" si="14">+AH14+AH20+AH27+AH35+AH39</f>
        <v>307</v>
      </c>
    </row>
    <row r="14" spans="1:34" s="211" customFormat="1" ht="18" customHeight="1">
      <c r="A14" s="104" t="s">
        <v>34</v>
      </c>
      <c r="B14" s="199">
        <v>2</v>
      </c>
      <c r="C14" s="279">
        <f>SUM(C15:C19)</f>
        <v>631</v>
      </c>
      <c r="D14" s="279">
        <f t="shared" ref="D14:Q14" si="15">SUM(D15:D19)</f>
        <v>337</v>
      </c>
      <c r="E14" s="279">
        <f t="shared" si="15"/>
        <v>294</v>
      </c>
      <c r="F14" s="279">
        <f t="shared" si="15"/>
        <v>566</v>
      </c>
      <c r="G14" s="279">
        <f t="shared" si="15"/>
        <v>288</v>
      </c>
      <c r="H14" s="279">
        <f t="shared" si="15"/>
        <v>278</v>
      </c>
      <c r="I14" s="279">
        <f t="shared" si="15"/>
        <v>29</v>
      </c>
      <c r="J14" s="279">
        <f t="shared" si="15"/>
        <v>15</v>
      </c>
      <c r="K14" s="279">
        <f t="shared" si="15"/>
        <v>14</v>
      </c>
      <c r="L14" s="279">
        <f t="shared" si="15"/>
        <v>9</v>
      </c>
      <c r="M14" s="279">
        <f t="shared" si="15"/>
        <v>5</v>
      </c>
      <c r="N14" s="279">
        <f t="shared" si="15"/>
        <v>4</v>
      </c>
      <c r="O14" s="279">
        <f t="shared" si="15"/>
        <v>18</v>
      </c>
      <c r="P14" s="279">
        <f t="shared" si="15"/>
        <v>9</v>
      </c>
      <c r="Q14" s="279">
        <f t="shared" si="15"/>
        <v>9</v>
      </c>
      <c r="R14" s="104" t="s">
        <v>34</v>
      </c>
      <c r="S14" s="199">
        <v>2</v>
      </c>
      <c r="T14" s="335">
        <f>SUM(T15:T19)</f>
        <v>2</v>
      </c>
      <c r="U14" s="279">
        <f t="shared" ref="U14" si="16">SUM(U15:U19)</f>
        <v>1</v>
      </c>
      <c r="V14" s="279">
        <f t="shared" ref="V14" si="17">SUM(V15:V19)</f>
        <v>1</v>
      </c>
      <c r="W14" s="279">
        <f t="shared" ref="W14" si="18">SUM(W15:W19)</f>
        <v>537</v>
      </c>
      <c r="X14" s="279">
        <f t="shared" ref="X14" si="19">SUM(X15:X19)</f>
        <v>273</v>
      </c>
      <c r="Y14" s="279">
        <f t="shared" ref="Y14" si="20">SUM(Y15:Y19)</f>
        <v>264</v>
      </c>
      <c r="Z14" s="279">
        <f t="shared" ref="Z14" si="21">SUM(Z15:Z19)</f>
        <v>210</v>
      </c>
      <c r="AA14" s="279">
        <f t="shared" ref="AA14" si="22">SUM(AA15:AA19)</f>
        <v>110</v>
      </c>
      <c r="AB14" s="279">
        <f t="shared" ref="AB14" si="23">SUM(AB15:AB19)</f>
        <v>100</v>
      </c>
      <c r="AC14" s="279">
        <f t="shared" ref="AC14" si="24">SUM(AC15:AC19)</f>
        <v>165</v>
      </c>
      <c r="AD14" s="279">
        <f t="shared" ref="AD14" si="25">SUM(AD15:AD19)</f>
        <v>82</v>
      </c>
      <c r="AE14" s="279">
        <f t="shared" ref="AE14" si="26">SUM(AE15:AE19)</f>
        <v>83</v>
      </c>
      <c r="AF14" s="279">
        <f t="shared" ref="AF14" si="27">SUM(AF15:AF19)</f>
        <v>162</v>
      </c>
      <c r="AG14" s="279">
        <f t="shared" ref="AG14" si="28">SUM(AG15:AG19)</f>
        <v>81</v>
      </c>
      <c r="AH14" s="279">
        <f t="shared" ref="AH14" si="29">SUM(AH15:AH19)</f>
        <v>81</v>
      </c>
    </row>
    <row r="15" spans="1:34" s="211" customFormat="1" ht="18" customHeight="1">
      <c r="A15" s="167" t="s">
        <v>35</v>
      </c>
      <c r="B15" s="199">
        <v>3</v>
      </c>
      <c r="C15" s="256">
        <f>+D15+E15</f>
        <v>107</v>
      </c>
      <c r="D15" s="256">
        <v>66</v>
      </c>
      <c r="E15" s="256">
        <v>41</v>
      </c>
      <c r="F15" s="256">
        <f>+I15+W15</f>
        <v>107</v>
      </c>
      <c r="G15" s="256">
        <f t="shared" ref="G15:H19" si="30">+J15+X15</f>
        <v>66</v>
      </c>
      <c r="H15" s="256">
        <f t="shared" si="30"/>
        <v>41</v>
      </c>
      <c r="I15" s="279">
        <f>+L15+O15+T15</f>
        <v>0</v>
      </c>
      <c r="J15" s="279">
        <f t="shared" ref="J15:K15" si="31">+M15+P15+U15</f>
        <v>0</v>
      </c>
      <c r="K15" s="279">
        <f t="shared" si="31"/>
        <v>0</v>
      </c>
      <c r="L15" s="336">
        <f>+M15+N15</f>
        <v>0</v>
      </c>
      <c r="M15" s="256"/>
      <c r="N15" s="256"/>
      <c r="O15" s="336">
        <f>+P15+Q15</f>
        <v>0</v>
      </c>
      <c r="P15" s="256"/>
      <c r="Q15" s="256"/>
      <c r="R15" s="167" t="s">
        <v>35</v>
      </c>
      <c r="S15" s="199">
        <v>3</v>
      </c>
      <c r="T15" s="337">
        <f>+U15+V15</f>
        <v>0</v>
      </c>
      <c r="U15" s="256"/>
      <c r="V15" s="256"/>
      <c r="W15" s="279">
        <f>+Z15+AC15+AF15</f>
        <v>107</v>
      </c>
      <c r="X15" s="279">
        <f t="shared" ref="X15:Y15" si="32">+AA15+AD15+AG15</f>
        <v>66</v>
      </c>
      <c r="Y15" s="279">
        <f t="shared" si="32"/>
        <v>41</v>
      </c>
      <c r="Z15" s="336">
        <f>+AA15+AB15</f>
        <v>66</v>
      </c>
      <c r="AA15" s="256">
        <v>41</v>
      </c>
      <c r="AB15" s="256">
        <v>25</v>
      </c>
      <c r="AC15" s="336">
        <f>+AD15+AE15</f>
        <v>22</v>
      </c>
      <c r="AD15" s="256">
        <v>14</v>
      </c>
      <c r="AE15" s="256">
        <v>8</v>
      </c>
      <c r="AF15" s="336">
        <f>+AG15+AH15</f>
        <v>19</v>
      </c>
      <c r="AG15" s="256">
        <v>11</v>
      </c>
      <c r="AH15" s="256">
        <v>8</v>
      </c>
    </row>
    <row r="16" spans="1:34" s="211" customFormat="1" ht="18" customHeight="1">
      <c r="A16" s="167" t="s">
        <v>36</v>
      </c>
      <c r="B16" s="199">
        <v>4</v>
      </c>
      <c r="C16" s="256">
        <f t="shared" ref="C16:C19" si="33">+D16+E16</f>
        <v>90</v>
      </c>
      <c r="D16" s="256">
        <v>43</v>
      </c>
      <c r="E16" s="256">
        <v>47</v>
      </c>
      <c r="F16" s="256">
        <f t="shared" ref="F16:F19" si="34">+I16+W16</f>
        <v>88</v>
      </c>
      <c r="G16" s="256">
        <f t="shared" si="30"/>
        <v>43</v>
      </c>
      <c r="H16" s="256">
        <f t="shared" si="30"/>
        <v>45</v>
      </c>
      <c r="I16" s="279">
        <f t="shared" ref="I16:I19" si="35">+L16+O16+T16</f>
        <v>0</v>
      </c>
      <c r="J16" s="279">
        <f t="shared" ref="J16:J19" si="36">+M16+P16+U16</f>
        <v>0</v>
      </c>
      <c r="K16" s="279">
        <f t="shared" ref="K16:K19" si="37">+N16+Q16+V16</f>
        <v>0</v>
      </c>
      <c r="L16" s="336">
        <f t="shared" ref="L16:L19" si="38">+M16+N16</f>
        <v>0</v>
      </c>
      <c r="M16" s="256"/>
      <c r="N16" s="256"/>
      <c r="O16" s="336">
        <f t="shared" ref="O16:O48" si="39">+P16+Q16</f>
        <v>0</v>
      </c>
      <c r="P16" s="256"/>
      <c r="Q16" s="256"/>
      <c r="R16" s="167" t="s">
        <v>36</v>
      </c>
      <c r="S16" s="199">
        <v>4</v>
      </c>
      <c r="T16" s="337">
        <f t="shared" ref="T16:T48" si="40">+U16+V16</f>
        <v>0</v>
      </c>
      <c r="U16" s="256"/>
      <c r="V16" s="256"/>
      <c r="W16" s="279">
        <f t="shared" ref="W16:W48" si="41">+Z16+AC16+AF16</f>
        <v>88</v>
      </c>
      <c r="X16" s="279">
        <f t="shared" ref="X16:X49" si="42">+AA16+AD16+AG16</f>
        <v>43</v>
      </c>
      <c r="Y16" s="279">
        <f t="shared" ref="Y16:Y49" si="43">+AB16+AE16+AH16</f>
        <v>45</v>
      </c>
      <c r="Z16" s="336">
        <f t="shared" ref="Z16:Z48" si="44">+AA16+AB16</f>
        <v>33</v>
      </c>
      <c r="AA16" s="256">
        <v>19</v>
      </c>
      <c r="AB16" s="256">
        <v>14</v>
      </c>
      <c r="AC16" s="336">
        <f t="shared" ref="AC16:AC48" si="45">+AD16+AE16</f>
        <v>23</v>
      </c>
      <c r="AD16" s="256">
        <v>11</v>
      </c>
      <c r="AE16" s="256">
        <v>12</v>
      </c>
      <c r="AF16" s="336">
        <f t="shared" ref="AF16:AF48" si="46">+AG16+AH16</f>
        <v>32</v>
      </c>
      <c r="AG16" s="256">
        <v>13</v>
      </c>
      <c r="AH16" s="256">
        <v>19</v>
      </c>
    </row>
    <row r="17" spans="1:34" s="211" customFormat="1" ht="18" customHeight="1">
      <c r="A17" s="167" t="s">
        <v>37</v>
      </c>
      <c r="B17" s="199">
        <v>5</v>
      </c>
      <c r="C17" s="256">
        <f t="shared" si="33"/>
        <v>165</v>
      </c>
      <c r="D17" s="256">
        <v>87</v>
      </c>
      <c r="E17" s="256">
        <v>78</v>
      </c>
      <c r="F17" s="256">
        <f t="shared" si="34"/>
        <v>165</v>
      </c>
      <c r="G17" s="256">
        <f t="shared" si="30"/>
        <v>87</v>
      </c>
      <c r="H17" s="256">
        <f t="shared" si="30"/>
        <v>78</v>
      </c>
      <c r="I17" s="279">
        <f t="shared" si="35"/>
        <v>5</v>
      </c>
      <c r="J17" s="279">
        <f t="shared" si="36"/>
        <v>1</v>
      </c>
      <c r="K17" s="279">
        <f t="shared" si="37"/>
        <v>4</v>
      </c>
      <c r="L17" s="336">
        <f t="shared" si="38"/>
        <v>0</v>
      </c>
      <c r="M17" s="256"/>
      <c r="N17" s="256"/>
      <c r="O17" s="336">
        <f t="shared" si="39"/>
        <v>5</v>
      </c>
      <c r="P17" s="256">
        <v>1</v>
      </c>
      <c r="Q17" s="256">
        <v>4</v>
      </c>
      <c r="R17" s="167" t="s">
        <v>37</v>
      </c>
      <c r="S17" s="199">
        <v>5</v>
      </c>
      <c r="T17" s="337">
        <f t="shared" si="40"/>
        <v>0</v>
      </c>
      <c r="U17" s="256"/>
      <c r="V17" s="256"/>
      <c r="W17" s="279">
        <f t="shared" si="41"/>
        <v>160</v>
      </c>
      <c r="X17" s="279">
        <f t="shared" si="42"/>
        <v>86</v>
      </c>
      <c r="Y17" s="279">
        <f t="shared" si="43"/>
        <v>74</v>
      </c>
      <c r="Z17" s="336">
        <f t="shared" si="44"/>
        <v>51</v>
      </c>
      <c r="AA17" s="256">
        <v>23</v>
      </c>
      <c r="AB17" s="256">
        <v>28</v>
      </c>
      <c r="AC17" s="336">
        <f t="shared" si="45"/>
        <v>50</v>
      </c>
      <c r="AD17" s="256">
        <v>31</v>
      </c>
      <c r="AE17" s="256">
        <v>19</v>
      </c>
      <c r="AF17" s="336">
        <f t="shared" si="46"/>
        <v>59</v>
      </c>
      <c r="AG17" s="256">
        <v>32</v>
      </c>
      <c r="AH17" s="256">
        <v>27</v>
      </c>
    </row>
    <row r="18" spans="1:34" s="211" customFormat="1" ht="18" customHeight="1">
      <c r="A18" s="167" t="s">
        <v>38</v>
      </c>
      <c r="B18" s="199">
        <v>6</v>
      </c>
      <c r="C18" s="256">
        <f t="shared" si="33"/>
        <v>114</v>
      </c>
      <c r="D18" s="256">
        <v>51</v>
      </c>
      <c r="E18" s="256">
        <v>63</v>
      </c>
      <c r="F18" s="256">
        <f t="shared" si="34"/>
        <v>114</v>
      </c>
      <c r="G18" s="256">
        <f t="shared" si="30"/>
        <v>51</v>
      </c>
      <c r="H18" s="256">
        <f t="shared" si="30"/>
        <v>63</v>
      </c>
      <c r="I18" s="279">
        <f t="shared" si="35"/>
        <v>3</v>
      </c>
      <c r="J18" s="279">
        <f t="shared" si="36"/>
        <v>0</v>
      </c>
      <c r="K18" s="279">
        <f t="shared" si="37"/>
        <v>3</v>
      </c>
      <c r="L18" s="336">
        <f t="shared" si="38"/>
        <v>0</v>
      </c>
      <c r="M18" s="256"/>
      <c r="N18" s="256"/>
      <c r="O18" s="336">
        <f t="shared" si="39"/>
        <v>3</v>
      </c>
      <c r="P18" s="256">
        <v>0</v>
      </c>
      <c r="Q18" s="256">
        <v>3</v>
      </c>
      <c r="R18" s="167" t="s">
        <v>38</v>
      </c>
      <c r="S18" s="199">
        <v>6</v>
      </c>
      <c r="T18" s="337">
        <f t="shared" si="40"/>
        <v>0</v>
      </c>
      <c r="U18" s="256"/>
      <c r="V18" s="256"/>
      <c r="W18" s="279">
        <f t="shared" si="41"/>
        <v>111</v>
      </c>
      <c r="X18" s="279">
        <f t="shared" si="42"/>
        <v>51</v>
      </c>
      <c r="Y18" s="279">
        <f t="shared" si="43"/>
        <v>60</v>
      </c>
      <c r="Z18" s="336">
        <f t="shared" si="44"/>
        <v>34</v>
      </c>
      <c r="AA18" s="256">
        <v>18</v>
      </c>
      <c r="AB18" s="256">
        <v>16</v>
      </c>
      <c r="AC18" s="336">
        <f t="shared" si="45"/>
        <v>41</v>
      </c>
      <c r="AD18" s="256">
        <v>17</v>
      </c>
      <c r="AE18" s="256">
        <v>24</v>
      </c>
      <c r="AF18" s="336">
        <f t="shared" si="46"/>
        <v>36</v>
      </c>
      <c r="AG18" s="256">
        <v>16</v>
      </c>
      <c r="AH18" s="256">
        <v>20</v>
      </c>
    </row>
    <row r="19" spans="1:34" s="211" customFormat="1" ht="18" customHeight="1">
      <c r="A19" s="167" t="s">
        <v>39</v>
      </c>
      <c r="B19" s="199">
        <v>7</v>
      </c>
      <c r="C19" s="256">
        <f t="shared" si="33"/>
        <v>155</v>
      </c>
      <c r="D19" s="256">
        <v>90</v>
      </c>
      <c r="E19" s="256">
        <v>65</v>
      </c>
      <c r="F19" s="256">
        <f t="shared" si="34"/>
        <v>92</v>
      </c>
      <c r="G19" s="256">
        <f t="shared" si="30"/>
        <v>41</v>
      </c>
      <c r="H19" s="256">
        <f t="shared" si="30"/>
        <v>51</v>
      </c>
      <c r="I19" s="279">
        <f t="shared" si="35"/>
        <v>21</v>
      </c>
      <c r="J19" s="279">
        <f t="shared" si="36"/>
        <v>14</v>
      </c>
      <c r="K19" s="279">
        <f t="shared" si="37"/>
        <v>7</v>
      </c>
      <c r="L19" s="336">
        <f t="shared" si="38"/>
        <v>9</v>
      </c>
      <c r="M19" s="256">
        <v>5</v>
      </c>
      <c r="N19" s="256">
        <v>4</v>
      </c>
      <c r="O19" s="336">
        <f t="shared" si="39"/>
        <v>10</v>
      </c>
      <c r="P19" s="256">
        <v>8</v>
      </c>
      <c r="Q19" s="256">
        <v>2</v>
      </c>
      <c r="R19" s="167" t="s">
        <v>39</v>
      </c>
      <c r="S19" s="199">
        <v>7</v>
      </c>
      <c r="T19" s="337">
        <f t="shared" si="40"/>
        <v>2</v>
      </c>
      <c r="U19" s="256">
        <v>1</v>
      </c>
      <c r="V19" s="256">
        <v>1</v>
      </c>
      <c r="W19" s="279">
        <f t="shared" si="41"/>
        <v>71</v>
      </c>
      <c r="X19" s="279">
        <f t="shared" si="42"/>
        <v>27</v>
      </c>
      <c r="Y19" s="279">
        <f t="shared" si="43"/>
        <v>44</v>
      </c>
      <c r="Z19" s="336">
        <f t="shared" si="44"/>
        <v>26</v>
      </c>
      <c r="AA19" s="256">
        <v>9</v>
      </c>
      <c r="AB19" s="256">
        <v>17</v>
      </c>
      <c r="AC19" s="336">
        <f t="shared" si="45"/>
        <v>29</v>
      </c>
      <c r="AD19" s="256">
        <v>9</v>
      </c>
      <c r="AE19" s="256">
        <v>20</v>
      </c>
      <c r="AF19" s="336">
        <f t="shared" si="46"/>
        <v>16</v>
      </c>
      <c r="AG19" s="256">
        <v>9</v>
      </c>
      <c r="AH19" s="256">
        <v>7</v>
      </c>
    </row>
    <row r="20" spans="1:34" s="211" customFormat="1" ht="18" customHeight="1">
      <c r="A20" s="104" t="s">
        <v>40</v>
      </c>
      <c r="B20" s="199">
        <v>8</v>
      </c>
      <c r="C20" s="279">
        <f>SUM(C21:C26)</f>
        <v>468</v>
      </c>
      <c r="D20" s="279">
        <f t="shared" ref="D20:Q20" si="47">SUM(D21:D26)</f>
        <v>289</v>
      </c>
      <c r="E20" s="279">
        <f t="shared" si="47"/>
        <v>179</v>
      </c>
      <c r="F20" s="279">
        <f t="shared" si="47"/>
        <v>468</v>
      </c>
      <c r="G20" s="279">
        <f t="shared" si="47"/>
        <v>289</v>
      </c>
      <c r="H20" s="279">
        <f t="shared" si="47"/>
        <v>179</v>
      </c>
      <c r="I20" s="279">
        <f t="shared" si="47"/>
        <v>12</v>
      </c>
      <c r="J20" s="279">
        <f t="shared" si="47"/>
        <v>2</v>
      </c>
      <c r="K20" s="279">
        <f t="shared" si="47"/>
        <v>10</v>
      </c>
      <c r="L20" s="279">
        <f t="shared" si="47"/>
        <v>0</v>
      </c>
      <c r="M20" s="279">
        <f t="shared" si="47"/>
        <v>0</v>
      </c>
      <c r="N20" s="279">
        <f t="shared" si="47"/>
        <v>0</v>
      </c>
      <c r="O20" s="279">
        <f t="shared" si="47"/>
        <v>12</v>
      </c>
      <c r="P20" s="279">
        <f t="shared" si="47"/>
        <v>2</v>
      </c>
      <c r="Q20" s="279">
        <f t="shared" si="47"/>
        <v>10</v>
      </c>
      <c r="R20" s="104" t="s">
        <v>40</v>
      </c>
      <c r="S20" s="199">
        <v>8</v>
      </c>
      <c r="T20" s="335">
        <f>SUM(T21:T26)</f>
        <v>0</v>
      </c>
      <c r="U20" s="279">
        <f t="shared" ref="U20" si="48">SUM(U21:U26)</f>
        <v>0</v>
      </c>
      <c r="V20" s="279">
        <f t="shared" ref="V20" si="49">SUM(V21:V26)</f>
        <v>0</v>
      </c>
      <c r="W20" s="279">
        <f t="shared" ref="W20" si="50">SUM(W21:W26)</f>
        <v>456</v>
      </c>
      <c r="X20" s="279">
        <f t="shared" ref="X20" si="51">SUM(X21:X26)</f>
        <v>287</v>
      </c>
      <c r="Y20" s="279">
        <f t="shared" ref="Y20" si="52">SUM(Y21:Y26)</f>
        <v>169</v>
      </c>
      <c r="Z20" s="279">
        <f t="shared" ref="Z20" si="53">SUM(Z21:Z26)</f>
        <v>229</v>
      </c>
      <c r="AA20" s="279">
        <f t="shared" ref="AA20" si="54">SUM(AA21:AA26)</f>
        <v>157</v>
      </c>
      <c r="AB20" s="279">
        <f t="shared" ref="AB20" si="55">SUM(AB21:AB26)</f>
        <v>72</v>
      </c>
      <c r="AC20" s="279">
        <f t="shared" ref="AC20" si="56">SUM(AC21:AC26)</f>
        <v>103</v>
      </c>
      <c r="AD20" s="279">
        <f t="shared" ref="AD20" si="57">SUM(AD21:AD26)</f>
        <v>52</v>
      </c>
      <c r="AE20" s="279">
        <f t="shared" ref="AE20" si="58">SUM(AE21:AE26)</f>
        <v>51</v>
      </c>
      <c r="AF20" s="279">
        <f t="shared" ref="AF20" si="59">SUM(AF21:AF26)</f>
        <v>124</v>
      </c>
      <c r="AG20" s="279">
        <f t="shared" ref="AG20" si="60">SUM(AG21:AG26)</f>
        <v>78</v>
      </c>
      <c r="AH20" s="279">
        <f t="shared" ref="AH20" si="61">SUM(AH21:AH26)</f>
        <v>46</v>
      </c>
    </row>
    <row r="21" spans="1:34" s="211" customFormat="1" ht="18" customHeight="1">
      <c r="A21" s="167" t="s">
        <v>41</v>
      </c>
      <c r="B21" s="199">
        <v>9</v>
      </c>
      <c r="C21" s="256">
        <f>+D21+E21</f>
        <v>65</v>
      </c>
      <c r="D21" s="256">
        <v>42</v>
      </c>
      <c r="E21" s="256">
        <v>23</v>
      </c>
      <c r="F21" s="256">
        <f t="shared" ref="F21:H26" si="62">+I21+W21</f>
        <v>65</v>
      </c>
      <c r="G21" s="256">
        <f t="shared" si="62"/>
        <v>42</v>
      </c>
      <c r="H21" s="256">
        <f t="shared" si="62"/>
        <v>23</v>
      </c>
      <c r="I21" s="279">
        <f>+L21+O21+T21</f>
        <v>0</v>
      </c>
      <c r="J21" s="279">
        <f t="shared" ref="J21:J25" si="63">+M21+P21+U21</f>
        <v>0</v>
      </c>
      <c r="K21" s="279">
        <f t="shared" ref="K21:K25" si="64">+N21+Q21+V21</f>
        <v>0</v>
      </c>
      <c r="L21" s="336">
        <f>+M21+N21</f>
        <v>0</v>
      </c>
      <c r="M21" s="256"/>
      <c r="N21" s="256"/>
      <c r="O21" s="336">
        <f t="shared" si="39"/>
        <v>0</v>
      </c>
      <c r="P21" s="256"/>
      <c r="Q21" s="256"/>
      <c r="R21" s="167" t="s">
        <v>41</v>
      </c>
      <c r="S21" s="199">
        <v>9</v>
      </c>
      <c r="T21" s="337">
        <f t="shared" si="40"/>
        <v>0</v>
      </c>
      <c r="U21" s="256"/>
      <c r="V21" s="256"/>
      <c r="W21" s="279">
        <f t="shared" si="41"/>
        <v>65</v>
      </c>
      <c r="X21" s="279">
        <f t="shared" si="42"/>
        <v>42</v>
      </c>
      <c r="Y21" s="279">
        <f t="shared" si="43"/>
        <v>23</v>
      </c>
      <c r="Z21" s="336">
        <f t="shared" si="44"/>
        <v>14</v>
      </c>
      <c r="AA21" s="256">
        <v>9</v>
      </c>
      <c r="AB21" s="256">
        <v>5</v>
      </c>
      <c r="AC21" s="336">
        <f t="shared" si="45"/>
        <v>17</v>
      </c>
      <c r="AD21" s="256">
        <v>8</v>
      </c>
      <c r="AE21" s="256">
        <v>9</v>
      </c>
      <c r="AF21" s="336">
        <f t="shared" si="46"/>
        <v>34</v>
      </c>
      <c r="AG21" s="256">
        <v>25</v>
      </c>
      <c r="AH21" s="256">
        <v>9</v>
      </c>
    </row>
    <row r="22" spans="1:34" s="211" customFormat="1" ht="18" customHeight="1">
      <c r="A22" s="167" t="s">
        <v>42</v>
      </c>
      <c r="B22" s="199">
        <v>10</v>
      </c>
      <c r="C22" s="256">
        <f t="shared" ref="C22:C25" si="65">+D22+E22</f>
        <v>56</v>
      </c>
      <c r="D22" s="256">
        <v>30</v>
      </c>
      <c r="E22" s="256">
        <v>26</v>
      </c>
      <c r="F22" s="256">
        <f t="shared" si="62"/>
        <v>56</v>
      </c>
      <c r="G22" s="256">
        <f t="shared" si="62"/>
        <v>30</v>
      </c>
      <c r="H22" s="256">
        <f t="shared" si="62"/>
        <v>26</v>
      </c>
      <c r="I22" s="279">
        <f t="shared" ref="I22:I25" si="66">+L22+O22+T22</f>
        <v>0</v>
      </c>
      <c r="J22" s="279">
        <f t="shared" si="63"/>
        <v>0</v>
      </c>
      <c r="K22" s="279">
        <f t="shared" si="64"/>
        <v>0</v>
      </c>
      <c r="L22" s="336">
        <f t="shared" ref="L22:L25" si="67">+M22+N22</f>
        <v>0</v>
      </c>
      <c r="M22" s="256"/>
      <c r="N22" s="256"/>
      <c r="O22" s="336">
        <f t="shared" si="39"/>
        <v>0</v>
      </c>
      <c r="P22" s="256"/>
      <c r="Q22" s="256"/>
      <c r="R22" s="167" t="s">
        <v>42</v>
      </c>
      <c r="S22" s="199">
        <v>10</v>
      </c>
      <c r="T22" s="337">
        <f t="shared" si="40"/>
        <v>0</v>
      </c>
      <c r="U22" s="256"/>
      <c r="V22" s="256"/>
      <c r="W22" s="279">
        <f t="shared" si="41"/>
        <v>56</v>
      </c>
      <c r="X22" s="279">
        <f t="shared" si="42"/>
        <v>30</v>
      </c>
      <c r="Y22" s="279">
        <f t="shared" si="43"/>
        <v>26</v>
      </c>
      <c r="Z22" s="336">
        <f t="shared" si="44"/>
        <v>45</v>
      </c>
      <c r="AA22" s="256">
        <v>23</v>
      </c>
      <c r="AB22" s="256">
        <v>22</v>
      </c>
      <c r="AC22" s="336">
        <f t="shared" si="45"/>
        <v>9</v>
      </c>
      <c r="AD22" s="256">
        <v>6</v>
      </c>
      <c r="AE22" s="256">
        <v>3</v>
      </c>
      <c r="AF22" s="336">
        <f t="shared" si="46"/>
        <v>2</v>
      </c>
      <c r="AG22" s="256">
        <v>1</v>
      </c>
      <c r="AH22" s="256">
        <v>1</v>
      </c>
    </row>
    <row r="23" spans="1:34" s="211" customFormat="1" ht="18" customHeight="1">
      <c r="A23" s="167" t="s">
        <v>43</v>
      </c>
      <c r="B23" s="199">
        <v>11</v>
      </c>
      <c r="C23" s="256">
        <f t="shared" si="65"/>
        <v>103</v>
      </c>
      <c r="D23" s="256">
        <v>88</v>
      </c>
      <c r="E23" s="256">
        <v>15</v>
      </c>
      <c r="F23" s="256">
        <f t="shared" si="62"/>
        <v>103</v>
      </c>
      <c r="G23" s="256">
        <f t="shared" si="62"/>
        <v>88</v>
      </c>
      <c r="H23" s="256">
        <f t="shared" si="62"/>
        <v>15</v>
      </c>
      <c r="I23" s="279">
        <f t="shared" si="66"/>
        <v>0</v>
      </c>
      <c r="J23" s="279">
        <f t="shared" si="63"/>
        <v>0</v>
      </c>
      <c r="K23" s="279">
        <f t="shared" si="64"/>
        <v>0</v>
      </c>
      <c r="L23" s="336">
        <f t="shared" si="67"/>
        <v>0</v>
      </c>
      <c r="M23" s="256"/>
      <c r="N23" s="256"/>
      <c r="O23" s="336">
        <f t="shared" si="39"/>
        <v>0</v>
      </c>
      <c r="P23" s="256"/>
      <c r="Q23" s="256"/>
      <c r="R23" s="167" t="s">
        <v>43</v>
      </c>
      <c r="S23" s="199">
        <v>11</v>
      </c>
      <c r="T23" s="337">
        <f t="shared" si="40"/>
        <v>0</v>
      </c>
      <c r="U23" s="256"/>
      <c r="V23" s="256"/>
      <c r="W23" s="279">
        <f t="shared" si="41"/>
        <v>103</v>
      </c>
      <c r="X23" s="279">
        <f t="shared" si="42"/>
        <v>88</v>
      </c>
      <c r="Y23" s="279">
        <f t="shared" si="43"/>
        <v>15</v>
      </c>
      <c r="Z23" s="336">
        <f t="shared" si="44"/>
        <v>66</v>
      </c>
      <c r="AA23" s="256">
        <v>56</v>
      </c>
      <c r="AB23" s="256">
        <v>10</v>
      </c>
      <c r="AC23" s="336">
        <f t="shared" si="45"/>
        <v>13</v>
      </c>
      <c r="AD23" s="256">
        <v>13</v>
      </c>
      <c r="AE23" s="256">
        <v>0</v>
      </c>
      <c r="AF23" s="336">
        <f t="shared" si="46"/>
        <v>24</v>
      </c>
      <c r="AG23" s="256">
        <v>19</v>
      </c>
      <c r="AH23" s="256">
        <v>5</v>
      </c>
    </row>
    <row r="24" spans="1:34" s="211" customFormat="1" ht="18" customHeight="1">
      <c r="A24" s="167" t="s">
        <v>44</v>
      </c>
      <c r="B24" s="199">
        <v>12</v>
      </c>
      <c r="C24" s="256">
        <f t="shared" si="65"/>
        <v>85</v>
      </c>
      <c r="D24" s="256">
        <v>53</v>
      </c>
      <c r="E24" s="256">
        <v>32</v>
      </c>
      <c r="F24" s="256">
        <f t="shared" si="62"/>
        <v>85</v>
      </c>
      <c r="G24" s="256">
        <f t="shared" si="62"/>
        <v>53</v>
      </c>
      <c r="H24" s="256">
        <f t="shared" si="62"/>
        <v>32</v>
      </c>
      <c r="I24" s="279">
        <f t="shared" si="66"/>
        <v>0</v>
      </c>
      <c r="J24" s="279">
        <f t="shared" si="63"/>
        <v>0</v>
      </c>
      <c r="K24" s="279">
        <f t="shared" si="64"/>
        <v>0</v>
      </c>
      <c r="L24" s="336">
        <f t="shared" si="67"/>
        <v>0</v>
      </c>
      <c r="M24" s="256"/>
      <c r="N24" s="256"/>
      <c r="O24" s="336">
        <f t="shared" si="39"/>
        <v>0</v>
      </c>
      <c r="P24" s="256"/>
      <c r="Q24" s="256"/>
      <c r="R24" s="167" t="s">
        <v>44</v>
      </c>
      <c r="S24" s="199">
        <v>12</v>
      </c>
      <c r="T24" s="337">
        <f t="shared" si="40"/>
        <v>0</v>
      </c>
      <c r="U24" s="256"/>
      <c r="V24" s="256"/>
      <c r="W24" s="279">
        <f t="shared" si="41"/>
        <v>85</v>
      </c>
      <c r="X24" s="279">
        <f t="shared" si="42"/>
        <v>53</v>
      </c>
      <c r="Y24" s="279">
        <f t="shared" si="43"/>
        <v>32</v>
      </c>
      <c r="Z24" s="336">
        <f t="shared" si="44"/>
        <v>45</v>
      </c>
      <c r="AA24" s="256">
        <v>33</v>
      </c>
      <c r="AB24" s="256">
        <v>12</v>
      </c>
      <c r="AC24" s="336">
        <f t="shared" si="45"/>
        <v>20</v>
      </c>
      <c r="AD24" s="256">
        <v>10</v>
      </c>
      <c r="AE24" s="256">
        <v>10</v>
      </c>
      <c r="AF24" s="336">
        <f t="shared" si="46"/>
        <v>20</v>
      </c>
      <c r="AG24" s="256">
        <v>10</v>
      </c>
      <c r="AH24" s="256">
        <v>10</v>
      </c>
    </row>
    <row r="25" spans="1:34" s="211" customFormat="1" ht="18" customHeight="1">
      <c r="A25" s="167" t="s">
        <v>45</v>
      </c>
      <c r="B25" s="199">
        <v>13</v>
      </c>
      <c r="C25" s="256">
        <f t="shared" si="65"/>
        <v>95</v>
      </c>
      <c r="D25" s="256">
        <v>52</v>
      </c>
      <c r="E25" s="256">
        <v>43</v>
      </c>
      <c r="F25" s="256">
        <f t="shared" si="62"/>
        <v>95</v>
      </c>
      <c r="G25" s="256">
        <f t="shared" si="62"/>
        <v>52</v>
      </c>
      <c r="H25" s="256">
        <f t="shared" si="62"/>
        <v>43</v>
      </c>
      <c r="I25" s="279">
        <f t="shared" si="66"/>
        <v>6</v>
      </c>
      <c r="J25" s="279">
        <f t="shared" si="63"/>
        <v>2</v>
      </c>
      <c r="K25" s="279">
        <f t="shared" si="64"/>
        <v>4</v>
      </c>
      <c r="L25" s="336">
        <f t="shared" si="67"/>
        <v>0</v>
      </c>
      <c r="M25" s="256"/>
      <c r="N25" s="256"/>
      <c r="O25" s="336">
        <f t="shared" si="39"/>
        <v>6</v>
      </c>
      <c r="P25" s="256">
        <v>2</v>
      </c>
      <c r="Q25" s="256">
        <v>4</v>
      </c>
      <c r="R25" s="167" t="s">
        <v>45</v>
      </c>
      <c r="S25" s="199">
        <v>13</v>
      </c>
      <c r="T25" s="337">
        <f t="shared" si="40"/>
        <v>0</v>
      </c>
      <c r="U25" s="256"/>
      <c r="V25" s="256"/>
      <c r="W25" s="279">
        <f t="shared" si="41"/>
        <v>89</v>
      </c>
      <c r="X25" s="279">
        <f t="shared" si="42"/>
        <v>50</v>
      </c>
      <c r="Y25" s="279">
        <f t="shared" si="43"/>
        <v>39</v>
      </c>
      <c r="Z25" s="336">
        <f t="shared" si="44"/>
        <v>32</v>
      </c>
      <c r="AA25" s="256">
        <v>22</v>
      </c>
      <c r="AB25" s="256">
        <v>10</v>
      </c>
      <c r="AC25" s="336">
        <f t="shared" si="45"/>
        <v>32</v>
      </c>
      <c r="AD25" s="256">
        <v>15</v>
      </c>
      <c r="AE25" s="256">
        <v>17</v>
      </c>
      <c r="AF25" s="336">
        <f t="shared" si="46"/>
        <v>25</v>
      </c>
      <c r="AG25" s="256">
        <v>13</v>
      </c>
      <c r="AH25" s="256">
        <v>12</v>
      </c>
    </row>
    <row r="26" spans="1:34" s="211" customFormat="1" ht="18" customHeight="1">
      <c r="A26" s="167" t="s">
        <v>46</v>
      </c>
      <c r="B26" s="199">
        <v>14</v>
      </c>
      <c r="C26" s="256">
        <f>+D26+E26</f>
        <v>64</v>
      </c>
      <c r="D26" s="256">
        <v>24</v>
      </c>
      <c r="E26" s="256">
        <v>40</v>
      </c>
      <c r="F26" s="256">
        <f t="shared" si="62"/>
        <v>64</v>
      </c>
      <c r="G26" s="256">
        <f t="shared" si="62"/>
        <v>24</v>
      </c>
      <c r="H26" s="256">
        <f t="shared" si="62"/>
        <v>40</v>
      </c>
      <c r="I26" s="279">
        <f>+L26+O26+T26</f>
        <v>6</v>
      </c>
      <c r="J26" s="279">
        <f t="shared" ref="J26" si="68">+M26+P26+U26</f>
        <v>0</v>
      </c>
      <c r="K26" s="279">
        <f t="shared" ref="K26" si="69">+N26+Q26+V26</f>
        <v>6</v>
      </c>
      <c r="L26" s="336">
        <f>+M26+N26</f>
        <v>0</v>
      </c>
      <c r="M26" s="256"/>
      <c r="N26" s="256"/>
      <c r="O26" s="336">
        <f t="shared" si="39"/>
        <v>6</v>
      </c>
      <c r="P26" s="256">
        <v>0</v>
      </c>
      <c r="Q26" s="256">
        <v>6</v>
      </c>
      <c r="R26" s="167" t="s">
        <v>46</v>
      </c>
      <c r="S26" s="199">
        <v>14</v>
      </c>
      <c r="T26" s="337">
        <f t="shared" si="40"/>
        <v>0</v>
      </c>
      <c r="U26" s="256"/>
      <c r="V26" s="256"/>
      <c r="W26" s="279">
        <f t="shared" si="41"/>
        <v>58</v>
      </c>
      <c r="X26" s="279">
        <f t="shared" si="42"/>
        <v>24</v>
      </c>
      <c r="Y26" s="279">
        <f t="shared" si="43"/>
        <v>34</v>
      </c>
      <c r="Z26" s="336">
        <f t="shared" si="44"/>
        <v>27</v>
      </c>
      <c r="AA26" s="256">
        <v>14</v>
      </c>
      <c r="AB26" s="256">
        <v>13</v>
      </c>
      <c r="AC26" s="336">
        <f t="shared" si="45"/>
        <v>12</v>
      </c>
      <c r="AD26" s="256">
        <v>0</v>
      </c>
      <c r="AE26" s="256">
        <v>12</v>
      </c>
      <c r="AF26" s="336">
        <f t="shared" si="46"/>
        <v>19</v>
      </c>
      <c r="AG26" s="256">
        <v>10</v>
      </c>
      <c r="AH26" s="256">
        <v>9</v>
      </c>
    </row>
    <row r="27" spans="1:34" s="211" customFormat="1" ht="18" customHeight="1">
      <c r="A27" s="104" t="s">
        <v>47</v>
      </c>
      <c r="B27" s="199">
        <v>15</v>
      </c>
      <c r="C27" s="279">
        <f>SUM(C28:C34)</f>
        <v>1604</v>
      </c>
      <c r="D27" s="279">
        <f t="shared" ref="D27:Q27" si="70">SUM(D28:D34)</f>
        <v>1136</v>
      </c>
      <c r="E27" s="279">
        <f t="shared" si="70"/>
        <v>468</v>
      </c>
      <c r="F27" s="279">
        <f t="shared" si="70"/>
        <v>1587</v>
      </c>
      <c r="G27" s="279">
        <f t="shared" si="70"/>
        <v>1134</v>
      </c>
      <c r="H27" s="279">
        <f t="shared" si="70"/>
        <v>453</v>
      </c>
      <c r="I27" s="279">
        <f t="shared" si="70"/>
        <v>131</v>
      </c>
      <c r="J27" s="279">
        <f t="shared" si="70"/>
        <v>81</v>
      </c>
      <c r="K27" s="279">
        <f t="shared" si="70"/>
        <v>50</v>
      </c>
      <c r="L27" s="279">
        <f t="shared" si="70"/>
        <v>17</v>
      </c>
      <c r="M27" s="279">
        <f t="shared" si="70"/>
        <v>13</v>
      </c>
      <c r="N27" s="279">
        <f t="shared" si="70"/>
        <v>4</v>
      </c>
      <c r="O27" s="279">
        <f t="shared" si="70"/>
        <v>107</v>
      </c>
      <c r="P27" s="279">
        <f t="shared" si="70"/>
        <v>63</v>
      </c>
      <c r="Q27" s="279">
        <f t="shared" si="70"/>
        <v>44</v>
      </c>
      <c r="R27" s="104" t="s">
        <v>47</v>
      </c>
      <c r="S27" s="199">
        <v>15</v>
      </c>
      <c r="T27" s="335">
        <f>SUM(T28:T34)</f>
        <v>7</v>
      </c>
      <c r="U27" s="279">
        <f t="shared" ref="U27" si="71">SUM(U28:U34)</f>
        <v>5</v>
      </c>
      <c r="V27" s="279">
        <f t="shared" ref="V27" si="72">SUM(V28:V34)</f>
        <v>2</v>
      </c>
      <c r="W27" s="279">
        <f t="shared" ref="W27" si="73">SUM(W28:W34)</f>
        <v>1456</v>
      </c>
      <c r="X27" s="279">
        <f t="shared" ref="X27" si="74">SUM(X28:X34)</f>
        <v>1053</v>
      </c>
      <c r="Y27" s="279">
        <f t="shared" ref="Y27" si="75">SUM(Y28:Y34)</f>
        <v>403</v>
      </c>
      <c r="Z27" s="279">
        <f t="shared" ref="Z27" si="76">SUM(Z28:Z34)</f>
        <v>664</v>
      </c>
      <c r="AA27" s="279">
        <f t="shared" ref="AA27" si="77">SUM(AA28:AA34)</f>
        <v>479</v>
      </c>
      <c r="AB27" s="279">
        <f t="shared" ref="AB27" si="78">SUM(AB28:AB34)</f>
        <v>185</v>
      </c>
      <c r="AC27" s="279">
        <f t="shared" ref="AC27" si="79">SUM(AC28:AC34)</f>
        <v>427</v>
      </c>
      <c r="AD27" s="279">
        <f t="shared" ref="AD27" si="80">SUM(AD28:AD34)</f>
        <v>318</v>
      </c>
      <c r="AE27" s="279">
        <f t="shared" ref="AE27" si="81">SUM(AE28:AE34)</f>
        <v>109</v>
      </c>
      <c r="AF27" s="279">
        <f t="shared" ref="AF27" si="82">SUM(AF28:AF34)</f>
        <v>365</v>
      </c>
      <c r="AG27" s="279">
        <f t="shared" ref="AG27" si="83">SUM(AG28:AG34)</f>
        <v>256</v>
      </c>
      <c r="AH27" s="279">
        <f t="shared" ref="AH27" si="84">SUM(AH28:AH34)</f>
        <v>109</v>
      </c>
    </row>
    <row r="28" spans="1:34" s="211" customFormat="1" ht="18" customHeight="1">
      <c r="A28" s="167" t="s">
        <v>48</v>
      </c>
      <c r="B28" s="199">
        <v>16</v>
      </c>
      <c r="C28" s="256">
        <f>+D28+E28</f>
        <v>131</v>
      </c>
      <c r="D28" s="256">
        <v>108</v>
      </c>
      <c r="E28" s="256">
        <v>23</v>
      </c>
      <c r="F28" s="256">
        <f t="shared" ref="F28:H34" si="85">+I28+W28</f>
        <v>131</v>
      </c>
      <c r="G28" s="256">
        <f t="shared" si="85"/>
        <v>108</v>
      </c>
      <c r="H28" s="256">
        <f t="shared" si="85"/>
        <v>23</v>
      </c>
      <c r="I28" s="279">
        <f>+L28+O28+T28</f>
        <v>24</v>
      </c>
      <c r="J28" s="279">
        <f t="shared" ref="J28:J33" si="86">+M28+P28+U28</f>
        <v>14</v>
      </c>
      <c r="K28" s="279">
        <f t="shared" ref="K28:K33" si="87">+N28+Q28+V28</f>
        <v>10</v>
      </c>
      <c r="L28" s="336">
        <f>+M28+N28</f>
        <v>2</v>
      </c>
      <c r="M28" s="256">
        <v>0</v>
      </c>
      <c r="N28" s="256">
        <v>2</v>
      </c>
      <c r="O28" s="336">
        <f t="shared" si="39"/>
        <v>19</v>
      </c>
      <c r="P28" s="256">
        <v>13</v>
      </c>
      <c r="Q28" s="256">
        <v>6</v>
      </c>
      <c r="R28" s="167" t="s">
        <v>48</v>
      </c>
      <c r="S28" s="199">
        <v>16</v>
      </c>
      <c r="T28" s="337">
        <f t="shared" si="40"/>
        <v>3</v>
      </c>
      <c r="U28" s="256">
        <v>1</v>
      </c>
      <c r="V28" s="256">
        <v>2</v>
      </c>
      <c r="W28" s="279">
        <f t="shared" si="41"/>
        <v>107</v>
      </c>
      <c r="X28" s="279">
        <f t="shared" si="42"/>
        <v>94</v>
      </c>
      <c r="Y28" s="279">
        <f t="shared" si="43"/>
        <v>13</v>
      </c>
      <c r="Z28" s="336">
        <f t="shared" si="44"/>
        <v>44</v>
      </c>
      <c r="AA28" s="256">
        <v>40</v>
      </c>
      <c r="AB28" s="256">
        <v>4</v>
      </c>
      <c r="AC28" s="336">
        <f t="shared" si="45"/>
        <v>27</v>
      </c>
      <c r="AD28" s="256">
        <v>23</v>
      </c>
      <c r="AE28" s="256">
        <v>4</v>
      </c>
      <c r="AF28" s="336">
        <f t="shared" si="46"/>
        <v>36</v>
      </c>
      <c r="AG28" s="256">
        <v>31</v>
      </c>
      <c r="AH28" s="256">
        <v>5</v>
      </c>
    </row>
    <row r="29" spans="1:34" s="211" customFormat="1" ht="18" customHeight="1">
      <c r="A29" s="167" t="s">
        <v>49</v>
      </c>
      <c r="B29" s="199">
        <v>17</v>
      </c>
      <c r="C29" s="256">
        <f t="shared" ref="C29:C32" si="88">+D29+E29</f>
        <v>495</v>
      </c>
      <c r="D29" s="256">
        <v>353</v>
      </c>
      <c r="E29" s="256">
        <v>142</v>
      </c>
      <c r="F29" s="256">
        <f t="shared" si="85"/>
        <v>495</v>
      </c>
      <c r="G29" s="256">
        <f t="shared" si="85"/>
        <v>353</v>
      </c>
      <c r="H29" s="256">
        <f t="shared" si="85"/>
        <v>142</v>
      </c>
      <c r="I29" s="279">
        <f t="shared" ref="I29:I32" si="89">+L29+O29+T29</f>
        <v>87</v>
      </c>
      <c r="J29" s="279">
        <f t="shared" si="86"/>
        <v>53</v>
      </c>
      <c r="K29" s="279">
        <f t="shared" si="87"/>
        <v>34</v>
      </c>
      <c r="L29" s="336">
        <f t="shared" ref="L29:L32" si="90">+M29+N29</f>
        <v>15</v>
      </c>
      <c r="M29" s="256">
        <v>13</v>
      </c>
      <c r="N29" s="256">
        <v>2</v>
      </c>
      <c r="O29" s="336">
        <f t="shared" si="39"/>
        <v>68</v>
      </c>
      <c r="P29" s="256">
        <v>36</v>
      </c>
      <c r="Q29" s="256">
        <v>32</v>
      </c>
      <c r="R29" s="167" t="s">
        <v>49</v>
      </c>
      <c r="S29" s="199">
        <v>17</v>
      </c>
      <c r="T29" s="337">
        <f t="shared" si="40"/>
        <v>4</v>
      </c>
      <c r="U29" s="256">
        <v>4</v>
      </c>
      <c r="V29" s="256">
        <v>0</v>
      </c>
      <c r="W29" s="279">
        <f t="shared" si="41"/>
        <v>408</v>
      </c>
      <c r="X29" s="279">
        <f t="shared" si="42"/>
        <v>300</v>
      </c>
      <c r="Y29" s="279">
        <f t="shared" si="43"/>
        <v>108</v>
      </c>
      <c r="Z29" s="336">
        <f t="shared" si="44"/>
        <v>170</v>
      </c>
      <c r="AA29" s="256">
        <v>123</v>
      </c>
      <c r="AB29" s="256">
        <v>47</v>
      </c>
      <c r="AC29" s="336">
        <f t="shared" si="45"/>
        <v>150</v>
      </c>
      <c r="AD29" s="256">
        <v>118</v>
      </c>
      <c r="AE29" s="256">
        <v>32</v>
      </c>
      <c r="AF29" s="336">
        <f t="shared" si="46"/>
        <v>88</v>
      </c>
      <c r="AG29" s="256">
        <v>59</v>
      </c>
      <c r="AH29" s="256">
        <v>29</v>
      </c>
    </row>
    <row r="30" spans="1:34" s="211" customFormat="1" ht="18" customHeight="1">
      <c r="A30" s="167" t="s">
        <v>50</v>
      </c>
      <c r="B30" s="199">
        <v>18</v>
      </c>
      <c r="C30" s="256">
        <f t="shared" si="88"/>
        <v>36</v>
      </c>
      <c r="D30" s="256">
        <v>21</v>
      </c>
      <c r="E30" s="256">
        <v>15</v>
      </c>
      <c r="F30" s="256">
        <f t="shared" si="85"/>
        <v>36</v>
      </c>
      <c r="G30" s="256">
        <f t="shared" si="85"/>
        <v>21</v>
      </c>
      <c r="H30" s="256">
        <f t="shared" si="85"/>
        <v>15</v>
      </c>
      <c r="I30" s="279">
        <f t="shared" si="89"/>
        <v>0</v>
      </c>
      <c r="J30" s="279">
        <f t="shared" si="86"/>
        <v>0</v>
      </c>
      <c r="K30" s="279">
        <f t="shared" si="87"/>
        <v>0</v>
      </c>
      <c r="L30" s="336">
        <f t="shared" si="90"/>
        <v>0</v>
      </c>
      <c r="M30" s="256"/>
      <c r="N30" s="256"/>
      <c r="O30" s="336">
        <f t="shared" si="39"/>
        <v>0</v>
      </c>
      <c r="P30" s="256"/>
      <c r="Q30" s="256"/>
      <c r="R30" s="167" t="s">
        <v>50</v>
      </c>
      <c r="S30" s="199">
        <v>18</v>
      </c>
      <c r="T30" s="337">
        <f t="shared" si="40"/>
        <v>0</v>
      </c>
      <c r="U30" s="256"/>
      <c r="V30" s="256"/>
      <c r="W30" s="279">
        <f t="shared" si="41"/>
        <v>36</v>
      </c>
      <c r="X30" s="279">
        <f t="shared" si="42"/>
        <v>21</v>
      </c>
      <c r="Y30" s="279">
        <f t="shared" si="43"/>
        <v>15</v>
      </c>
      <c r="Z30" s="336">
        <f t="shared" si="44"/>
        <v>23</v>
      </c>
      <c r="AA30" s="256">
        <v>12</v>
      </c>
      <c r="AB30" s="256">
        <v>11</v>
      </c>
      <c r="AC30" s="336">
        <f t="shared" si="45"/>
        <v>13</v>
      </c>
      <c r="AD30" s="256">
        <v>9</v>
      </c>
      <c r="AE30" s="256">
        <v>4</v>
      </c>
      <c r="AF30" s="336">
        <f t="shared" si="46"/>
        <v>0</v>
      </c>
      <c r="AG30" s="256">
        <v>0</v>
      </c>
      <c r="AH30" s="256">
        <v>0</v>
      </c>
    </row>
    <row r="31" spans="1:34" s="211" customFormat="1" ht="18" customHeight="1">
      <c r="A31" s="167" t="s">
        <v>51</v>
      </c>
      <c r="B31" s="199">
        <v>19</v>
      </c>
      <c r="C31" s="256">
        <f t="shared" si="88"/>
        <v>78</v>
      </c>
      <c r="D31" s="256">
        <v>46</v>
      </c>
      <c r="E31" s="256">
        <v>32</v>
      </c>
      <c r="F31" s="256">
        <f t="shared" si="85"/>
        <v>78</v>
      </c>
      <c r="G31" s="256">
        <f t="shared" si="85"/>
        <v>46</v>
      </c>
      <c r="H31" s="256">
        <f t="shared" si="85"/>
        <v>32</v>
      </c>
      <c r="I31" s="279">
        <f t="shared" si="89"/>
        <v>0</v>
      </c>
      <c r="J31" s="279">
        <f t="shared" si="86"/>
        <v>0</v>
      </c>
      <c r="K31" s="279">
        <f t="shared" si="87"/>
        <v>0</v>
      </c>
      <c r="L31" s="336">
        <f t="shared" si="90"/>
        <v>0</v>
      </c>
      <c r="M31" s="256"/>
      <c r="N31" s="256"/>
      <c r="O31" s="336">
        <f t="shared" si="39"/>
        <v>0</v>
      </c>
      <c r="P31" s="256"/>
      <c r="Q31" s="256"/>
      <c r="R31" s="167" t="s">
        <v>51</v>
      </c>
      <c r="S31" s="199">
        <v>19</v>
      </c>
      <c r="T31" s="337">
        <f t="shared" si="40"/>
        <v>0</v>
      </c>
      <c r="U31" s="256"/>
      <c r="V31" s="256"/>
      <c r="W31" s="279">
        <f t="shared" si="41"/>
        <v>78</v>
      </c>
      <c r="X31" s="279">
        <f t="shared" si="42"/>
        <v>46</v>
      </c>
      <c r="Y31" s="279">
        <f t="shared" si="43"/>
        <v>32</v>
      </c>
      <c r="Z31" s="336">
        <f t="shared" si="44"/>
        <v>28</v>
      </c>
      <c r="AA31" s="256">
        <v>22</v>
      </c>
      <c r="AB31" s="256">
        <v>6</v>
      </c>
      <c r="AC31" s="336">
        <f t="shared" si="45"/>
        <v>21</v>
      </c>
      <c r="AD31" s="256">
        <v>9</v>
      </c>
      <c r="AE31" s="256">
        <v>12</v>
      </c>
      <c r="AF31" s="336">
        <f t="shared" si="46"/>
        <v>29</v>
      </c>
      <c r="AG31" s="256">
        <v>15</v>
      </c>
      <c r="AH31" s="256">
        <v>14</v>
      </c>
    </row>
    <row r="32" spans="1:34" s="211" customFormat="1" ht="18" customHeight="1">
      <c r="A32" s="167" t="s">
        <v>52</v>
      </c>
      <c r="B32" s="199">
        <v>20</v>
      </c>
      <c r="C32" s="256">
        <f t="shared" si="88"/>
        <v>147</v>
      </c>
      <c r="D32" s="256">
        <v>87</v>
      </c>
      <c r="E32" s="256">
        <v>60</v>
      </c>
      <c r="F32" s="256">
        <f t="shared" si="85"/>
        <v>128</v>
      </c>
      <c r="G32" s="256">
        <f t="shared" si="85"/>
        <v>93</v>
      </c>
      <c r="H32" s="256">
        <f t="shared" si="85"/>
        <v>35</v>
      </c>
      <c r="I32" s="279">
        <f t="shared" si="89"/>
        <v>0</v>
      </c>
      <c r="J32" s="279">
        <f t="shared" si="86"/>
        <v>0</v>
      </c>
      <c r="K32" s="279">
        <f t="shared" si="87"/>
        <v>0</v>
      </c>
      <c r="L32" s="336">
        <f t="shared" si="90"/>
        <v>0</v>
      </c>
      <c r="M32" s="256"/>
      <c r="N32" s="256"/>
      <c r="O32" s="336">
        <f t="shared" si="39"/>
        <v>0</v>
      </c>
      <c r="P32" s="256"/>
      <c r="Q32" s="256"/>
      <c r="R32" s="167" t="s">
        <v>52</v>
      </c>
      <c r="S32" s="199">
        <v>20</v>
      </c>
      <c r="T32" s="337">
        <f t="shared" si="40"/>
        <v>0</v>
      </c>
      <c r="U32" s="256"/>
      <c r="V32" s="256"/>
      <c r="W32" s="279">
        <f t="shared" si="41"/>
        <v>128</v>
      </c>
      <c r="X32" s="279">
        <f t="shared" si="42"/>
        <v>93</v>
      </c>
      <c r="Y32" s="279">
        <f t="shared" si="43"/>
        <v>35</v>
      </c>
      <c r="Z32" s="336">
        <f t="shared" si="44"/>
        <v>67</v>
      </c>
      <c r="AA32" s="256">
        <v>52</v>
      </c>
      <c r="AB32" s="256">
        <v>15</v>
      </c>
      <c r="AC32" s="336">
        <f t="shared" si="45"/>
        <v>61</v>
      </c>
      <c r="AD32" s="256">
        <v>41</v>
      </c>
      <c r="AE32" s="256">
        <v>20</v>
      </c>
      <c r="AF32" s="336">
        <f t="shared" si="46"/>
        <v>0</v>
      </c>
      <c r="AG32" s="256">
        <v>0</v>
      </c>
      <c r="AH32" s="256">
        <v>0</v>
      </c>
    </row>
    <row r="33" spans="1:34" s="211" customFormat="1" ht="18" customHeight="1">
      <c r="A33" s="167" t="s">
        <v>53</v>
      </c>
      <c r="B33" s="199">
        <v>21</v>
      </c>
      <c r="C33" s="256">
        <f>+D33+E33</f>
        <v>137</v>
      </c>
      <c r="D33" s="256">
        <v>95</v>
      </c>
      <c r="E33" s="256">
        <v>42</v>
      </c>
      <c r="F33" s="256">
        <f t="shared" si="85"/>
        <v>137</v>
      </c>
      <c r="G33" s="256">
        <f t="shared" si="85"/>
        <v>95</v>
      </c>
      <c r="H33" s="256">
        <f t="shared" si="85"/>
        <v>42</v>
      </c>
      <c r="I33" s="279">
        <f>+L33+O33+T33</f>
        <v>11</v>
      </c>
      <c r="J33" s="279">
        <f t="shared" si="86"/>
        <v>5</v>
      </c>
      <c r="K33" s="279">
        <f t="shared" si="87"/>
        <v>6</v>
      </c>
      <c r="L33" s="336">
        <f>+M33+N33</f>
        <v>0</v>
      </c>
      <c r="M33" s="256"/>
      <c r="N33" s="256"/>
      <c r="O33" s="336">
        <f t="shared" si="39"/>
        <v>11</v>
      </c>
      <c r="P33" s="256">
        <v>5</v>
      </c>
      <c r="Q33" s="256">
        <v>6</v>
      </c>
      <c r="R33" s="167" t="s">
        <v>53</v>
      </c>
      <c r="S33" s="199">
        <v>21</v>
      </c>
      <c r="T33" s="337">
        <f t="shared" si="40"/>
        <v>0</v>
      </c>
      <c r="U33" s="256"/>
      <c r="V33" s="256"/>
      <c r="W33" s="279">
        <f t="shared" si="41"/>
        <v>126</v>
      </c>
      <c r="X33" s="279">
        <f t="shared" si="42"/>
        <v>90</v>
      </c>
      <c r="Y33" s="279">
        <f t="shared" si="43"/>
        <v>36</v>
      </c>
      <c r="Z33" s="336">
        <f t="shared" si="44"/>
        <v>71</v>
      </c>
      <c r="AA33" s="256">
        <v>44</v>
      </c>
      <c r="AB33" s="256">
        <v>27</v>
      </c>
      <c r="AC33" s="336">
        <f t="shared" si="45"/>
        <v>23</v>
      </c>
      <c r="AD33" s="256">
        <v>18</v>
      </c>
      <c r="AE33" s="256">
        <v>5</v>
      </c>
      <c r="AF33" s="336">
        <f t="shared" si="46"/>
        <v>32</v>
      </c>
      <c r="AG33" s="256">
        <v>28</v>
      </c>
      <c r="AH33" s="256">
        <v>4</v>
      </c>
    </row>
    <row r="34" spans="1:34" s="211" customFormat="1" ht="18" customHeight="1">
      <c r="A34" s="167" t="s">
        <v>54</v>
      </c>
      <c r="B34" s="199">
        <v>22</v>
      </c>
      <c r="C34" s="256">
        <f>+D34+E34</f>
        <v>580</v>
      </c>
      <c r="D34" s="256">
        <v>426</v>
      </c>
      <c r="E34" s="256">
        <v>154</v>
      </c>
      <c r="F34" s="256">
        <f t="shared" si="85"/>
        <v>582</v>
      </c>
      <c r="G34" s="256">
        <f t="shared" si="85"/>
        <v>418</v>
      </c>
      <c r="H34" s="256">
        <f t="shared" si="85"/>
        <v>164</v>
      </c>
      <c r="I34" s="279">
        <f>+L34+O34+T34</f>
        <v>9</v>
      </c>
      <c r="J34" s="279">
        <f t="shared" ref="J34" si="91">+M34+P34+U34</f>
        <v>9</v>
      </c>
      <c r="K34" s="279">
        <f t="shared" ref="K34" si="92">+N34+Q34+V34</f>
        <v>0</v>
      </c>
      <c r="L34" s="336">
        <f>+M34+N34</f>
        <v>0</v>
      </c>
      <c r="M34" s="256"/>
      <c r="N34" s="256"/>
      <c r="O34" s="336">
        <f t="shared" si="39"/>
        <v>9</v>
      </c>
      <c r="P34" s="256">
        <v>9</v>
      </c>
      <c r="Q34" s="256">
        <v>0</v>
      </c>
      <c r="R34" s="167" t="s">
        <v>54</v>
      </c>
      <c r="S34" s="199">
        <v>22</v>
      </c>
      <c r="T34" s="337">
        <f t="shared" si="40"/>
        <v>0</v>
      </c>
      <c r="U34" s="256"/>
      <c r="V34" s="256"/>
      <c r="W34" s="279">
        <f t="shared" si="41"/>
        <v>573</v>
      </c>
      <c r="X34" s="279">
        <f t="shared" si="42"/>
        <v>409</v>
      </c>
      <c r="Y34" s="279">
        <f t="shared" si="43"/>
        <v>164</v>
      </c>
      <c r="Z34" s="336">
        <f t="shared" si="44"/>
        <v>261</v>
      </c>
      <c r="AA34" s="256">
        <v>186</v>
      </c>
      <c r="AB34" s="256">
        <v>75</v>
      </c>
      <c r="AC34" s="336">
        <f t="shared" si="45"/>
        <v>132</v>
      </c>
      <c r="AD34" s="256">
        <v>100</v>
      </c>
      <c r="AE34" s="256">
        <v>32</v>
      </c>
      <c r="AF34" s="336">
        <f t="shared" si="46"/>
        <v>180</v>
      </c>
      <c r="AG34" s="256">
        <v>123</v>
      </c>
      <c r="AH34" s="256">
        <v>57</v>
      </c>
    </row>
    <row r="35" spans="1:34" s="211" customFormat="1" ht="18" customHeight="1">
      <c r="A35" s="104" t="s">
        <v>55</v>
      </c>
      <c r="B35" s="199">
        <v>23</v>
      </c>
      <c r="C35" s="279">
        <f>SUM(C36:C38)</f>
        <v>375</v>
      </c>
      <c r="D35" s="279">
        <f t="shared" ref="D35:Q35" si="93">SUM(D36:D38)</f>
        <v>251</v>
      </c>
      <c r="E35" s="279">
        <f t="shared" si="93"/>
        <v>124</v>
      </c>
      <c r="F35" s="279">
        <f t="shared" si="93"/>
        <v>363</v>
      </c>
      <c r="G35" s="279">
        <f t="shared" si="93"/>
        <v>241</v>
      </c>
      <c r="H35" s="279">
        <f t="shared" si="93"/>
        <v>122</v>
      </c>
      <c r="I35" s="279">
        <f t="shared" si="93"/>
        <v>14</v>
      </c>
      <c r="J35" s="279">
        <f t="shared" si="93"/>
        <v>7</v>
      </c>
      <c r="K35" s="279">
        <f t="shared" si="93"/>
        <v>7</v>
      </c>
      <c r="L35" s="279">
        <f t="shared" si="93"/>
        <v>2</v>
      </c>
      <c r="M35" s="279">
        <f t="shared" si="93"/>
        <v>2</v>
      </c>
      <c r="N35" s="279">
        <f t="shared" si="93"/>
        <v>0</v>
      </c>
      <c r="O35" s="279">
        <f t="shared" si="93"/>
        <v>10</v>
      </c>
      <c r="P35" s="279">
        <f t="shared" si="93"/>
        <v>5</v>
      </c>
      <c r="Q35" s="279">
        <f t="shared" si="93"/>
        <v>5</v>
      </c>
      <c r="R35" s="104" t="s">
        <v>55</v>
      </c>
      <c r="S35" s="199">
        <v>23</v>
      </c>
      <c r="T35" s="335">
        <f>SUM(T36:T38)</f>
        <v>2</v>
      </c>
      <c r="U35" s="279">
        <f t="shared" ref="U35" si="94">SUM(U36:U38)</f>
        <v>0</v>
      </c>
      <c r="V35" s="279">
        <f t="shared" ref="V35" si="95">SUM(V36:V38)</f>
        <v>2</v>
      </c>
      <c r="W35" s="279">
        <f t="shared" ref="W35" si="96">SUM(W36:W38)</f>
        <v>349</v>
      </c>
      <c r="X35" s="279">
        <f t="shared" ref="X35" si="97">SUM(X36:X38)</f>
        <v>234</v>
      </c>
      <c r="Y35" s="279">
        <f t="shared" ref="Y35" si="98">SUM(Y36:Y38)</f>
        <v>115</v>
      </c>
      <c r="Z35" s="279">
        <f t="shared" ref="Z35" si="99">SUM(Z36:Z38)</f>
        <v>166</v>
      </c>
      <c r="AA35" s="279">
        <f t="shared" ref="AA35" si="100">SUM(AA36:AA38)</f>
        <v>120</v>
      </c>
      <c r="AB35" s="279">
        <f t="shared" ref="AB35" si="101">SUM(AB36:AB38)</f>
        <v>46</v>
      </c>
      <c r="AC35" s="279">
        <f t="shared" ref="AC35" si="102">SUM(AC36:AC38)</f>
        <v>87</v>
      </c>
      <c r="AD35" s="279">
        <f t="shared" ref="AD35" si="103">SUM(AD36:AD38)</f>
        <v>55</v>
      </c>
      <c r="AE35" s="279">
        <f t="shared" ref="AE35" si="104">SUM(AE36:AE38)</f>
        <v>32</v>
      </c>
      <c r="AF35" s="279">
        <f t="shared" ref="AF35" si="105">SUM(AF36:AF38)</f>
        <v>96</v>
      </c>
      <c r="AG35" s="279">
        <f t="shared" ref="AG35" si="106">SUM(AG36:AG38)</f>
        <v>59</v>
      </c>
      <c r="AH35" s="279">
        <f t="shared" ref="AH35" si="107">SUM(AH36:AH38)</f>
        <v>37</v>
      </c>
    </row>
    <row r="36" spans="1:34" s="211" customFormat="1" ht="18" customHeight="1">
      <c r="A36" s="167" t="s">
        <v>56</v>
      </c>
      <c r="B36" s="199">
        <v>24</v>
      </c>
      <c r="C36" s="256">
        <f>+D36+E36</f>
        <v>151</v>
      </c>
      <c r="D36" s="256">
        <v>101</v>
      </c>
      <c r="E36" s="256">
        <v>50</v>
      </c>
      <c r="F36" s="256">
        <f t="shared" ref="F36:H38" si="108">+I36+W36</f>
        <v>144</v>
      </c>
      <c r="G36" s="256">
        <f t="shared" si="108"/>
        <v>96</v>
      </c>
      <c r="H36" s="256">
        <f t="shared" si="108"/>
        <v>48</v>
      </c>
      <c r="I36" s="279">
        <f>+L36+O36+T36</f>
        <v>6</v>
      </c>
      <c r="J36" s="279">
        <f t="shared" ref="J36:J37" si="109">+M36+P36+U36</f>
        <v>3</v>
      </c>
      <c r="K36" s="279">
        <f t="shared" ref="K36:K37" si="110">+N36+Q36+V36</f>
        <v>3</v>
      </c>
      <c r="L36" s="336">
        <f>+M36+N36</f>
        <v>2</v>
      </c>
      <c r="M36" s="256">
        <v>2</v>
      </c>
      <c r="N36" s="256">
        <v>0</v>
      </c>
      <c r="O36" s="336">
        <f t="shared" si="39"/>
        <v>2</v>
      </c>
      <c r="P36" s="256">
        <v>1</v>
      </c>
      <c r="Q36" s="256">
        <v>1</v>
      </c>
      <c r="R36" s="167" t="s">
        <v>56</v>
      </c>
      <c r="S36" s="199">
        <v>24</v>
      </c>
      <c r="T36" s="337">
        <f t="shared" si="40"/>
        <v>2</v>
      </c>
      <c r="U36" s="256">
        <v>0</v>
      </c>
      <c r="V36" s="256">
        <v>2</v>
      </c>
      <c r="W36" s="279">
        <f t="shared" si="41"/>
        <v>138</v>
      </c>
      <c r="X36" s="279">
        <f t="shared" si="42"/>
        <v>93</v>
      </c>
      <c r="Y36" s="279">
        <f t="shared" si="43"/>
        <v>45</v>
      </c>
      <c r="Z36" s="336">
        <f t="shared" si="44"/>
        <v>46</v>
      </c>
      <c r="AA36" s="256">
        <v>33</v>
      </c>
      <c r="AB36" s="256">
        <v>13</v>
      </c>
      <c r="AC36" s="336">
        <f t="shared" si="45"/>
        <v>47</v>
      </c>
      <c r="AD36" s="256">
        <v>32</v>
      </c>
      <c r="AE36" s="256">
        <v>15</v>
      </c>
      <c r="AF36" s="336">
        <f t="shared" si="46"/>
        <v>45</v>
      </c>
      <c r="AG36" s="256">
        <v>28</v>
      </c>
      <c r="AH36" s="256">
        <v>17</v>
      </c>
    </row>
    <row r="37" spans="1:34" s="211" customFormat="1" ht="18" customHeight="1">
      <c r="A37" s="167" t="s">
        <v>57</v>
      </c>
      <c r="B37" s="199">
        <v>25</v>
      </c>
      <c r="C37" s="256">
        <f t="shared" ref="C37" si="111">+D37+E37</f>
        <v>72</v>
      </c>
      <c r="D37" s="256">
        <v>44</v>
      </c>
      <c r="E37" s="256">
        <v>28</v>
      </c>
      <c r="F37" s="256">
        <f t="shared" si="108"/>
        <v>75</v>
      </c>
      <c r="G37" s="256">
        <f t="shared" si="108"/>
        <v>43</v>
      </c>
      <c r="H37" s="256">
        <f t="shared" si="108"/>
        <v>32</v>
      </c>
      <c r="I37" s="279">
        <f>+L37+O37+T37</f>
        <v>8</v>
      </c>
      <c r="J37" s="279">
        <f t="shared" si="109"/>
        <v>4</v>
      </c>
      <c r="K37" s="279">
        <f t="shared" si="110"/>
        <v>4</v>
      </c>
      <c r="L37" s="336">
        <f>+M37+N37</f>
        <v>0</v>
      </c>
      <c r="M37" s="256"/>
      <c r="N37" s="256"/>
      <c r="O37" s="336">
        <f t="shared" si="39"/>
        <v>8</v>
      </c>
      <c r="P37" s="256">
        <v>4</v>
      </c>
      <c r="Q37" s="256">
        <v>4</v>
      </c>
      <c r="R37" s="167" t="s">
        <v>57</v>
      </c>
      <c r="S37" s="199">
        <v>25</v>
      </c>
      <c r="T37" s="337">
        <f t="shared" si="40"/>
        <v>0</v>
      </c>
      <c r="U37" s="256"/>
      <c r="V37" s="256"/>
      <c r="W37" s="279">
        <f t="shared" si="41"/>
        <v>67</v>
      </c>
      <c r="X37" s="279">
        <f t="shared" si="42"/>
        <v>39</v>
      </c>
      <c r="Y37" s="279">
        <f t="shared" si="43"/>
        <v>28</v>
      </c>
      <c r="Z37" s="336">
        <f t="shared" si="44"/>
        <v>28</v>
      </c>
      <c r="AA37" s="256">
        <v>17</v>
      </c>
      <c r="AB37" s="256">
        <v>11</v>
      </c>
      <c r="AC37" s="336">
        <f t="shared" si="45"/>
        <v>21</v>
      </c>
      <c r="AD37" s="256">
        <v>9</v>
      </c>
      <c r="AE37" s="256">
        <v>12</v>
      </c>
      <c r="AF37" s="336">
        <f t="shared" si="46"/>
        <v>18</v>
      </c>
      <c r="AG37" s="256">
        <v>13</v>
      </c>
      <c r="AH37" s="256">
        <v>5</v>
      </c>
    </row>
    <row r="38" spans="1:34" s="211" customFormat="1" ht="18" customHeight="1">
      <c r="A38" s="167" t="s">
        <v>58</v>
      </c>
      <c r="B38" s="199">
        <v>26</v>
      </c>
      <c r="C38" s="256">
        <f>+D38+E38</f>
        <v>152</v>
      </c>
      <c r="D38" s="256">
        <v>106</v>
      </c>
      <c r="E38" s="256">
        <v>46</v>
      </c>
      <c r="F38" s="256">
        <f t="shared" si="108"/>
        <v>144</v>
      </c>
      <c r="G38" s="256">
        <f t="shared" si="108"/>
        <v>102</v>
      </c>
      <c r="H38" s="256">
        <f t="shared" si="108"/>
        <v>42</v>
      </c>
      <c r="I38" s="279">
        <f>+L38+O38+T38</f>
        <v>0</v>
      </c>
      <c r="J38" s="279">
        <f t="shared" ref="J38" si="112">+M38+P38+U38</f>
        <v>0</v>
      </c>
      <c r="K38" s="279">
        <f t="shared" ref="K38" si="113">+N38+Q38+V38</f>
        <v>0</v>
      </c>
      <c r="L38" s="336">
        <f>+M38+N38</f>
        <v>0</v>
      </c>
      <c r="M38" s="256"/>
      <c r="N38" s="256"/>
      <c r="O38" s="336">
        <f t="shared" si="39"/>
        <v>0</v>
      </c>
      <c r="P38" s="256"/>
      <c r="Q38" s="256"/>
      <c r="R38" s="167" t="s">
        <v>58</v>
      </c>
      <c r="S38" s="199">
        <v>26</v>
      </c>
      <c r="T38" s="337">
        <f t="shared" si="40"/>
        <v>0</v>
      </c>
      <c r="U38" s="256"/>
      <c r="V38" s="256"/>
      <c r="W38" s="279">
        <f t="shared" si="41"/>
        <v>144</v>
      </c>
      <c r="X38" s="279">
        <f t="shared" si="42"/>
        <v>102</v>
      </c>
      <c r="Y38" s="279">
        <f t="shared" si="43"/>
        <v>42</v>
      </c>
      <c r="Z38" s="336">
        <f t="shared" si="44"/>
        <v>92</v>
      </c>
      <c r="AA38" s="256">
        <v>70</v>
      </c>
      <c r="AB38" s="256">
        <v>22</v>
      </c>
      <c r="AC38" s="336">
        <f t="shared" si="45"/>
        <v>19</v>
      </c>
      <c r="AD38" s="256">
        <v>14</v>
      </c>
      <c r="AE38" s="256">
        <v>5</v>
      </c>
      <c r="AF38" s="336">
        <f t="shared" si="46"/>
        <v>33</v>
      </c>
      <c r="AG38" s="256">
        <v>18</v>
      </c>
      <c r="AH38" s="256">
        <v>15</v>
      </c>
    </row>
    <row r="39" spans="1:34" s="211" customFormat="1" ht="18" customHeight="1">
      <c r="A39" s="104" t="s">
        <v>59</v>
      </c>
      <c r="B39" s="199">
        <v>27</v>
      </c>
      <c r="C39" s="279">
        <f>SUM(C40:C48)</f>
        <v>1002</v>
      </c>
      <c r="D39" s="279">
        <f t="shared" ref="D39:Q39" si="114">SUM(D40:D48)</f>
        <v>656</v>
      </c>
      <c r="E39" s="279">
        <f t="shared" si="114"/>
        <v>346</v>
      </c>
      <c r="F39" s="279">
        <f t="shared" si="114"/>
        <v>958</v>
      </c>
      <c r="G39" s="279">
        <f t="shared" si="114"/>
        <v>633</v>
      </c>
      <c r="H39" s="279">
        <f t="shared" si="114"/>
        <v>325</v>
      </c>
      <c r="I39" s="279">
        <f t="shared" si="114"/>
        <v>182</v>
      </c>
      <c r="J39" s="279">
        <f t="shared" si="114"/>
        <v>114</v>
      </c>
      <c r="K39" s="279">
        <f t="shared" si="114"/>
        <v>68</v>
      </c>
      <c r="L39" s="279">
        <f t="shared" si="114"/>
        <v>68</v>
      </c>
      <c r="M39" s="279">
        <f t="shared" si="114"/>
        <v>48</v>
      </c>
      <c r="N39" s="279">
        <f t="shared" si="114"/>
        <v>20</v>
      </c>
      <c r="O39" s="279">
        <f t="shared" si="114"/>
        <v>79</v>
      </c>
      <c r="P39" s="279">
        <f t="shared" si="114"/>
        <v>48</v>
      </c>
      <c r="Q39" s="279">
        <f t="shared" si="114"/>
        <v>31</v>
      </c>
      <c r="R39" s="104" t="s">
        <v>59</v>
      </c>
      <c r="S39" s="199">
        <v>27</v>
      </c>
      <c r="T39" s="335">
        <f>SUM(T40:T48)</f>
        <v>35</v>
      </c>
      <c r="U39" s="279">
        <f t="shared" ref="U39" si="115">SUM(U40:U48)</f>
        <v>18</v>
      </c>
      <c r="V39" s="279">
        <f t="shared" ref="V39" si="116">SUM(V40:V48)</f>
        <v>17</v>
      </c>
      <c r="W39" s="279">
        <f t="shared" ref="W39" si="117">SUM(W40:W48)</f>
        <v>776</v>
      </c>
      <c r="X39" s="279">
        <f t="shared" ref="X39" si="118">SUM(X40:X48)</f>
        <v>519</v>
      </c>
      <c r="Y39" s="279">
        <f t="shared" ref="Y39" si="119">SUM(Y40:Y48)</f>
        <v>257</v>
      </c>
      <c r="Z39" s="279">
        <f t="shared" ref="Z39" si="120">SUM(Z40:Z48)</f>
        <v>502</v>
      </c>
      <c r="AA39" s="279">
        <f t="shared" ref="AA39" si="121">SUM(AA40:AA48)</f>
        <v>356</v>
      </c>
      <c r="AB39" s="279">
        <f t="shared" ref="AB39" si="122">SUM(AB40:AB48)</f>
        <v>146</v>
      </c>
      <c r="AC39" s="279">
        <f t="shared" ref="AC39" si="123">SUM(AC40:AC48)</f>
        <v>194</v>
      </c>
      <c r="AD39" s="279">
        <f t="shared" ref="AD39" si="124">SUM(AD40:AD48)</f>
        <v>117</v>
      </c>
      <c r="AE39" s="279">
        <f t="shared" ref="AE39" si="125">SUM(AE40:AE48)</f>
        <v>77</v>
      </c>
      <c r="AF39" s="279">
        <f t="shared" ref="AF39" si="126">SUM(AF40:AF48)</f>
        <v>80</v>
      </c>
      <c r="AG39" s="279">
        <f t="shared" ref="AG39" si="127">SUM(AG40:AG48)</f>
        <v>46</v>
      </c>
      <c r="AH39" s="279">
        <f t="shared" ref="AH39" si="128">SUM(AH40:AH48)</f>
        <v>34</v>
      </c>
    </row>
    <row r="40" spans="1:34" s="211" customFormat="1" ht="18" customHeight="1">
      <c r="A40" s="86" t="s">
        <v>60</v>
      </c>
      <c r="B40" s="199">
        <v>28</v>
      </c>
      <c r="C40" s="256">
        <f>+D40+E40</f>
        <v>0</v>
      </c>
      <c r="D40" s="256"/>
      <c r="E40" s="256"/>
      <c r="F40" s="256">
        <f t="shared" ref="F40:H49" si="129">+I40+W40</f>
        <v>0</v>
      </c>
      <c r="G40" s="256">
        <f t="shared" si="129"/>
        <v>0</v>
      </c>
      <c r="H40" s="256">
        <f t="shared" si="129"/>
        <v>0</v>
      </c>
      <c r="I40" s="279">
        <f>+L40+O40+T40</f>
        <v>0</v>
      </c>
      <c r="J40" s="279">
        <f t="shared" ref="J40:J42" si="130">+M40+P40+U40</f>
        <v>0</v>
      </c>
      <c r="K40" s="279">
        <f t="shared" ref="K40:K42" si="131">+N40+Q40+V40</f>
        <v>0</v>
      </c>
      <c r="L40" s="336">
        <f>+M40+N40</f>
        <v>0</v>
      </c>
      <c r="M40" s="256"/>
      <c r="N40" s="256"/>
      <c r="O40" s="336">
        <f t="shared" si="39"/>
        <v>0</v>
      </c>
      <c r="P40" s="256"/>
      <c r="Q40" s="256"/>
      <c r="R40" s="86" t="s">
        <v>60</v>
      </c>
      <c r="S40" s="199">
        <v>28</v>
      </c>
      <c r="T40" s="337">
        <f t="shared" si="40"/>
        <v>0</v>
      </c>
      <c r="U40" s="256"/>
      <c r="V40" s="256"/>
      <c r="W40" s="279">
        <f t="shared" si="41"/>
        <v>0</v>
      </c>
      <c r="X40" s="279">
        <f t="shared" si="42"/>
        <v>0</v>
      </c>
      <c r="Y40" s="279">
        <f t="shared" si="43"/>
        <v>0</v>
      </c>
      <c r="Z40" s="336">
        <f t="shared" si="44"/>
        <v>0</v>
      </c>
      <c r="AA40" s="256"/>
      <c r="AB40" s="256"/>
      <c r="AC40" s="336">
        <f t="shared" si="45"/>
        <v>0</v>
      </c>
      <c r="AD40" s="256"/>
      <c r="AE40" s="256"/>
      <c r="AF40" s="336">
        <f t="shared" si="46"/>
        <v>0</v>
      </c>
      <c r="AG40" s="256"/>
      <c r="AH40" s="256"/>
    </row>
    <row r="41" spans="1:34" s="211" customFormat="1" ht="18" customHeight="1">
      <c r="A41" s="86" t="s">
        <v>61</v>
      </c>
      <c r="B41" s="199">
        <v>29</v>
      </c>
      <c r="C41" s="256">
        <f t="shared" ref="C41:C44" si="132">+D41+E41</f>
        <v>0</v>
      </c>
      <c r="D41" s="256"/>
      <c r="E41" s="256"/>
      <c r="F41" s="256">
        <f t="shared" si="129"/>
        <v>0</v>
      </c>
      <c r="G41" s="256">
        <f t="shared" si="129"/>
        <v>0</v>
      </c>
      <c r="H41" s="256">
        <f t="shared" si="129"/>
        <v>0</v>
      </c>
      <c r="I41" s="279">
        <f>+L41+O41+T41</f>
        <v>0</v>
      </c>
      <c r="J41" s="279">
        <f t="shared" si="130"/>
        <v>0</v>
      </c>
      <c r="K41" s="279">
        <f t="shared" si="131"/>
        <v>0</v>
      </c>
      <c r="L41" s="336">
        <f>+M41+N41</f>
        <v>0</v>
      </c>
      <c r="M41" s="256"/>
      <c r="N41" s="256"/>
      <c r="O41" s="336">
        <f t="shared" si="39"/>
        <v>0</v>
      </c>
      <c r="P41" s="256"/>
      <c r="Q41" s="256"/>
      <c r="R41" s="86" t="s">
        <v>61</v>
      </c>
      <c r="S41" s="199">
        <v>29</v>
      </c>
      <c r="T41" s="337">
        <f t="shared" si="40"/>
        <v>0</v>
      </c>
      <c r="U41" s="256"/>
      <c r="V41" s="256"/>
      <c r="W41" s="279">
        <f t="shared" si="41"/>
        <v>0</v>
      </c>
      <c r="X41" s="279">
        <f t="shared" si="42"/>
        <v>0</v>
      </c>
      <c r="Y41" s="279">
        <f t="shared" si="43"/>
        <v>0</v>
      </c>
      <c r="Z41" s="336">
        <f t="shared" si="44"/>
        <v>0</v>
      </c>
      <c r="AA41" s="256"/>
      <c r="AB41" s="256"/>
      <c r="AC41" s="336">
        <f t="shared" si="45"/>
        <v>0</v>
      </c>
      <c r="AD41" s="256"/>
      <c r="AE41" s="256"/>
      <c r="AF41" s="336">
        <f t="shared" si="46"/>
        <v>0</v>
      </c>
      <c r="AG41" s="256"/>
      <c r="AH41" s="256"/>
    </row>
    <row r="42" spans="1:34" s="211" customFormat="1" ht="18" customHeight="1">
      <c r="A42" s="86" t="s">
        <v>62</v>
      </c>
      <c r="B42" s="199">
        <v>30</v>
      </c>
      <c r="C42" s="256">
        <f t="shared" si="132"/>
        <v>316</v>
      </c>
      <c r="D42" s="256">
        <v>246</v>
      </c>
      <c r="E42" s="256">
        <v>70</v>
      </c>
      <c r="F42" s="256">
        <f t="shared" si="129"/>
        <v>291</v>
      </c>
      <c r="G42" s="256">
        <f t="shared" si="129"/>
        <v>233</v>
      </c>
      <c r="H42" s="256">
        <f t="shared" si="129"/>
        <v>58</v>
      </c>
      <c r="I42" s="279">
        <f>+L42+O42+T42</f>
        <v>86</v>
      </c>
      <c r="J42" s="279">
        <f t="shared" si="130"/>
        <v>64</v>
      </c>
      <c r="K42" s="279">
        <f t="shared" si="131"/>
        <v>22</v>
      </c>
      <c r="L42" s="336">
        <f>+M42+N42</f>
        <v>34</v>
      </c>
      <c r="M42" s="256">
        <v>26</v>
      </c>
      <c r="N42" s="256">
        <v>8</v>
      </c>
      <c r="O42" s="336">
        <f t="shared" si="39"/>
        <v>40</v>
      </c>
      <c r="P42" s="256">
        <v>29</v>
      </c>
      <c r="Q42" s="256">
        <v>11</v>
      </c>
      <c r="R42" s="86" t="s">
        <v>62</v>
      </c>
      <c r="S42" s="199">
        <v>30</v>
      </c>
      <c r="T42" s="337">
        <f t="shared" si="40"/>
        <v>12</v>
      </c>
      <c r="U42" s="256">
        <v>9</v>
      </c>
      <c r="V42" s="256">
        <v>3</v>
      </c>
      <c r="W42" s="279">
        <f t="shared" si="41"/>
        <v>205</v>
      </c>
      <c r="X42" s="279">
        <f t="shared" si="42"/>
        <v>169</v>
      </c>
      <c r="Y42" s="279">
        <f t="shared" si="43"/>
        <v>36</v>
      </c>
      <c r="Z42" s="336">
        <f t="shared" si="44"/>
        <v>110</v>
      </c>
      <c r="AA42" s="256">
        <v>86</v>
      </c>
      <c r="AB42" s="256">
        <v>24</v>
      </c>
      <c r="AC42" s="336">
        <f t="shared" si="45"/>
        <v>55</v>
      </c>
      <c r="AD42" s="256">
        <v>47</v>
      </c>
      <c r="AE42" s="256">
        <v>8</v>
      </c>
      <c r="AF42" s="336">
        <f t="shared" si="46"/>
        <v>40</v>
      </c>
      <c r="AG42" s="256">
        <v>36</v>
      </c>
      <c r="AH42" s="256">
        <v>4</v>
      </c>
    </row>
    <row r="43" spans="1:34" s="211" customFormat="1" ht="18" customHeight="1">
      <c r="A43" s="86" t="s">
        <v>63</v>
      </c>
      <c r="B43" s="199">
        <v>31</v>
      </c>
      <c r="C43" s="256">
        <f t="shared" si="132"/>
        <v>94</v>
      </c>
      <c r="D43" s="256">
        <v>94</v>
      </c>
      <c r="E43" s="256">
        <v>0</v>
      </c>
      <c r="F43" s="256">
        <f t="shared" si="129"/>
        <v>100</v>
      </c>
      <c r="G43" s="256">
        <f t="shared" si="129"/>
        <v>97</v>
      </c>
      <c r="H43" s="256">
        <f t="shared" si="129"/>
        <v>3</v>
      </c>
      <c r="I43" s="279">
        <f t="shared" ref="I43:I48" si="133">+L43+O43+T43</f>
        <v>6</v>
      </c>
      <c r="J43" s="279">
        <f t="shared" ref="J43:J49" si="134">+M43+P43+U43</f>
        <v>3</v>
      </c>
      <c r="K43" s="279">
        <f t="shared" ref="K43:K49" si="135">+N43+Q43+V43</f>
        <v>3</v>
      </c>
      <c r="L43" s="336">
        <f t="shared" ref="L43:L48" si="136">+M43+N43</f>
        <v>0</v>
      </c>
      <c r="M43" s="256"/>
      <c r="N43" s="256"/>
      <c r="O43" s="336">
        <f t="shared" si="39"/>
        <v>6</v>
      </c>
      <c r="P43" s="256">
        <v>3</v>
      </c>
      <c r="Q43" s="256">
        <v>3</v>
      </c>
      <c r="R43" s="86" t="s">
        <v>63</v>
      </c>
      <c r="S43" s="199">
        <v>31</v>
      </c>
      <c r="T43" s="337">
        <f t="shared" si="40"/>
        <v>0</v>
      </c>
      <c r="U43" s="256"/>
      <c r="V43" s="256"/>
      <c r="W43" s="279">
        <f t="shared" si="41"/>
        <v>94</v>
      </c>
      <c r="X43" s="279">
        <f t="shared" si="42"/>
        <v>94</v>
      </c>
      <c r="Y43" s="279">
        <f t="shared" si="43"/>
        <v>0</v>
      </c>
      <c r="Z43" s="336">
        <f t="shared" si="44"/>
        <v>94</v>
      </c>
      <c r="AA43" s="256">
        <v>94</v>
      </c>
      <c r="AB43" s="256">
        <v>0</v>
      </c>
      <c r="AC43" s="336">
        <f t="shared" si="45"/>
        <v>0</v>
      </c>
      <c r="AD43" s="256">
        <v>0</v>
      </c>
      <c r="AE43" s="256">
        <v>0</v>
      </c>
      <c r="AF43" s="336">
        <f t="shared" si="46"/>
        <v>0</v>
      </c>
      <c r="AG43" s="256">
        <v>0</v>
      </c>
      <c r="AH43" s="256">
        <v>0</v>
      </c>
    </row>
    <row r="44" spans="1:34" s="211" customFormat="1" ht="18" customHeight="1">
      <c r="A44" s="86" t="s">
        <v>64</v>
      </c>
      <c r="B44" s="199">
        <v>32</v>
      </c>
      <c r="C44" s="256">
        <f t="shared" si="132"/>
        <v>75</v>
      </c>
      <c r="D44" s="256">
        <v>63</v>
      </c>
      <c r="E44" s="256">
        <v>12</v>
      </c>
      <c r="F44" s="256">
        <f t="shared" si="129"/>
        <v>69</v>
      </c>
      <c r="G44" s="256">
        <f t="shared" si="129"/>
        <v>60</v>
      </c>
      <c r="H44" s="256">
        <f t="shared" si="129"/>
        <v>9</v>
      </c>
      <c r="I44" s="279">
        <f t="shared" si="133"/>
        <v>0</v>
      </c>
      <c r="J44" s="279">
        <f t="shared" si="134"/>
        <v>0</v>
      </c>
      <c r="K44" s="279">
        <f t="shared" si="135"/>
        <v>0</v>
      </c>
      <c r="L44" s="336">
        <f t="shared" si="136"/>
        <v>0</v>
      </c>
      <c r="M44" s="256"/>
      <c r="N44" s="256"/>
      <c r="O44" s="336">
        <f t="shared" si="39"/>
        <v>0</v>
      </c>
      <c r="P44" s="256"/>
      <c r="Q44" s="256"/>
      <c r="R44" s="86" t="s">
        <v>64</v>
      </c>
      <c r="S44" s="199">
        <v>32</v>
      </c>
      <c r="T44" s="337">
        <f t="shared" si="40"/>
        <v>0</v>
      </c>
      <c r="U44" s="256"/>
      <c r="V44" s="256"/>
      <c r="W44" s="279">
        <f t="shared" si="41"/>
        <v>69</v>
      </c>
      <c r="X44" s="279">
        <f t="shared" si="42"/>
        <v>60</v>
      </c>
      <c r="Y44" s="279">
        <f t="shared" si="43"/>
        <v>9</v>
      </c>
      <c r="Z44" s="336">
        <f t="shared" si="44"/>
        <v>44</v>
      </c>
      <c r="AA44" s="256">
        <v>40</v>
      </c>
      <c r="AB44" s="256">
        <v>4</v>
      </c>
      <c r="AC44" s="336">
        <f t="shared" si="45"/>
        <v>19</v>
      </c>
      <c r="AD44" s="256">
        <v>19</v>
      </c>
      <c r="AE44" s="256">
        <v>0</v>
      </c>
      <c r="AF44" s="336">
        <f t="shared" si="46"/>
        <v>6</v>
      </c>
      <c r="AG44" s="256">
        <v>1</v>
      </c>
      <c r="AH44" s="256">
        <v>5</v>
      </c>
    </row>
    <row r="45" spans="1:34" s="211" customFormat="1" ht="18" customHeight="1">
      <c r="A45" s="86" t="s">
        <v>65</v>
      </c>
      <c r="B45" s="199">
        <v>33</v>
      </c>
      <c r="C45" s="256">
        <f>+D45+E45</f>
        <v>31</v>
      </c>
      <c r="D45" s="256">
        <v>6</v>
      </c>
      <c r="E45" s="256">
        <v>25</v>
      </c>
      <c r="F45" s="256">
        <f t="shared" si="129"/>
        <v>31</v>
      </c>
      <c r="G45" s="256">
        <f t="shared" si="129"/>
        <v>6</v>
      </c>
      <c r="H45" s="256">
        <f t="shared" si="129"/>
        <v>25</v>
      </c>
      <c r="I45" s="279">
        <f t="shared" si="133"/>
        <v>0</v>
      </c>
      <c r="J45" s="279">
        <f t="shared" si="134"/>
        <v>0</v>
      </c>
      <c r="K45" s="279">
        <f t="shared" si="135"/>
        <v>0</v>
      </c>
      <c r="L45" s="336">
        <f t="shared" si="136"/>
        <v>0</v>
      </c>
      <c r="M45" s="256"/>
      <c r="N45" s="256"/>
      <c r="O45" s="336">
        <f t="shared" si="39"/>
        <v>0</v>
      </c>
      <c r="P45" s="256"/>
      <c r="Q45" s="256"/>
      <c r="R45" s="86" t="s">
        <v>65</v>
      </c>
      <c r="S45" s="199">
        <v>33</v>
      </c>
      <c r="T45" s="337">
        <f t="shared" si="40"/>
        <v>0</v>
      </c>
      <c r="U45" s="256"/>
      <c r="V45" s="256"/>
      <c r="W45" s="279">
        <f t="shared" si="41"/>
        <v>31</v>
      </c>
      <c r="X45" s="279">
        <f t="shared" si="42"/>
        <v>6</v>
      </c>
      <c r="Y45" s="279">
        <f t="shared" si="43"/>
        <v>25</v>
      </c>
      <c r="Z45" s="336">
        <f t="shared" si="44"/>
        <v>20</v>
      </c>
      <c r="AA45" s="256">
        <v>4</v>
      </c>
      <c r="AB45" s="256">
        <v>16</v>
      </c>
      <c r="AC45" s="336">
        <f t="shared" si="45"/>
        <v>5</v>
      </c>
      <c r="AD45" s="256">
        <v>1</v>
      </c>
      <c r="AE45" s="256">
        <v>4</v>
      </c>
      <c r="AF45" s="336">
        <f t="shared" si="46"/>
        <v>6</v>
      </c>
      <c r="AG45" s="256">
        <v>1</v>
      </c>
      <c r="AH45" s="256">
        <v>5</v>
      </c>
    </row>
    <row r="46" spans="1:34" s="211" customFormat="1" ht="18" customHeight="1">
      <c r="A46" s="86" t="s">
        <v>66</v>
      </c>
      <c r="B46" s="199">
        <v>34</v>
      </c>
      <c r="C46" s="256">
        <f>+D46+E46</f>
        <v>172</v>
      </c>
      <c r="D46" s="256">
        <v>65</v>
      </c>
      <c r="E46" s="256">
        <v>107</v>
      </c>
      <c r="F46" s="256">
        <f t="shared" si="129"/>
        <v>159</v>
      </c>
      <c r="G46" s="256">
        <f t="shared" si="129"/>
        <v>59</v>
      </c>
      <c r="H46" s="256">
        <f t="shared" si="129"/>
        <v>100</v>
      </c>
      <c r="I46" s="279">
        <f t="shared" si="133"/>
        <v>23</v>
      </c>
      <c r="J46" s="279">
        <f t="shared" si="134"/>
        <v>13</v>
      </c>
      <c r="K46" s="279">
        <f t="shared" si="135"/>
        <v>10</v>
      </c>
      <c r="L46" s="336">
        <f t="shared" si="136"/>
        <v>12</v>
      </c>
      <c r="M46" s="256">
        <v>8</v>
      </c>
      <c r="N46" s="256">
        <v>4</v>
      </c>
      <c r="O46" s="336">
        <f t="shared" si="39"/>
        <v>10</v>
      </c>
      <c r="P46" s="256">
        <v>4</v>
      </c>
      <c r="Q46" s="256">
        <v>6</v>
      </c>
      <c r="R46" s="86" t="s">
        <v>66</v>
      </c>
      <c r="S46" s="199">
        <v>34</v>
      </c>
      <c r="T46" s="337">
        <f t="shared" si="40"/>
        <v>1</v>
      </c>
      <c r="U46" s="256">
        <v>1</v>
      </c>
      <c r="V46" s="256">
        <v>0</v>
      </c>
      <c r="W46" s="279">
        <f t="shared" si="41"/>
        <v>136</v>
      </c>
      <c r="X46" s="279">
        <f t="shared" si="42"/>
        <v>46</v>
      </c>
      <c r="Y46" s="279">
        <f t="shared" si="43"/>
        <v>90</v>
      </c>
      <c r="Z46" s="336">
        <f t="shared" si="44"/>
        <v>87</v>
      </c>
      <c r="AA46" s="256">
        <v>35</v>
      </c>
      <c r="AB46" s="256">
        <v>52</v>
      </c>
      <c r="AC46" s="336">
        <f t="shared" si="45"/>
        <v>34</v>
      </c>
      <c r="AD46" s="256">
        <v>8</v>
      </c>
      <c r="AE46" s="256">
        <v>26</v>
      </c>
      <c r="AF46" s="336">
        <f t="shared" si="46"/>
        <v>15</v>
      </c>
      <c r="AG46" s="256">
        <v>3</v>
      </c>
      <c r="AH46" s="256">
        <v>12</v>
      </c>
    </row>
    <row r="47" spans="1:34" s="211" customFormat="1" ht="18" customHeight="1">
      <c r="A47" s="86" t="s">
        <v>67</v>
      </c>
      <c r="B47" s="199">
        <v>35</v>
      </c>
      <c r="C47" s="256">
        <f>+D47+E47</f>
        <v>0</v>
      </c>
      <c r="D47" s="256"/>
      <c r="E47" s="256"/>
      <c r="F47" s="256">
        <f t="shared" si="129"/>
        <v>0</v>
      </c>
      <c r="G47" s="256">
        <f t="shared" si="129"/>
        <v>0</v>
      </c>
      <c r="H47" s="256">
        <f t="shared" si="129"/>
        <v>0</v>
      </c>
      <c r="I47" s="279">
        <f t="shared" si="133"/>
        <v>0</v>
      </c>
      <c r="J47" s="279">
        <f t="shared" si="134"/>
        <v>0</v>
      </c>
      <c r="K47" s="279">
        <f t="shared" si="135"/>
        <v>0</v>
      </c>
      <c r="L47" s="336">
        <f t="shared" si="136"/>
        <v>0</v>
      </c>
      <c r="M47" s="256"/>
      <c r="N47" s="256"/>
      <c r="O47" s="336">
        <f t="shared" si="39"/>
        <v>0</v>
      </c>
      <c r="P47" s="256"/>
      <c r="Q47" s="256"/>
      <c r="R47" s="86" t="s">
        <v>67</v>
      </c>
      <c r="S47" s="199">
        <v>35</v>
      </c>
      <c r="T47" s="337">
        <f t="shared" si="40"/>
        <v>0</v>
      </c>
      <c r="U47" s="256"/>
      <c r="V47" s="256"/>
      <c r="W47" s="279">
        <f t="shared" si="41"/>
        <v>0</v>
      </c>
      <c r="X47" s="279">
        <f t="shared" si="42"/>
        <v>0</v>
      </c>
      <c r="Y47" s="279">
        <f t="shared" si="43"/>
        <v>0</v>
      </c>
      <c r="Z47" s="336">
        <f t="shared" si="44"/>
        <v>0</v>
      </c>
      <c r="AA47" s="256"/>
      <c r="AB47" s="256"/>
      <c r="AC47" s="336">
        <f t="shared" si="45"/>
        <v>0</v>
      </c>
      <c r="AD47" s="256"/>
      <c r="AE47" s="256"/>
      <c r="AF47" s="336">
        <f t="shared" si="46"/>
        <v>0</v>
      </c>
      <c r="AG47" s="256"/>
      <c r="AH47" s="256"/>
    </row>
    <row r="48" spans="1:34" s="211" customFormat="1" ht="18" customHeight="1">
      <c r="A48" s="86" t="s">
        <v>68</v>
      </c>
      <c r="B48" s="199">
        <v>36</v>
      </c>
      <c r="C48" s="256">
        <f t="shared" ref="C48" si="137">+D48+E48</f>
        <v>314</v>
      </c>
      <c r="D48" s="256">
        <v>182</v>
      </c>
      <c r="E48" s="256">
        <v>132</v>
      </c>
      <c r="F48" s="256">
        <f t="shared" si="129"/>
        <v>308</v>
      </c>
      <c r="G48" s="256">
        <f t="shared" si="129"/>
        <v>178</v>
      </c>
      <c r="H48" s="256">
        <f t="shared" si="129"/>
        <v>130</v>
      </c>
      <c r="I48" s="279">
        <f t="shared" si="133"/>
        <v>67</v>
      </c>
      <c r="J48" s="279">
        <f t="shared" si="134"/>
        <v>34</v>
      </c>
      <c r="K48" s="279">
        <f t="shared" si="135"/>
        <v>33</v>
      </c>
      <c r="L48" s="336">
        <f t="shared" si="136"/>
        <v>22</v>
      </c>
      <c r="M48" s="256">
        <v>14</v>
      </c>
      <c r="N48" s="256">
        <v>8</v>
      </c>
      <c r="O48" s="336">
        <f t="shared" si="39"/>
        <v>23</v>
      </c>
      <c r="P48" s="256">
        <v>12</v>
      </c>
      <c r="Q48" s="256">
        <v>11</v>
      </c>
      <c r="R48" s="86" t="s">
        <v>68</v>
      </c>
      <c r="S48" s="199">
        <v>36</v>
      </c>
      <c r="T48" s="337">
        <f t="shared" si="40"/>
        <v>22</v>
      </c>
      <c r="U48" s="256">
        <v>8</v>
      </c>
      <c r="V48" s="256">
        <v>14</v>
      </c>
      <c r="W48" s="279">
        <f t="shared" si="41"/>
        <v>241</v>
      </c>
      <c r="X48" s="279">
        <f t="shared" si="42"/>
        <v>144</v>
      </c>
      <c r="Y48" s="279">
        <f t="shared" si="43"/>
        <v>97</v>
      </c>
      <c r="Z48" s="336">
        <f t="shared" si="44"/>
        <v>147</v>
      </c>
      <c r="AA48" s="256">
        <v>97</v>
      </c>
      <c r="AB48" s="256">
        <v>50</v>
      </c>
      <c r="AC48" s="336">
        <f t="shared" si="45"/>
        <v>81</v>
      </c>
      <c r="AD48" s="256">
        <v>42</v>
      </c>
      <c r="AE48" s="256">
        <v>39</v>
      </c>
      <c r="AF48" s="336">
        <f t="shared" si="46"/>
        <v>13</v>
      </c>
      <c r="AG48" s="256">
        <v>5</v>
      </c>
      <c r="AH48" s="256">
        <v>8</v>
      </c>
    </row>
    <row r="49" spans="1:35" s="211" customFormat="1" ht="18" customHeight="1">
      <c r="A49" s="447" t="s">
        <v>18</v>
      </c>
      <c r="B49" s="463">
        <v>37</v>
      </c>
      <c r="C49" s="464">
        <f>+D49+E49</f>
        <v>3899</v>
      </c>
      <c r="D49" s="464">
        <v>2570</v>
      </c>
      <c r="E49" s="464">
        <v>1329</v>
      </c>
      <c r="F49" s="464">
        <f>+I49+W49</f>
        <v>3779</v>
      </c>
      <c r="G49" s="464">
        <f t="shared" si="129"/>
        <v>2496</v>
      </c>
      <c r="H49" s="464">
        <f t="shared" si="129"/>
        <v>1283</v>
      </c>
      <c r="I49" s="464">
        <f>+L49+O49+T49</f>
        <v>350</v>
      </c>
      <c r="J49" s="464">
        <f t="shared" si="134"/>
        <v>206</v>
      </c>
      <c r="K49" s="464">
        <f t="shared" si="135"/>
        <v>144</v>
      </c>
      <c r="L49" s="469">
        <f>+M49+N49</f>
        <v>91</v>
      </c>
      <c r="M49" s="464">
        <v>64</v>
      </c>
      <c r="N49" s="464">
        <v>27</v>
      </c>
      <c r="O49" s="469">
        <f>+P49+Q49</f>
        <v>213</v>
      </c>
      <c r="P49" s="464">
        <v>118</v>
      </c>
      <c r="Q49" s="464">
        <v>95</v>
      </c>
      <c r="R49" s="447" t="s">
        <v>18</v>
      </c>
      <c r="S49" s="463">
        <v>37</v>
      </c>
      <c r="T49" s="470">
        <f>+U49+V49</f>
        <v>46</v>
      </c>
      <c r="U49" s="464">
        <v>24</v>
      </c>
      <c r="V49" s="464">
        <v>22</v>
      </c>
      <c r="W49" s="464">
        <f>+Z49+AC49+AF49</f>
        <v>3429</v>
      </c>
      <c r="X49" s="464">
        <f t="shared" si="42"/>
        <v>2290</v>
      </c>
      <c r="Y49" s="464">
        <f t="shared" si="43"/>
        <v>1139</v>
      </c>
      <c r="Z49" s="469">
        <f>+AA49+AB49</f>
        <v>1677</v>
      </c>
      <c r="AA49" s="464">
        <v>1168</v>
      </c>
      <c r="AB49" s="464">
        <v>509</v>
      </c>
      <c r="AC49" s="469">
        <f>+AD49+AE49</f>
        <v>943</v>
      </c>
      <c r="AD49" s="464">
        <v>609</v>
      </c>
      <c r="AE49" s="464">
        <v>334</v>
      </c>
      <c r="AF49" s="469">
        <f>+AG49+AH49</f>
        <v>809</v>
      </c>
      <c r="AG49" s="464">
        <v>513</v>
      </c>
      <c r="AH49" s="464">
        <v>296</v>
      </c>
    </row>
    <row r="50" spans="1:35" s="211" customFormat="1" ht="18" customHeight="1">
      <c r="A50" s="447" t="s">
        <v>19</v>
      </c>
      <c r="B50" s="463">
        <v>38</v>
      </c>
      <c r="C50" s="464">
        <f>+D50+E50</f>
        <v>181</v>
      </c>
      <c r="D50" s="464">
        <v>99</v>
      </c>
      <c r="E50" s="464">
        <v>82</v>
      </c>
      <c r="F50" s="464">
        <f>+I50+W50</f>
        <v>163</v>
      </c>
      <c r="G50" s="464">
        <f t="shared" ref="G50" si="138">+J50+X50</f>
        <v>89</v>
      </c>
      <c r="H50" s="464">
        <f t="shared" ref="H50" si="139">+K50+Y50</f>
        <v>74</v>
      </c>
      <c r="I50" s="464">
        <f>+L50+O50+T50</f>
        <v>18</v>
      </c>
      <c r="J50" s="464">
        <f t="shared" ref="J50" si="140">+M50+P50+U50</f>
        <v>13</v>
      </c>
      <c r="K50" s="464">
        <f t="shared" ref="K50" si="141">+N50+Q50+V50</f>
        <v>5</v>
      </c>
      <c r="L50" s="469">
        <f>+M50+N50</f>
        <v>5</v>
      </c>
      <c r="M50" s="464">
        <v>4</v>
      </c>
      <c r="N50" s="464">
        <v>1</v>
      </c>
      <c r="O50" s="469">
        <f>+P50+Q50</f>
        <v>13</v>
      </c>
      <c r="P50" s="464">
        <v>9</v>
      </c>
      <c r="Q50" s="464">
        <v>4</v>
      </c>
      <c r="R50" s="447" t="s">
        <v>19</v>
      </c>
      <c r="S50" s="463">
        <v>38</v>
      </c>
      <c r="T50" s="470">
        <f>+U50+V50</f>
        <v>0</v>
      </c>
      <c r="U50" s="464">
        <v>0</v>
      </c>
      <c r="V50" s="464">
        <v>0</v>
      </c>
      <c r="W50" s="464">
        <f>+Z50+AC50+AF50</f>
        <v>145</v>
      </c>
      <c r="X50" s="464">
        <f t="shared" ref="X50" si="142">+AA50+AD50+AG50</f>
        <v>76</v>
      </c>
      <c r="Y50" s="464">
        <f t="shared" ref="Y50" si="143">+AB50+AE50+AH50</f>
        <v>69</v>
      </c>
      <c r="Z50" s="469">
        <f>+AA50+AB50</f>
        <v>94</v>
      </c>
      <c r="AA50" s="464">
        <v>54</v>
      </c>
      <c r="AB50" s="464">
        <v>40</v>
      </c>
      <c r="AC50" s="469">
        <f>+AD50+AE50</f>
        <v>33</v>
      </c>
      <c r="AD50" s="464">
        <v>15</v>
      </c>
      <c r="AE50" s="464">
        <v>18</v>
      </c>
      <c r="AF50" s="469">
        <f>+AG50+AH50</f>
        <v>18</v>
      </c>
      <c r="AG50" s="464">
        <v>7</v>
      </c>
      <c r="AH50" s="464">
        <v>11</v>
      </c>
    </row>
    <row r="51" spans="1:35">
      <c r="AI51" s="211"/>
    </row>
    <row r="53" spans="1:35" ht="24.75" customHeight="1"/>
  </sheetData>
  <mergeCells count="31">
    <mergeCell ref="J10:J11"/>
    <mergeCell ref="K10:K11"/>
    <mergeCell ref="L10:L11"/>
    <mergeCell ref="O10:O11"/>
    <mergeCell ref="N9:O9"/>
    <mergeCell ref="K8:P8"/>
    <mergeCell ref="T10:T11"/>
    <mergeCell ref="AF10:AF11"/>
    <mergeCell ref="Y8:AD8"/>
    <mergeCell ref="W9:W11"/>
    <mergeCell ref="AB9:AC9"/>
    <mergeCell ref="X10:X11"/>
    <mergeCell ref="Y10:Y11"/>
    <mergeCell ref="Z10:Z11"/>
    <mergeCell ref="AC10:AC11"/>
    <mergeCell ref="AC1:AH1"/>
    <mergeCell ref="S8:S11"/>
    <mergeCell ref="A7:B7"/>
    <mergeCell ref="B5:F5"/>
    <mergeCell ref="A8:A11"/>
    <mergeCell ref="B8:B11"/>
    <mergeCell ref="C8:C11"/>
    <mergeCell ref="F8:F11"/>
    <mergeCell ref="E9:E11"/>
    <mergeCell ref="D9:D11"/>
    <mergeCell ref="G9:G11"/>
    <mergeCell ref="H9:H11"/>
    <mergeCell ref="R8:R11"/>
    <mergeCell ref="I9:I11"/>
    <mergeCell ref="P1:Q1"/>
    <mergeCell ref="A3:Q3"/>
  </mergeCells>
  <printOptions horizontalCentered="1"/>
  <pageMargins left="0.23622047244094491" right="0.23622047244094491" top="0.51181102362204722" bottom="0.51181102362204722" header="0.31496062992125984" footer="0.31496062992125984"/>
  <pageSetup paperSize="9" scale="61" orientation="portrait" r:id="rId1"/>
  <colBreaks count="1" manualBreakCount="1">
    <brk id="17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Үндсэн үзүүлэлт</vt:lpstr>
      <vt:lpstr>ТМБ-1</vt:lpstr>
      <vt:lpstr>ТМБ-2</vt:lpstr>
      <vt:lpstr>ТМБ-3</vt:lpstr>
      <vt:lpstr>ТМБ-4</vt:lpstr>
      <vt:lpstr>ТМБ-5</vt:lpstr>
      <vt:lpstr>ТМБ-6</vt:lpstr>
      <vt:lpstr>ТМБ-7</vt:lpstr>
      <vt:lpstr>ТМБ-8</vt:lpstr>
      <vt:lpstr>ТМБ-9</vt:lpstr>
      <vt:lpstr>ТМБ-10</vt:lpstr>
      <vt:lpstr>ТМБ-11</vt:lpstr>
      <vt:lpstr>ТМБ-12</vt:lpstr>
      <vt:lpstr>ТМБ-13</vt:lpstr>
      <vt:lpstr>'ТМБ-1'!Print_Area</vt:lpstr>
      <vt:lpstr>'ТМБ-10'!Print_Area</vt:lpstr>
      <vt:lpstr>'ТМБ-11'!Print_Area</vt:lpstr>
      <vt:lpstr>'ТМБ-12'!Print_Area</vt:lpstr>
      <vt:lpstr>'ТМБ-13'!Print_Area</vt:lpstr>
      <vt:lpstr>'ТМБ-2'!Print_Area</vt:lpstr>
      <vt:lpstr>'ТМБ-3'!Print_Area</vt:lpstr>
      <vt:lpstr>'ТМБ-4'!Print_Area</vt:lpstr>
      <vt:lpstr>'ТМБ-5'!Print_Area</vt:lpstr>
      <vt:lpstr>'ТМБ-6'!Print_Area</vt:lpstr>
      <vt:lpstr>'ТМБ-7'!Print_Area</vt:lpstr>
      <vt:lpstr>'ТМБ-8'!Print_Area</vt:lpstr>
      <vt:lpstr>'ТМБ-9'!Print_Area</vt:lpstr>
      <vt:lpstr>'Үндсэн үзүүлэлт'!Print_Area</vt:lpstr>
      <vt:lpstr>'ТМБ-1'!Print_Titles</vt:lpstr>
      <vt:lpstr>'ТМБ-13'!Print_Titles</vt:lpstr>
      <vt:lpstr>'ТМБ-2'!Print_Titles</vt:lpstr>
      <vt:lpstr>'ТМБ-3'!Print_Titles</vt:lpstr>
      <vt:lpstr>'ТМБ-5'!Print_Titles</vt:lpstr>
      <vt:lpstr>'ТМБ-6'!Print_Titles</vt:lpstr>
      <vt:lpstr>'ТМБ-8'!Print_Titles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Болормаа Пүрэв</dc:creator>
  <cp:keywords/>
  <dc:description/>
  <cp:lastModifiedBy>Болормаа Пүрэв</cp:lastModifiedBy>
  <cp:revision/>
  <dcterms:created xsi:type="dcterms:W3CDTF">2016-06-20T08:09:21Z</dcterms:created>
  <dcterms:modified xsi:type="dcterms:W3CDTF">2023-01-09T06:52:27Z</dcterms:modified>
  <cp:category/>
  <cp:contentStatus/>
</cp:coreProperties>
</file>