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ON\1-TSAHIM BODLOGIIN HELTES\UGSUN MEDEELEL\"/>
    </mc:Choice>
  </mc:AlternateContent>
  <xr:revisionPtr revIDLastSave="0" documentId="13_ncr:1_{7429B476-A7FD-4C78-8C1C-287834445F8A}" xr6:coauthVersionLast="47" xr6:coauthVersionMax="47" xr10:uidLastSave="{00000000-0000-0000-0000-000000000000}"/>
  <bookViews>
    <workbookView xWindow="28680" yWindow="-120" windowWidth="29040" windowHeight="17640" activeTab="5" xr2:uid="{B401F713-E6DF-4F1E-8BF2-91FFAF925040}"/>
  </bookViews>
  <sheets>
    <sheet name="A-ТМБ-15" sheetId="1" r:id="rId1"/>
    <sheet name="A-ТМБ-16" sheetId="4" r:id="rId2"/>
    <sheet name="З-ТМБ-19 мэргэжлийн салбараар" sheetId="5" r:id="rId3"/>
    <sheet name="З-ТМБ-19-сургуулиар нь" sheetId="6" r:id="rId4"/>
    <sheet name="З-ТМБ-18" sheetId="2" r:id="rId5"/>
    <sheet name="Хураангуй-2020" sheetId="3" r:id="rId6"/>
  </sheets>
  <externalReferences>
    <externalReference r:id="rId7"/>
  </externalReferences>
  <definedNames>
    <definedName name="_xlnm._FilterDatabase" localSheetId="2" hidden="1">'З-ТМБ-19 мэргэжлийн салбараар'!$A$12:$S$243</definedName>
    <definedName name="_xlnm._FilterDatabase" localSheetId="3" hidden="1">'З-ТМБ-19-сургуулиар нь'!$A$12:$S$907</definedName>
    <definedName name="_xlnm.Print_Area" localSheetId="0">'A-ТМБ-15'!$A$1:$AM$51</definedName>
    <definedName name="_xlnm.Print_Area" localSheetId="1">'A-ТМБ-16'!$A$1:$P$242</definedName>
    <definedName name="_xlnm.Print_Area" localSheetId="4">'З-ТМБ-18'!$A$1:$AO$111</definedName>
    <definedName name="_xlnm.Print_Titles" localSheetId="1">'A-ТМБ-16'!$11:$15</definedName>
    <definedName name="_xlnm.Print_Titles" localSheetId="2">'З-ТМБ-19 мэргэжлийн салбараар'!$12:$16</definedName>
    <definedName name="_xlnm.Print_Titles" localSheetId="3">'З-ТМБ-19-сургуулиар нь'!$12:$16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" i="6" l="1"/>
  <c r="O19" i="6"/>
  <c r="P19" i="6"/>
  <c r="Q19" i="6"/>
  <c r="R19" i="6"/>
  <c r="S19" i="6"/>
  <c r="S18" i="6" s="1"/>
  <c r="L20" i="6"/>
  <c r="M20" i="6"/>
  <c r="L21" i="6"/>
  <c r="M21" i="6"/>
  <c r="L22" i="6"/>
  <c r="M22" i="6"/>
  <c r="L23" i="6"/>
  <c r="M23" i="6"/>
  <c r="L24" i="6"/>
  <c r="M24" i="6"/>
  <c r="L25" i="6"/>
  <c r="M25" i="6"/>
  <c r="L26" i="6"/>
  <c r="M26" i="6"/>
  <c r="L27" i="6"/>
  <c r="M27" i="6"/>
  <c r="L28" i="6"/>
  <c r="M28" i="6"/>
  <c r="L29" i="6"/>
  <c r="M29" i="6"/>
  <c r="L30" i="6"/>
  <c r="M30" i="6"/>
  <c r="L31" i="6"/>
  <c r="M31" i="6"/>
  <c r="L32" i="6"/>
  <c r="M32" i="6"/>
  <c r="L33" i="6"/>
  <c r="M33" i="6"/>
  <c r="L34" i="6"/>
  <c r="M34" i="6"/>
  <c r="L35" i="6"/>
  <c r="M35" i="6"/>
  <c r="L36" i="6"/>
  <c r="M36" i="6"/>
  <c r="N37" i="6"/>
  <c r="O37" i="6"/>
  <c r="P37" i="6"/>
  <c r="Q37" i="6"/>
  <c r="R37" i="6"/>
  <c r="S37" i="6"/>
  <c r="L38" i="6"/>
  <c r="L37" i="6" s="1"/>
  <c r="M38" i="6"/>
  <c r="L39" i="6"/>
  <c r="M39" i="6"/>
  <c r="L40" i="6"/>
  <c r="M40" i="6"/>
  <c r="L41" i="6"/>
  <c r="M41" i="6"/>
  <c r="L42" i="6"/>
  <c r="M42" i="6"/>
  <c r="L43" i="6"/>
  <c r="M43" i="6"/>
  <c r="L44" i="6"/>
  <c r="M44" i="6"/>
  <c r="L45" i="6"/>
  <c r="M45" i="6"/>
  <c r="L46" i="6"/>
  <c r="M46" i="6"/>
  <c r="L47" i="6"/>
  <c r="M47" i="6"/>
  <c r="L48" i="6"/>
  <c r="M48" i="6"/>
  <c r="L49" i="6"/>
  <c r="M49" i="6"/>
  <c r="L50" i="6"/>
  <c r="M50" i="6"/>
  <c r="L51" i="6"/>
  <c r="M51" i="6"/>
  <c r="L52" i="6"/>
  <c r="M52" i="6"/>
  <c r="L53" i="6"/>
  <c r="M53" i="6"/>
  <c r="L54" i="6"/>
  <c r="M54" i="6"/>
  <c r="N55" i="6"/>
  <c r="O55" i="6"/>
  <c r="P55" i="6"/>
  <c r="Q55" i="6"/>
  <c r="R55" i="6"/>
  <c r="S55" i="6"/>
  <c r="L56" i="6"/>
  <c r="M56" i="6"/>
  <c r="L57" i="6"/>
  <c r="M57" i="6"/>
  <c r="L58" i="6"/>
  <c r="M58" i="6"/>
  <c r="L59" i="6"/>
  <c r="M59" i="6"/>
  <c r="L60" i="6"/>
  <c r="M60" i="6"/>
  <c r="L61" i="6"/>
  <c r="M61" i="6"/>
  <c r="L62" i="6"/>
  <c r="M62" i="6"/>
  <c r="L63" i="6"/>
  <c r="M63" i="6"/>
  <c r="L64" i="6"/>
  <c r="M64" i="6"/>
  <c r="L65" i="6"/>
  <c r="M65" i="6"/>
  <c r="N66" i="6"/>
  <c r="O66" i="6"/>
  <c r="P66" i="6"/>
  <c r="Q66" i="6"/>
  <c r="R66" i="6"/>
  <c r="S66" i="6"/>
  <c r="L67" i="6"/>
  <c r="M67" i="6"/>
  <c r="L68" i="6"/>
  <c r="M68" i="6"/>
  <c r="L69" i="6"/>
  <c r="M69" i="6"/>
  <c r="L70" i="6"/>
  <c r="M70" i="6"/>
  <c r="L71" i="6"/>
  <c r="M71" i="6"/>
  <c r="L72" i="6"/>
  <c r="M72" i="6"/>
  <c r="L73" i="6"/>
  <c r="M73" i="6"/>
  <c r="L74" i="6"/>
  <c r="M74" i="6"/>
  <c r="N75" i="6"/>
  <c r="O75" i="6"/>
  <c r="P75" i="6"/>
  <c r="Q75" i="6"/>
  <c r="R75" i="6"/>
  <c r="S75" i="6"/>
  <c r="L76" i="6"/>
  <c r="M76" i="6"/>
  <c r="L77" i="6"/>
  <c r="M77" i="6"/>
  <c r="L78" i="6"/>
  <c r="M78" i="6"/>
  <c r="L79" i="6"/>
  <c r="M79" i="6"/>
  <c r="L80" i="6"/>
  <c r="M80" i="6"/>
  <c r="L81" i="6"/>
  <c r="M81" i="6"/>
  <c r="L82" i="6"/>
  <c r="M82" i="6"/>
  <c r="L83" i="6"/>
  <c r="M83" i="6"/>
  <c r="L84" i="6"/>
  <c r="M84" i="6"/>
  <c r="L85" i="6"/>
  <c r="M85" i="6"/>
  <c r="L86" i="6"/>
  <c r="M86" i="6"/>
  <c r="L87" i="6"/>
  <c r="M87" i="6"/>
  <c r="N88" i="6"/>
  <c r="O88" i="6"/>
  <c r="P88" i="6"/>
  <c r="Q88" i="6"/>
  <c r="R88" i="6"/>
  <c r="S88" i="6"/>
  <c r="L89" i="6"/>
  <c r="M89" i="6"/>
  <c r="L90" i="6"/>
  <c r="M90" i="6"/>
  <c r="L91" i="6"/>
  <c r="M91" i="6"/>
  <c r="L92" i="6"/>
  <c r="M92" i="6"/>
  <c r="L93" i="6"/>
  <c r="M93" i="6"/>
  <c r="L94" i="6"/>
  <c r="M94" i="6"/>
  <c r="L95" i="6"/>
  <c r="M95" i="6"/>
  <c r="L96" i="6"/>
  <c r="M96" i="6"/>
  <c r="L97" i="6"/>
  <c r="M97" i="6"/>
  <c r="L98" i="6"/>
  <c r="M98" i="6"/>
  <c r="L99" i="6"/>
  <c r="M99" i="6"/>
  <c r="L100" i="6"/>
  <c r="M100" i="6"/>
  <c r="L101" i="6"/>
  <c r="M101" i="6"/>
  <c r="L102" i="6"/>
  <c r="M102" i="6"/>
  <c r="L103" i="6"/>
  <c r="M103" i="6"/>
  <c r="L104" i="6"/>
  <c r="M104" i="6"/>
  <c r="L105" i="6"/>
  <c r="M105" i="6"/>
  <c r="L106" i="6"/>
  <c r="M106" i="6"/>
  <c r="L107" i="6"/>
  <c r="M107" i="6"/>
  <c r="L108" i="6"/>
  <c r="M108" i="6"/>
  <c r="N109" i="6"/>
  <c r="O109" i="6"/>
  <c r="P109" i="6"/>
  <c r="Q109" i="6"/>
  <c r="R109" i="6"/>
  <c r="S109" i="6"/>
  <c r="L110" i="6"/>
  <c r="M110" i="6"/>
  <c r="L111" i="6"/>
  <c r="M111" i="6"/>
  <c r="L112" i="6"/>
  <c r="M112" i="6"/>
  <c r="L113" i="6"/>
  <c r="M113" i="6"/>
  <c r="L114" i="6"/>
  <c r="M114" i="6"/>
  <c r="L115" i="6"/>
  <c r="M115" i="6"/>
  <c r="L116" i="6"/>
  <c r="M116" i="6"/>
  <c r="L117" i="6"/>
  <c r="M117" i="6"/>
  <c r="L118" i="6"/>
  <c r="M118" i="6"/>
  <c r="L119" i="6"/>
  <c r="M119" i="6"/>
  <c r="L120" i="6"/>
  <c r="M120" i="6"/>
  <c r="L121" i="6"/>
  <c r="M121" i="6"/>
  <c r="L122" i="6"/>
  <c r="M122" i="6"/>
  <c r="N123" i="6"/>
  <c r="O123" i="6"/>
  <c r="P123" i="6"/>
  <c r="Q123" i="6"/>
  <c r="R123" i="6"/>
  <c r="S123" i="6"/>
  <c r="L124" i="6"/>
  <c r="M124" i="6"/>
  <c r="L125" i="6"/>
  <c r="M125" i="6"/>
  <c r="L126" i="6"/>
  <c r="M126" i="6"/>
  <c r="L127" i="6"/>
  <c r="M127" i="6"/>
  <c r="L128" i="6"/>
  <c r="M128" i="6"/>
  <c r="L129" i="6"/>
  <c r="M129" i="6"/>
  <c r="L130" i="6"/>
  <c r="M130" i="6"/>
  <c r="L131" i="6"/>
  <c r="M131" i="6"/>
  <c r="L132" i="6"/>
  <c r="M132" i="6"/>
  <c r="L133" i="6"/>
  <c r="M133" i="6"/>
  <c r="L134" i="6"/>
  <c r="M134" i="6"/>
  <c r="L135" i="6"/>
  <c r="M135" i="6"/>
  <c r="L136" i="6"/>
  <c r="M136" i="6"/>
  <c r="L137" i="6"/>
  <c r="M137" i="6"/>
  <c r="L138" i="6"/>
  <c r="M138" i="6"/>
  <c r="L139" i="6"/>
  <c r="M139" i="6"/>
  <c r="L140" i="6"/>
  <c r="M140" i="6"/>
  <c r="L141" i="6"/>
  <c r="M141" i="6"/>
  <c r="N142" i="6"/>
  <c r="O142" i="6"/>
  <c r="P142" i="6"/>
  <c r="Q142" i="6"/>
  <c r="R142" i="6"/>
  <c r="S142" i="6"/>
  <c r="L143" i="6"/>
  <c r="M143" i="6"/>
  <c r="M142" i="6" s="1"/>
  <c r="L144" i="6"/>
  <c r="M144" i="6"/>
  <c r="L145" i="6"/>
  <c r="M145" i="6"/>
  <c r="L146" i="6"/>
  <c r="M146" i="6"/>
  <c r="L147" i="6"/>
  <c r="M147" i="6"/>
  <c r="L148" i="6"/>
  <c r="M148" i="6"/>
  <c r="L149" i="6"/>
  <c r="M149" i="6"/>
  <c r="L150" i="6"/>
  <c r="M150" i="6"/>
  <c r="L151" i="6"/>
  <c r="M151" i="6"/>
  <c r="L152" i="6"/>
  <c r="M152" i="6"/>
  <c r="L153" i="6"/>
  <c r="M153" i="6"/>
  <c r="L154" i="6"/>
  <c r="M154" i="6"/>
  <c r="L155" i="6"/>
  <c r="M155" i="6"/>
  <c r="L156" i="6"/>
  <c r="M156" i="6"/>
  <c r="L157" i="6"/>
  <c r="M157" i="6"/>
  <c r="N158" i="6"/>
  <c r="O158" i="6"/>
  <c r="P158" i="6"/>
  <c r="Q158" i="6"/>
  <c r="R158" i="6"/>
  <c r="S158" i="6"/>
  <c r="L159" i="6"/>
  <c r="M159" i="6"/>
  <c r="L160" i="6"/>
  <c r="M160" i="6"/>
  <c r="L161" i="6"/>
  <c r="M161" i="6"/>
  <c r="L162" i="6"/>
  <c r="M162" i="6"/>
  <c r="L163" i="6"/>
  <c r="M163" i="6"/>
  <c r="L164" i="6"/>
  <c r="M164" i="6"/>
  <c r="L165" i="6"/>
  <c r="M165" i="6"/>
  <c r="L166" i="6"/>
  <c r="M166" i="6"/>
  <c r="L167" i="6"/>
  <c r="M167" i="6"/>
  <c r="L168" i="6"/>
  <c r="M168" i="6"/>
  <c r="L169" i="6"/>
  <c r="M169" i="6"/>
  <c r="L170" i="6"/>
  <c r="M170" i="6"/>
  <c r="L171" i="6"/>
  <c r="M171" i="6"/>
  <c r="L172" i="6"/>
  <c r="M172" i="6"/>
  <c r="N173" i="6"/>
  <c r="O173" i="6"/>
  <c r="R173" i="6"/>
  <c r="S173" i="6"/>
  <c r="L174" i="6"/>
  <c r="M174" i="6"/>
  <c r="M175" i="6"/>
  <c r="P175" i="6"/>
  <c r="P173" i="6" s="1"/>
  <c r="P176" i="6"/>
  <c r="L176" i="6" s="1"/>
  <c r="Q176" i="6"/>
  <c r="Q173" i="6" s="1"/>
  <c r="L177" i="6"/>
  <c r="M177" i="6"/>
  <c r="N178" i="6"/>
  <c r="O178" i="6"/>
  <c r="P178" i="6"/>
  <c r="Q178" i="6"/>
  <c r="R178" i="6"/>
  <c r="S178" i="6"/>
  <c r="L179" i="6"/>
  <c r="M179" i="6"/>
  <c r="L180" i="6"/>
  <c r="M180" i="6"/>
  <c r="L181" i="6"/>
  <c r="M181" i="6"/>
  <c r="L182" i="6"/>
  <c r="M182" i="6"/>
  <c r="L183" i="6"/>
  <c r="M183" i="6"/>
  <c r="L184" i="6"/>
  <c r="M184" i="6"/>
  <c r="L185" i="6"/>
  <c r="M185" i="6"/>
  <c r="L186" i="6"/>
  <c r="M186" i="6"/>
  <c r="L187" i="6"/>
  <c r="M187" i="6"/>
  <c r="N188" i="6"/>
  <c r="O188" i="6"/>
  <c r="P188" i="6"/>
  <c r="Q188" i="6"/>
  <c r="R188" i="6"/>
  <c r="S188" i="6"/>
  <c r="L189" i="6"/>
  <c r="M189" i="6"/>
  <c r="L190" i="6"/>
  <c r="M190" i="6"/>
  <c r="L191" i="6"/>
  <c r="M191" i="6"/>
  <c r="L192" i="6"/>
  <c r="L188" i="6" s="1"/>
  <c r="M192" i="6"/>
  <c r="L193" i="6"/>
  <c r="M193" i="6"/>
  <c r="L194" i="6"/>
  <c r="M194" i="6"/>
  <c r="L195" i="6"/>
  <c r="M195" i="6"/>
  <c r="L196" i="6"/>
  <c r="M196" i="6"/>
  <c r="N197" i="6"/>
  <c r="O197" i="6"/>
  <c r="P197" i="6"/>
  <c r="Q197" i="6"/>
  <c r="R197" i="6"/>
  <c r="S197" i="6"/>
  <c r="L198" i="6"/>
  <c r="L197" i="6" s="1"/>
  <c r="M198" i="6"/>
  <c r="M197" i="6" s="1"/>
  <c r="L199" i="6"/>
  <c r="M199" i="6"/>
  <c r="L200" i="6"/>
  <c r="M200" i="6"/>
  <c r="L201" i="6"/>
  <c r="M201" i="6"/>
  <c r="L202" i="6"/>
  <c r="M202" i="6"/>
  <c r="L203" i="6"/>
  <c r="M203" i="6"/>
  <c r="L204" i="6"/>
  <c r="M204" i="6"/>
  <c r="L205" i="6"/>
  <c r="M205" i="6"/>
  <c r="L206" i="6"/>
  <c r="M206" i="6"/>
  <c r="N206" i="6"/>
  <c r="O206" i="6"/>
  <c r="P206" i="6"/>
  <c r="Q206" i="6"/>
  <c r="R206" i="6"/>
  <c r="S206" i="6"/>
  <c r="L207" i="6"/>
  <c r="M207" i="6"/>
  <c r="L208" i="6"/>
  <c r="M208" i="6"/>
  <c r="N209" i="6"/>
  <c r="O209" i="6"/>
  <c r="P209" i="6"/>
  <c r="Q209" i="6"/>
  <c r="R209" i="6"/>
  <c r="S209" i="6"/>
  <c r="L210" i="6"/>
  <c r="M210" i="6"/>
  <c r="L211" i="6"/>
  <c r="M211" i="6"/>
  <c r="L212" i="6"/>
  <c r="M212" i="6"/>
  <c r="L213" i="6"/>
  <c r="M213" i="6"/>
  <c r="L214" i="6"/>
  <c r="M214" i="6"/>
  <c r="L215" i="6"/>
  <c r="M215" i="6"/>
  <c r="L216" i="6"/>
  <c r="M216" i="6"/>
  <c r="L217" i="6"/>
  <c r="M217" i="6"/>
  <c r="L218" i="6"/>
  <c r="M218" i="6"/>
  <c r="N219" i="6"/>
  <c r="O219" i="6"/>
  <c r="P219" i="6"/>
  <c r="Q219" i="6"/>
  <c r="R219" i="6"/>
  <c r="S219" i="6"/>
  <c r="L220" i="6"/>
  <c r="M220" i="6"/>
  <c r="L221" i="6"/>
  <c r="M221" i="6"/>
  <c r="L222" i="6"/>
  <c r="M222" i="6"/>
  <c r="L223" i="6"/>
  <c r="M223" i="6"/>
  <c r="L224" i="6"/>
  <c r="M224" i="6"/>
  <c r="L225" i="6"/>
  <c r="M225" i="6"/>
  <c r="L226" i="6"/>
  <c r="M226" i="6"/>
  <c r="L227" i="6"/>
  <c r="M227" i="6"/>
  <c r="L228" i="6"/>
  <c r="M228" i="6"/>
  <c r="L229" i="6"/>
  <c r="M229" i="6"/>
  <c r="N230" i="6"/>
  <c r="O230" i="6"/>
  <c r="P230" i="6"/>
  <c r="Q230" i="6"/>
  <c r="R230" i="6"/>
  <c r="S230" i="6"/>
  <c r="L231" i="6"/>
  <c r="M231" i="6"/>
  <c r="L232" i="6"/>
  <c r="M232" i="6"/>
  <c r="L233" i="6"/>
  <c r="M233" i="6"/>
  <c r="L234" i="6"/>
  <c r="M234" i="6"/>
  <c r="L235" i="6"/>
  <c r="M235" i="6"/>
  <c r="L236" i="6"/>
  <c r="M236" i="6"/>
  <c r="L237" i="6"/>
  <c r="M237" i="6"/>
  <c r="L238" i="6"/>
  <c r="M238" i="6"/>
  <c r="L239" i="6"/>
  <c r="M239" i="6"/>
  <c r="L240" i="6"/>
  <c r="M240" i="6"/>
  <c r="L241" i="6"/>
  <c r="M241" i="6"/>
  <c r="L242" i="6"/>
  <c r="M242" i="6"/>
  <c r="N243" i="6"/>
  <c r="O243" i="6"/>
  <c r="P243" i="6"/>
  <c r="Q243" i="6"/>
  <c r="R243" i="6"/>
  <c r="S243" i="6"/>
  <c r="L244" i="6"/>
  <c r="M244" i="6"/>
  <c r="L245" i="6"/>
  <c r="M245" i="6"/>
  <c r="L246" i="6"/>
  <c r="M246" i="6"/>
  <c r="L247" i="6"/>
  <c r="M247" i="6"/>
  <c r="L248" i="6"/>
  <c r="M248" i="6"/>
  <c r="L249" i="6"/>
  <c r="M249" i="6"/>
  <c r="L250" i="6"/>
  <c r="M250" i="6"/>
  <c r="L251" i="6"/>
  <c r="M251" i="6"/>
  <c r="L252" i="6"/>
  <c r="M252" i="6"/>
  <c r="L253" i="6"/>
  <c r="M253" i="6"/>
  <c r="L254" i="6"/>
  <c r="M254" i="6"/>
  <c r="L255" i="6"/>
  <c r="M255" i="6"/>
  <c r="L256" i="6"/>
  <c r="M256" i="6"/>
  <c r="N257" i="6"/>
  <c r="O257" i="6"/>
  <c r="P257" i="6"/>
  <c r="Q257" i="6"/>
  <c r="R257" i="6"/>
  <c r="S257" i="6"/>
  <c r="L258" i="6"/>
  <c r="M258" i="6"/>
  <c r="L259" i="6"/>
  <c r="M259" i="6"/>
  <c r="L260" i="6"/>
  <c r="M260" i="6"/>
  <c r="L261" i="6"/>
  <c r="M261" i="6"/>
  <c r="L262" i="6"/>
  <c r="M262" i="6"/>
  <c r="L263" i="6"/>
  <c r="M263" i="6"/>
  <c r="L264" i="6"/>
  <c r="M264" i="6"/>
  <c r="L265" i="6"/>
  <c r="M265" i="6"/>
  <c r="L266" i="6"/>
  <c r="M266" i="6"/>
  <c r="L267" i="6"/>
  <c r="M267" i="6"/>
  <c r="L268" i="6"/>
  <c r="M268" i="6"/>
  <c r="L269" i="6"/>
  <c r="M269" i="6"/>
  <c r="L270" i="6"/>
  <c r="M270" i="6"/>
  <c r="L271" i="6"/>
  <c r="M271" i="6"/>
  <c r="L272" i="6"/>
  <c r="M272" i="6"/>
  <c r="N273" i="6"/>
  <c r="O273" i="6"/>
  <c r="P273" i="6"/>
  <c r="Q273" i="6"/>
  <c r="R273" i="6"/>
  <c r="S273" i="6"/>
  <c r="L274" i="6"/>
  <c r="M274" i="6"/>
  <c r="L275" i="6"/>
  <c r="M275" i="6"/>
  <c r="L276" i="6"/>
  <c r="M276" i="6"/>
  <c r="L277" i="6"/>
  <c r="M277" i="6"/>
  <c r="L278" i="6"/>
  <c r="M278" i="6"/>
  <c r="L279" i="6"/>
  <c r="M279" i="6"/>
  <c r="L280" i="6"/>
  <c r="M280" i="6"/>
  <c r="L281" i="6"/>
  <c r="M281" i="6"/>
  <c r="L282" i="6"/>
  <c r="M282" i="6"/>
  <c r="L283" i="6"/>
  <c r="M283" i="6"/>
  <c r="L284" i="6"/>
  <c r="M284" i="6"/>
  <c r="L285" i="6"/>
  <c r="M285" i="6"/>
  <c r="L286" i="6"/>
  <c r="M286" i="6"/>
  <c r="N288" i="6"/>
  <c r="O288" i="6"/>
  <c r="P288" i="6"/>
  <c r="Q288" i="6"/>
  <c r="R288" i="6"/>
  <c r="S288" i="6"/>
  <c r="L289" i="6"/>
  <c r="M289" i="6"/>
  <c r="L290" i="6"/>
  <c r="M290" i="6"/>
  <c r="L291" i="6"/>
  <c r="M291" i="6"/>
  <c r="L292" i="6"/>
  <c r="M292" i="6"/>
  <c r="L293" i="6"/>
  <c r="M293" i="6"/>
  <c r="L294" i="6"/>
  <c r="M294" i="6"/>
  <c r="L295" i="6"/>
  <c r="M295" i="6"/>
  <c r="L296" i="6"/>
  <c r="M296" i="6"/>
  <c r="L297" i="6"/>
  <c r="M297" i="6"/>
  <c r="L298" i="6"/>
  <c r="M298" i="6"/>
  <c r="L299" i="6"/>
  <c r="M299" i="6"/>
  <c r="L300" i="6"/>
  <c r="M300" i="6"/>
  <c r="L301" i="6"/>
  <c r="M301" i="6"/>
  <c r="N302" i="6"/>
  <c r="O302" i="6"/>
  <c r="P302" i="6"/>
  <c r="Q302" i="6"/>
  <c r="R302" i="6"/>
  <c r="S302" i="6"/>
  <c r="L303" i="6"/>
  <c r="M303" i="6"/>
  <c r="L304" i="6"/>
  <c r="M304" i="6"/>
  <c r="L305" i="6"/>
  <c r="M305" i="6"/>
  <c r="L306" i="6"/>
  <c r="M306" i="6"/>
  <c r="L307" i="6"/>
  <c r="M307" i="6"/>
  <c r="L308" i="6"/>
  <c r="M308" i="6"/>
  <c r="N309" i="6"/>
  <c r="O309" i="6"/>
  <c r="P309" i="6"/>
  <c r="Q309" i="6"/>
  <c r="R309" i="6"/>
  <c r="S309" i="6"/>
  <c r="L310" i="6"/>
  <c r="M310" i="6"/>
  <c r="L311" i="6"/>
  <c r="M311" i="6"/>
  <c r="M309" i="6" s="1"/>
  <c r="L312" i="6"/>
  <c r="M312" i="6"/>
  <c r="L313" i="6"/>
  <c r="M313" i="6"/>
  <c r="N313" i="6"/>
  <c r="O313" i="6"/>
  <c r="P313" i="6"/>
  <c r="Q313" i="6"/>
  <c r="R313" i="6"/>
  <c r="S313" i="6"/>
  <c r="N327" i="6"/>
  <c r="O327" i="6"/>
  <c r="P327" i="6"/>
  <c r="Q327" i="6"/>
  <c r="R327" i="6"/>
  <c r="S327" i="6"/>
  <c r="L328" i="6"/>
  <c r="M328" i="6"/>
  <c r="M327" i="6" s="1"/>
  <c r="L329" i="6"/>
  <c r="M329" i="6"/>
  <c r="L330" i="6"/>
  <c r="M330" i="6"/>
  <c r="N331" i="6"/>
  <c r="O331" i="6"/>
  <c r="P331" i="6"/>
  <c r="Q331" i="6"/>
  <c r="R331" i="6"/>
  <c r="S331" i="6"/>
  <c r="L332" i="6"/>
  <c r="L331" i="6" s="1"/>
  <c r="M332" i="6"/>
  <c r="L333" i="6"/>
  <c r="M333" i="6"/>
  <c r="L334" i="6"/>
  <c r="M334" i="6"/>
  <c r="N335" i="6"/>
  <c r="O335" i="6"/>
  <c r="P335" i="6"/>
  <c r="Q335" i="6"/>
  <c r="R335" i="6"/>
  <c r="S335" i="6"/>
  <c r="L336" i="6"/>
  <c r="L335" i="6" s="1"/>
  <c r="M336" i="6"/>
  <c r="L337" i="6"/>
  <c r="M337" i="6"/>
  <c r="L338" i="6"/>
  <c r="M338" i="6"/>
  <c r="L339" i="6"/>
  <c r="M339" i="6"/>
  <c r="N340" i="6"/>
  <c r="O340" i="6"/>
  <c r="P340" i="6"/>
  <c r="Q340" i="6"/>
  <c r="R340" i="6"/>
  <c r="S340" i="6"/>
  <c r="L341" i="6"/>
  <c r="M341" i="6"/>
  <c r="L342" i="6"/>
  <c r="M342" i="6"/>
  <c r="L343" i="6"/>
  <c r="M343" i="6"/>
  <c r="L344" i="6"/>
  <c r="M344" i="6"/>
  <c r="L345" i="6"/>
  <c r="M345" i="6"/>
  <c r="N346" i="6"/>
  <c r="O346" i="6"/>
  <c r="P346" i="6"/>
  <c r="Q346" i="6"/>
  <c r="R346" i="6"/>
  <c r="S346" i="6"/>
  <c r="L347" i="6"/>
  <c r="M347" i="6"/>
  <c r="L348" i="6"/>
  <c r="M348" i="6"/>
  <c r="L349" i="6"/>
  <c r="M349" i="6"/>
  <c r="L350" i="6"/>
  <c r="M350" i="6"/>
  <c r="L351" i="6"/>
  <c r="M351" i="6"/>
  <c r="L352" i="6"/>
  <c r="M352" i="6"/>
  <c r="L353" i="6"/>
  <c r="M353" i="6"/>
  <c r="N354" i="6"/>
  <c r="O354" i="6"/>
  <c r="P354" i="6"/>
  <c r="Q354" i="6"/>
  <c r="R354" i="6"/>
  <c r="S354" i="6"/>
  <c r="L355" i="6"/>
  <c r="M355" i="6"/>
  <c r="L356" i="6"/>
  <c r="M356" i="6"/>
  <c r="L357" i="6"/>
  <c r="M357" i="6"/>
  <c r="L358" i="6"/>
  <c r="M358" i="6"/>
  <c r="L359" i="6"/>
  <c r="M359" i="6"/>
  <c r="N360" i="6"/>
  <c r="O360" i="6"/>
  <c r="P360" i="6"/>
  <c r="Q360" i="6"/>
  <c r="R360" i="6"/>
  <c r="S360" i="6"/>
  <c r="L361" i="6"/>
  <c r="M361" i="6"/>
  <c r="L362" i="6"/>
  <c r="M362" i="6"/>
  <c r="L363" i="6"/>
  <c r="M363" i="6"/>
  <c r="L364" i="6"/>
  <c r="M364" i="6"/>
  <c r="N365" i="6"/>
  <c r="O365" i="6"/>
  <c r="P365" i="6"/>
  <c r="Q365" i="6"/>
  <c r="R365" i="6"/>
  <c r="S365" i="6"/>
  <c r="L366" i="6"/>
  <c r="L365" i="6" s="1"/>
  <c r="M366" i="6"/>
  <c r="L367" i="6"/>
  <c r="M367" i="6"/>
  <c r="L368" i="6"/>
  <c r="M368" i="6"/>
  <c r="N369" i="6"/>
  <c r="O369" i="6"/>
  <c r="P369" i="6"/>
  <c r="Q369" i="6"/>
  <c r="R369" i="6"/>
  <c r="S369" i="6"/>
  <c r="L370" i="6"/>
  <c r="M370" i="6"/>
  <c r="L371" i="6"/>
  <c r="M371" i="6"/>
  <c r="L372" i="6"/>
  <c r="M372" i="6"/>
  <c r="L373" i="6"/>
  <c r="M373" i="6"/>
  <c r="L374" i="6"/>
  <c r="M374" i="6"/>
  <c r="L375" i="6"/>
  <c r="M375" i="6"/>
  <c r="L376" i="6"/>
  <c r="M376" i="6"/>
  <c r="N377" i="6"/>
  <c r="O377" i="6"/>
  <c r="P377" i="6"/>
  <c r="Q377" i="6"/>
  <c r="S377" i="6"/>
  <c r="M378" i="6"/>
  <c r="R378" i="6"/>
  <c r="R377" i="6" s="1"/>
  <c r="L379" i="6"/>
  <c r="M379" i="6"/>
  <c r="L380" i="6"/>
  <c r="M380" i="6"/>
  <c r="L381" i="6"/>
  <c r="M381" i="6"/>
  <c r="L382" i="6"/>
  <c r="M382" i="6"/>
  <c r="L383" i="6"/>
  <c r="M383" i="6"/>
  <c r="N384" i="6"/>
  <c r="O384" i="6"/>
  <c r="P384" i="6"/>
  <c r="Q384" i="6"/>
  <c r="R384" i="6"/>
  <c r="S384" i="6"/>
  <c r="L385" i="6"/>
  <c r="L384" i="6" s="1"/>
  <c r="M385" i="6"/>
  <c r="L386" i="6"/>
  <c r="M386" i="6"/>
  <c r="L387" i="6"/>
  <c r="M387" i="6"/>
  <c r="L388" i="6"/>
  <c r="M388" i="6"/>
  <c r="N389" i="6"/>
  <c r="O389" i="6"/>
  <c r="P389" i="6"/>
  <c r="Q389" i="6"/>
  <c r="R389" i="6"/>
  <c r="S389" i="6"/>
  <c r="L390" i="6"/>
  <c r="M390" i="6"/>
  <c r="M389" i="6" s="1"/>
  <c r="L391" i="6"/>
  <c r="M391" i="6"/>
  <c r="L392" i="6"/>
  <c r="M392" i="6"/>
  <c r="N393" i="6"/>
  <c r="O393" i="6"/>
  <c r="P393" i="6"/>
  <c r="Q393" i="6"/>
  <c r="R393" i="6"/>
  <c r="S393" i="6"/>
  <c r="L394" i="6"/>
  <c r="M394" i="6"/>
  <c r="M393" i="6" s="1"/>
  <c r="L395" i="6"/>
  <c r="M395" i="6"/>
  <c r="L396" i="6"/>
  <c r="M396" i="6"/>
  <c r="L397" i="6"/>
  <c r="M397" i="6"/>
  <c r="N398" i="6"/>
  <c r="O398" i="6"/>
  <c r="P398" i="6"/>
  <c r="Q398" i="6"/>
  <c r="R398" i="6"/>
  <c r="S398" i="6"/>
  <c r="L399" i="6"/>
  <c r="L398" i="6" s="1"/>
  <c r="M399" i="6"/>
  <c r="L400" i="6"/>
  <c r="M400" i="6"/>
  <c r="L401" i="6"/>
  <c r="M401" i="6"/>
  <c r="L402" i="6"/>
  <c r="M402" i="6"/>
  <c r="L403" i="6"/>
  <c r="M403" i="6"/>
  <c r="L404" i="6"/>
  <c r="M404" i="6"/>
  <c r="L405" i="6"/>
  <c r="M405" i="6"/>
  <c r="L406" i="6"/>
  <c r="M406" i="6"/>
  <c r="L407" i="6"/>
  <c r="M407" i="6"/>
  <c r="N408" i="6"/>
  <c r="O408" i="6"/>
  <c r="P408" i="6"/>
  <c r="Q408" i="6"/>
  <c r="R408" i="6"/>
  <c r="S408" i="6"/>
  <c r="L409" i="6"/>
  <c r="L408" i="6" s="1"/>
  <c r="M409" i="6"/>
  <c r="L410" i="6"/>
  <c r="M410" i="6"/>
  <c r="M408" i="6" s="1"/>
  <c r="N411" i="6"/>
  <c r="O411" i="6"/>
  <c r="P411" i="6"/>
  <c r="Q411" i="6"/>
  <c r="R411" i="6"/>
  <c r="S411" i="6"/>
  <c r="L412" i="6"/>
  <c r="M412" i="6"/>
  <c r="L413" i="6"/>
  <c r="M413" i="6"/>
  <c r="M411" i="6" s="1"/>
  <c r="L414" i="6"/>
  <c r="M414" i="6"/>
  <c r="L415" i="6"/>
  <c r="M415" i="6"/>
  <c r="L416" i="6"/>
  <c r="M416" i="6"/>
  <c r="N418" i="6"/>
  <c r="O418" i="6"/>
  <c r="P418" i="6"/>
  <c r="Q418" i="6"/>
  <c r="R418" i="6"/>
  <c r="R417" i="6" s="1"/>
  <c r="S418" i="6"/>
  <c r="S417" i="6" s="1"/>
  <c r="L419" i="6"/>
  <c r="M419" i="6"/>
  <c r="L420" i="6"/>
  <c r="M420" i="6"/>
  <c r="L421" i="6"/>
  <c r="M421" i="6"/>
  <c r="L422" i="6"/>
  <c r="M422" i="6"/>
  <c r="L423" i="6"/>
  <c r="M423" i="6"/>
  <c r="L424" i="6"/>
  <c r="M424" i="6"/>
  <c r="L425" i="6"/>
  <c r="M425" i="6"/>
  <c r="L426" i="6"/>
  <c r="M426" i="6"/>
  <c r="L427" i="6"/>
  <c r="M427" i="6"/>
  <c r="L428" i="6"/>
  <c r="M428" i="6"/>
  <c r="L429" i="6"/>
  <c r="M429" i="6"/>
  <c r="L430" i="6"/>
  <c r="M430" i="6"/>
  <c r="L431" i="6"/>
  <c r="M431" i="6"/>
  <c r="L432" i="6"/>
  <c r="M432" i="6"/>
  <c r="L433" i="6"/>
  <c r="M433" i="6"/>
  <c r="N434" i="6"/>
  <c r="O434" i="6"/>
  <c r="P434" i="6"/>
  <c r="Q434" i="6"/>
  <c r="R434" i="6"/>
  <c r="S434" i="6"/>
  <c r="L435" i="6"/>
  <c r="M435" i="6"/>
  <c r="L436" i="6"/>
  <c r="M436" i="6"/>
  <c r="L437" i="6"/>
  <c r="M437" i="6"/>
  <c r="L438" i="6"/>
  <c r="M438" i="6"/>
  <c r="L439" i="6"/>
  <c r="M439" i="6"/>
  <c r="L440" i="6"/>
  <c r="M440" i="6"/>
  <c r="L441" i="6"/>
  <c r="M441" i="6"/>
  <c r="L442" i="6"/>
  <c r="M442" i="6"/>
  <c r="L443" i="6"/>
  <c r="M443" i="6"/>
  <c r="L444" i="6"/>
  <c r="M444" i="6"/>
  <c r="L445" i="6"/>
  <c r="M445" i="6"/>
  <c r="L446" i="6"/>
  <c r="M446" i="6"/>
  <c r="L447" i="6"/>
  <c r="M447" i="6"/>
  <c r="L448" i="6"/>
  <c r="M448" i="6"/>
  <c r="L449" i="6"/>
  <c r="M449" i="6"/>
  <c r="L450" i="6"/>
  <c r="M450" i="6"/>
  <c r="N451" i="6"/>
  <c r="O451" i="6"/>
  <c r="P451" i="6"/>
  <c r="Q451" i="6"/>
  <c r="R451" i="6"/>
  <c r="S451" i="6"/>
  <c r="L452" i="6"/>
  <c r="M452" i="6"/>
  <c r="L453" i="6"/>
  <c r="M453" i="6"/>
  <c r="L454" i="6"/>
  <c r="M454" i="6"/>
  <c r="L455" i="6"/>
  <c r="M455" i="6"/>
  <c r="L456" i="6"/>
  <c r="M456" i="6"/>
  <c r="L457" i="6"/>
  <c r="M457" i="6"/>
  <c r="L458" i="6"/>
  <c r="M458" i="6"/>
  <c r="N459" i="6"/>
  <c r="O459" i="6"/>
  <c r="P459" i="6"/>
  <c r="Q459" i="6"/>
  <c r="R459" i="6"/>
  <c r="S459" i="6"/>
  <c r="L460" i="6"/>
  <c r="L459" i="6" s="1"/>
  <c r="M460" i="6"/>
  <c r="L461" i="6"/>
  <c r="M461" i="6"/>
  <c r="L462" i="6"/>
  <c r="M462" i="6"/>
  <c r="L463" i="6"/>
  <c r="M463" i="6"/>
  <c r="L464" i="6"/>
  <c r="M464" i="6"/>
  <c r="L465" i="6"/>
  <c r="M465" i="6"/>
  <c r="L466" i="6"/>
  <c r="M466" i="6"/>
  <c r="L467" i="6"/>
  <c r="M467" i="6"/>
  <c r="L468" i="6"/>
  <c r="M468" i="6"/>
  <c r="L469" i="6"/>
  <c r="M469" i="6"/>
  <c r="N470" i="6"/>
  <c r="O470" i="6"/>
  <c r="P470" i="6"/>
  <c r="Q470" i="6"/>
  <c r="R470" i="6"/>
  <c r="S470" i="6"/>
  <c r="L471" i="6"/>
  <c r="M471" i="6"/>
  <c r="L472" i="6"/>
  <c r="M472" i="6"/>
  <c r="L473" i="6"/>
  <c r="M473" i="6"/>
  <c r="L474" i="6"/>
  <c r="M474" i="6"/>
  <c r="L475" i="6"/>
  <c r="M475" i="6"/>
  <c r="L476" i="6"/>
  <c r="M476" i="6"/>
  <c r="L477" i="6"/>
  <c r="M477" i="6"/>
  <c r="L478" i="6"/>
  <c r="M478" i="6"/>
  <c r="L479" i="6"/>
  <c r="M479" i="6"/>
  <c r="L480" i="6"/>
  <c r="M480" i="6"/>
  <c r="L481" i="6"/>
  <c r="M481" i="6"/>
  <c r="L482" i="6"/>
  <c r="M482" i="6"/>
  <c r="L483" i="6"/>
  <c r="M483" i="6"/>
  <c r="L484" i="6"/>
  <c r="M484" i="6"/>
  <c r="N485" i="6"/>
  <c r="O485" i="6"/>
  <c r="P485" i="6"/>
  <c r="Q485" i="6"/>
  <c r="R485" i="6"/>
  <c r="S485" i="6"/>
  <c r="L486" i="6"/>
  <c r="M486" i="6"/>
  <c r="L487" i="6"/>
  <c r="M487" i="6"/>
  <c r="L488" i="6"/>
  <c r="M488" i="6"/>
  <c r="L489" i="6"/>
  <c r="M489" i="6"/>
  <c r="L490" i="6"/>
  <c r="M490" i="6"/>
  <c r="L491" i="6"/>
  <c r="M491" i="6"/>
  <c r="L492" i="6"/>
  <c r="M492" i="6"/>
  <c r="L493" i="6"/>
  <c r="M493" i="6"/>
  <c r="L494" i="6"/>
  <c r="M494" i="6"/>
  <c r="L495" i="6"/>
  <c r="M495" i="6"/>
  <c r="L496" i="6"/>
  <c r="M496" i="6"/>
  <c r="L497" i="6"/>
  <c r="M497" i="6"/>
  <c r="L498" i="6"/>
  <c r="M498" i="6"/>
  <c r="L499" i="6"/>
  <c r="M499" i="6"/>
  <c r="L500" i="6"/>
  <c r="M500" i="6"/>
  <c r="L501" i="6"/>
  <c r="M501" i="6"/>
  <c r="L502" i="6"/>
  <c r="M502" i="6"/>
  <c r="N503" i="6"/>
  <c r="O503" i="6"/>
  <c r="P503" i="6"/>
  <c r="Q503" i="6"/>
  <c r="R503" i="6"/>
  <c r="S503" i="6"/>
  <c r="L504" i="6"/>
  <c r="M504" i="6"/>
  <c r="L505" i="6"/>
  <c r="M505" i="6"/>
  <c r="L506" i="6"/>
  <c r="M506" i="6"/>
  <c r="L507" i="6"/>
  <c r="M507" i="6"/>
  <c r="L508" i="6"/>
  <c r="M508" i="6"/>
  <c r="L509" i="6"/>
  <c r="M509" i="6"/>
  <c r="L510" i="6"/>
  <c r="M510" i="6"/>
  <c r="L511" i="6"/>
  <c r="M511" i="6"/>
  <c r="L512" i="6"/>
  <c r="M512" i="6"/>
  <c r="L513" i="6"/>
  <c r="M513" i="6"/>
  <c r="L514" i="6"/>
  <c r="M514" i="6"/>
  <c r="L515" i="6"/>
  <c r="M515" i="6"/>
  <c r="L516" i="6"/>
  <c r="M516" i="6"/>
  <c r="L517" i="6"/>
  <c r="M517" i="6"/>
  <c r="L518" i="6"/>
  <c r="M518" i="6"/>
  <c r="L519" i="6"/>
  <c r="M519" i="6"/>
  <c r="L520" i="6"/>
  <c r="M520" i="6"/>
  <c r="N521" i="6"/>
  <c r="O521" i="6"/>
  <c r="P521" i="6"/>
  <c r="Q521" i="6"/>
  <c r="R521" i="6"/>
  <c r="S521" i="6"/>
  <c r="L522" i="6"/>
  <c r="M522" i="6"/>
  <c r="L523" i="6"/>
  <c r="M523" i="6"/>
  <c r="L524" i="6"/>
  <c r="L521" i="6" s="1"/>
  <c r="M524" i="6"/>
  <c r="L525" i="6"/>
  <c r="M525" i="6"/>
  <c r="L526" i="6"/>
  <c r="M526" i="6"/>
  <c r="L527" i="6"/>
  <c r="M527" i="6"/>
  <c r="L528" i="6"/>
  <c r="M528" i="6"/>
  <c r="L529" i="6"/>
  <c r="M529" i="6"/>
  <c r="L530" i="6"/>
  <c r="M530" i="6"/>
  <c r="L531" i="6"/>
  <c r="M531" i="6"/>
  <c r="L532" i="6"/>
  <c r="M532" i="6"/>
  <c r="L533" i="6"/>
  <c r="M533" i="6"/>
  <c r="L534" i="6"/>
  <c r="M534" i="6"/>
  <c r="L535" i="6"/>
  <c r="M535" i="6"/>
  <c r="L536" i="6"/>
  <c r="M536" i="6"/>
  <c r="L537" i="6"/>
  <c r="M537" i="6"/>
  <c r="L538" i="6"/>
  <c r="M538" i="6"/>
  <c r="L539" i="6"/>
  <c r="M539" i="6"/>
  <c r="L540" i="6"/>
  <c r="M540" i="6"/>
  <c r="L541" i="6"/>
  <c r="M541" i="6"/>
  <c r="L542" i="6"/>
  <c r="M542" i="6"/>
  <c r="N543" i="6"/>
  <c r="O543" i="6"/>
  <c r="Q543" i="6"/>
  <c r="R543" i="6"/>
  <c r="S543" i="6"/>
  <c r="L544" i="6"/>
  <c r="M544" i="6"/>
  <c r="M545" i="6"/>
  <c r="P545" i="6"/>
  <c r="P543" i="6" s="1"/>
  <c r="L546" i="6"/>
  <c r="M546" i="6"/>
  <c r="L547" i="6"/>
  <c r="M547" i="6"/>
  <c r="L548" i="6"/>
  <c r="M548" i="6"/>
  <c r="L549" i="6"/>
  <c r="M549" i="6"/>
  <c r="L550" i="6"/>
  <c r="M550" i="6"/>
  <c r="L551" i="6"/>
  <c r="M551" i="6"/>
  <c r="L552" i="6"/>
  <c r="M552" i="6"/>
  <c r="L553" i="6"/>
  <c r="M553" i="6"/>
  <c r="L554" i="6"/>
  <c r="M554" i="6"/>
  <c r="L555" i="6"/>
  <c r="M555" i="6"/>
  <c r="L556" i="6"/>
  <c r="M556" i="6"/>
  <c r="L557" i="6"/>
  <c r="M557" i="6"/>
  <c r="L558" i="6"/>
  <c r="M558" i="6"/>
  <c r="L559" i="6"/>
  <c r="M559" i="6"/>
  <c r="L560" i="6"/>
  <c r="M560" i="6"/>
  <c r="L561" i="6"/>
  <c r="M561" i="6"/>
  <c r="L562" i="6"/>
  <c r="M562" i="6"/>
  <c r="L563" i="6"/>
  <c r="M563" i="6"/>
  <c r="L564" i="6"/>
  <c r="M564" i="6"/>
  <c r="N565" i="6"/>
  <c r="O565" i="6"/>
  <c r="P565" i="6"/>
  <c r="Q565" i="6"/>
  <c r="R565" i="6"/>
  <c r="S565" i="6"/>
  <c r="L566" i="6"/>
  <c r="M566" i="6"/>
  <c r="L567" i="6"/>
  <c r="M567" i="6"/>
  <c r="L568" i="6"/>
  <c r="M568" i="6"/>
  <c r="L569" i="6"/>
  <c r="M569" i="6"/>
  <c r="L570" i="6"/>
  <c r="M570" i="6"/>
  <c r="L571" i="6"/>
  <c r="M571" i="6"/>
  <c r="L572" i="6"/>
  <c r="M572" i="6"/>
  <c r="L573" i="6"/>
  <c r="M573" i="6"/>
  <c r="L574" i="6"/>
  <c r="M574" i="6"/>
  <c r="L575" i="6"/>
  <c r="M575" i="6"/>
  <c r="L576" i="6"/>
  <c r="M576" i="6"/>
  <c r="L577" i="6"/>
  <c r="M577" i="6"/>
  <c r="L578" i="6"/>
  <c r="M578" i="6"/>
  <c r="L579" i="6"/>
  <c r="M579" i="6"/>
  <c r="L580" i="6"/>
  <c r="M580" i="6"/>
  <c r="L581" i="6"/>
  <c r="M581" i="6"/>
  <c r="L582" i="6"/>
  <c r="M582" i="6"/>
  <c r="L583" i="6"/>
  <c r="M583" i="6"/>
  <c r="L584" i="6"/>
  <c r="M584" i="6"/>
  <c r="L585" i="6"/>
  <c r="M585" i="6"/>
  <c r="L586" i="6"/>
  <c r="M586" i="6"/>
  <c r="L587" i="6"/>
  <c r="M587" i="6"/>
  <c r="N588" i="6"/>
  <c r="O588" i="6"/>
  <c r="P588" i="6"/>
  <c r="Q588" i="6"/>
  <c r="R588" i="6"/>
  <c r="S588" i="6"/>
  <c r="L589" i="6"/>
  <c r="M589" i="6"/>
  <c r="L590" i="6"/>
  <c r="M590" i="6"/>
  <c r="L591" i="6"/>
  <c r="M591" i="6"/>
  <c r="L592" i="6"/>
  <c r="M592" i="6"/>
  <c r="L593" i="6"/>
  <c r="M593" i="6"/>
  <c r="L594" i="6"/>
  <c r="M594" i="6"/>
  <c r="L595" i="6"/>
  <c r="M595" i="6"/>
  <c r="L596" i="6"/>
  <c r="M596" i="6"/>
  <c r="L597" i="6"/>
  <c r="M597" i="6"/>
  <c r="L598" i="6"/>
  <c r="M598" i="6"/>
  <c r="L599" i="6"/>
  <c r="M599" i="6"/>
  <c r="L600" i="6"/>
  <c r="M600" i="6"/>
  <c r="L601" i="6"/>
  <c r="M601" i="6"/>
  <c r="L602" i="6"/>
  <c r="M602" i="6"/>
  <c r="N603" i="6"/>
  <c r="O603" i="6"/>
  <c r="P603" i="6"/>
  <c r="Q603" i="6"/>
  <c r="R603" i="6"/>
  <c r="S603" i="6"/>
  <c r="L604" i="6"/>
  <c r="M604" i="6"/>
  <c r="L605" i="6"/>
  <c r="M605" i="6"/>
  <c r="L606" i="6"/>
  <c r="M606" i="6"/>
  <c r="L607" i="6"/>
  <c r="M607" i="6"/>
  <c r="L608" i="6"/>
  <c r="M608" i="6"/>
  <c r="L609" i="6"/>
  <c r="M609" i="6"/>
  <c r="L610" i="6"/>
  <c r="M610" i="6"/>
  <c r="L611" i="6"/>
  <c r="M611" i="6"/>
  <c r="L612" i="6"/>
  <c r="M612" i="6"/>
  <c r="L613" i="6"/>
  <c r="M613" i="6"/>
  <c r="L614" i="6"/>
  <c r="M614" i="6"/>
  <c r="L615" i="6"/>
  <c r="M615" i="6"/>
  <c r="N616" i="6"/>
  <c r="O616" i="6"/>
  <c r="P616" i="6"/>
  <c r="Q616" i="6"/>
  <c r="R616" i="6"/>
  <c r="S616" i="6"/>
  <c r="L617" i="6"/>
  <c r="M617" i="6"/>
  <c r="L618" i="6"/>
  <c r="M618" i="6"/>
  <c r="L619" i="6"/>
  <c r="M619" i="6"/>
  <c r="L620" i="6"/>
  <c r="M620" i="6"/>
  <c r="L621" i="6"/>
  <c r="M621" i="6"/>
  <c r="L622" i="6"/>
  <c r="M622" i="6"/>
  <c r="L623" i="6"/>
  <c r="M623" i="6"/>
  <c r="L624" i="6"/>
  <c r="M624" i="6"/>
  <c r="L625" i="6"/>
  <c r="M625" i="6"/>
  <c r="L626" i="6"/>
  <c r="M626" i="6"/>
  <c r="L627" i="6"/>
  <c r="M627" i="6"/>
  <c r="N628" i="6"/>
  <c r="O628" i="6"/>
  <c r="P628" i="6"/>
  <c r="Q628" i="6"/>
  <c r="R628" i="6"/>
  <c r="S628" i="6"/>
  <c r="L629" i="6"/>
  <c r="M629" i="6"/>
  <c r="L630" i="6"/>
  <c r="M630" i="6"/>
  <c r="L631" i="6"/>
  <c r="M631" i="6"/>
  <c r="L632" i="6"/>
  <c r="M632" i="6"/>
  <c r="L633" i="6"/>
  <c r="M633" i="6"/>
  <c r="L634" i="6"/>
  <c r="M634" i="6"/>
  <c r="L635" i="6"/>
  <c r="M635" i="6"/>
  <c r="L636" i="6"/>
  <c r="M636" i="6"/>
  <c r="L637" i="6"/>
  <c r="M637" i="6"/>
  <c r="L638" i="6"/>
  <c r="M638" i="6"/>
  <c r="L639" i="6"/>
  <c r="M639" i="6"/>
  <c r="L640" i="6"/>
  <c r="M640" i="6"/>
  <c r="L641" i="6"/>
  <c r="M641" i="6"/>
  <c r="L642" i="6"/>
  <c r="M642" i="6"/>
  <c r="L643" i="6"/>
  <c r="M643" i="6"/>
  <c r="L644" i="6"/>
  <c r="M644" i="6"/>
  <c r="L645" i="6"/>
  <c r="M645" i="6"/>
  <c r="L646" i="6"/>
  <c r="M646" i="6"/>
  <c r="L647" i="6"/>
  <c r="M647" i="6"/>
  <c r="L648" i="6"/>
  <c r="M648" i="6"/>
  <c r="L649" i="6"/>
  <c r="M649" i="6"/>
  <c r="L650" i="6"/>
  <c r="M650" i="6"/>
  <c r="L651" i="6"/>
  <c r="M651" i="6"/>
  <c r="L652" i="6"/>
  <c r="M652" i="6"/>
  <c r="L653" i="6"/>
  <c r="M653" i="6"/>
  <c r="L654" i="6"/>
  <c r="M654" i="6"/>
  <c r="L655" i="6"/>
  <c r="M655" i="6"/>
  <c r="N656" i="6"/>
  <c r="O656" i="6"/>
  <c r="P656" i="6"/>
  <c r="Q656" i="6"/>
  <c r="R656" i="6"/>
  <c r="S656" i="6"/>
  <c r="L657" i="6"/>
  <c r="M657" i="6"/>
  <c r="L658" i="6"/>
  <c r="M658" i="6"/>
  <c r="L659" i="6"/>
  <c r="M659" i="6"/>
  <c r="L660" i="6"/>
  <c r="M660" i="6"/>
  <c r="L661" i="6"/>
  <c r="M661" i="6"/>
  <c r="L662" i="6"/>
  <c r="M662" i="6"/>
  <c r="L663" i="6"/>
  <c r="M663" i="6"/>
  <c r="L664" i="6"/>
  <c r="M664" i="6"/>
  <c r="L665" i="6"/>
  <c r="M665" i="6"/>
  <c r="L666" i="6"/>
  <c r="M666" i="6"/>
  <c r="L667" i="6"/>
  <c r="M667" i="6"/>
  <c r="L668" i="6"/>
  <c r="M668" i="6"/>
  <c r="N669" i="6"/>
  <c r="O669" i="6"/>
  <c r="P669" i="6"/>
  <c r="Q669" i="6"/>
  <c r="R669" i="6"/>
  <c r="S669" i="6"/>
  <c r="L670" i="6"/>
  <c r="M670" i="6"/>
  <c r="L671" i="6"/>
  <c r="M671" i="6"/>
  <c r="L672" i="6"/>
  <c r="M672" i="6"/>
  <c r="L673" i="6"/>
  <c r="M673" i="6"/>
  <c r="L674" i="6"/>
  <c r="M674" i="6"/>
  <c r="L675" i="6"/>
  <c r="M675" i="6"/>
  <c r="L676" i="6"/>
  <c r="M676" i="6"/>
  <c r="L677" i="6"/>
  <c r="M677" i="6"/>
  <c r="L678" i="6"/>
  <c r="M678" i="6"/>
  <c r="L679" i="6"/>
  <c r="M679" i="6"/>
  <c r="L680" i="6"/>
  <c r="M680" i="6"/>
  <c r="L681" i="6"/>
  <c r="M681" i="6"/>
  <c r="L682" i="6"/>
  <c r="M682" i="6"/>
  <c r="L683" i="6"/>
  <c r="M683" i="6"/>
  <c r="L684" i="6"/>
  <c r="M684" i="6"/>
  <c r="L685" i="6"/>
  <c r="M685" i="6"/>
  <c r="L686" i="6"/>
  <c r="M686" i="6"/>
  <c r="L687" i="6"/>
  <c r="M687" i="6"/>
  <c r="L688" i="6"/>
  <c r="M688" i="6"/>
  <c r="L689" i="6"/>
  <c r="M689" i="6"/>
  <c r="L690" i="6"/>
  <c r="M690" i="6"/>
  <c r="L691" i="6"/>
  <c r="M691" i="6"/>
  <c r="L692" i="6"/>
  <c r="M692" i="6"/>
  <c r="N693" i="6"/>
  <c r="O693" i="6"/>
  <c r="P693" i="6"/>
  <c r="Q693" i="6"/>
  <c r="R693" i="6"/>
  <c r="S693" i="6"/>
  <c r="L694" i="6"/>
  <c r="M694" i="6"/>
  <c r="L695" i="6"/>
  <c r="M695" i="6"/>
  <c r="L696" i="6"/>
  <c r="M696" i="6"/>
  <c r="L697" i="6"/>
  <c r="M697" i="6"/>
  <c r="L698" i="6"/>
  <c r="M698" i="6"/>
  <c r="L699" i="6"/>
  <c r="M699" i="6"/>
  <c r="L700" i="6"/>
  <c r="M700" i="6"/>
  <c r="L701" i="6"/>
  <c r="M701" i="6"/>
  <c r="L702" i="6"/>
  <c r="M702" i="6"/>
  <c r="L703" i="6"/>
  <c r="M703" i="6"/>
  <c r="L704" i="6"/>
  <c r="M704" i="6"/>
  <c r="L705" i="6"/>
  <c r="M705" i="6"/>
  <c r="L706" i="6"/>
  <c r="M706" i="6"/>
  <c r="L707" i="6"/>
  <c r="M707" i="6"/>
  <c r="L708" i="6"/>
  <c r="M708" i="6"/>
  <c r="L709" i="6"/>
  <c r="M709" i="6"/>
  <c r="L710" i="6"/>
  <c r="M710" i="6"/>
  <c r="L711" i="6"/>
  <c r="M711" i="6"/>
  <c r="L712" i="6"/>
  <c r="M712" i="6"/>
  <c r="L713" i="6"/>
  <c r="M713" i="6"/>
  <c r="L714" i="6"/>
  <c r="M714" i="6"/>
  <c r="L715" i="6"/>
  <c r="M715" i="6"/>
  <c r="L716" i="6"/>
  <c r="M716" i="6"/>
  <c r="L717" i="6"/>
  <c r="M717" i="6"/>
  <c r="L718" i="6"/>
  <c r="M718" i="6"/>
  <c r="L719" i="6"/>
  <c r="M719" i="6"/>
  <c r="L720" i="6"/>
  <c r="M720" i="6"/>
  <c r="O722" i="6"/>
  <c r="P722" i="6"/>
  <c r="Q722" i="6"/>
  <c r="R722" i="6"/>
  <c r="S722" i="6"/>
  <c r="L723" i="6"/>
  <c r="M723" i="6"/>
  <c r="M722" i="6" s="1"/>
  <c r="L724" i="6"/>
  <c r="M724" i="6"/>
  <c r="K725" i="6"/>
  <c r="M725" i="6"/>
  <c r="N725" i="6"/>
  <c r="L725" i="6" s="1"/>
  <c r="N726" i="6"/>
  <c r="O726" i="6"/>
  <c r="R726" i="6"/>
  <c r="S726" i="6"/>
  <c r="L727" i="6"/>
  <c r="M727" i="6"/>
  <c r="L728" i="6"/>
  <c r="P728" i="6"/>
  <c r="Q728" i="6"/>
  <c r="M729" i="6"/>
  <c r="P729" i="6"/>
  <c r="L729" i="6" s="1"/>
  <c r="L730" i="6"/>
  <c r="M730" i="6"/>
  <c r="L731" i="6"/>
  <c r="M731" i="6"/>
  <c r="P732" i="6"/>
  <c r="P726" i="6" s="1"/>
  <c r="Q732" i="6"/>
  <c r="M732" i="6" s="1"/>
  <c r="P733" i="6"/>
  <c r="L733" i="6" s="1"/>
  <c r="Q733" i="6"/>
  <c r="M733" i="6" s="1"/>
  <c r="M734" i="6"/>
  <c r="P734" i="6"/>
  <c r="L734" i="6" s="1"/>
  <c r="Q734" i="6"/>
  <c r="L735" i="6"/>
  <c r="M735" i="6"/>
  <c r="L736" i="6"/>
  <c r="M736" i="6"/>
  <c r="L737" i="6"/>
  <c r="M737" i="6"/>
  <c r="L738" i="6"/>
  <c r="M738" i="6"/>
  <c r="L739" i="6"/>
  <c r="M739" i="6"/>
  <c r="L740" i="6"/>
  <c r="M740" i="6"/>
  <c r="L741" i="6"/>
  <c r="M741" i="6"/>
  <c r="L742" i="6"/>
  <c r="M742" i="6"/>
  <c r="L743" i="6"/>
  <c r="M743" i="6"/>
  <c r="L744" i="6"/>
  <c r="M744" i="6"/>
  <c r="L745" i="6"/>
  <c r="M745" i="6"/>
  <c r="L746" i="6"/>
  <c r="M746" i="6"/>
  <c r="N747" i="6"/>
  <c r="O747" i="6"/>
  <c r="P747" i="6"/>
  <c r="Q747" i="6"/>
  <c r="R747" i="6"/>
  <c r="S747" i="6"/>
  <c r="L748" i="6"/>
  <c r="M748" i="6"/>
  <c r="L749" i="6"/>
  <c r="M749" i="6"/>
  <c r="L750" i="6"/>
  <c r="M750" i="6"/>
  <c r="L751" i="6"/>
  <c r="M751" i="6"/>
  <c r="N752" i="6"/>
  <c r="O752" i="6"/>
  <c r="R752" i="6"/>
  <c r="S752" i="6"/>
  <c r="P753" i="6"/>
  <c r="P752" i="6" s="1"/>
  <c r="Q753" i="6"/>
  <c r="Q752" i="6" s="1"/>
  <c r="L754" i="6"/>
  <c r="M754" i="6"/>
  <c r="L755" i="6"/>
  <c r="M755" i="6"/>
  <c r="L756" i="6"/>
  <c r="M756" i="6"/>
  <c r="L757" i="6"/>
  <c r="M757" i="6"/>
  <c r="L758" i="6"/>
  <c r="M758" i="6"/>
  <c r="L759" i="6"/>
  <c r="M759" i="6"/>
  <c r="L760" i="6"/>
  <c r="M760" i="6"/>
  <c r="L761" i="6"/>
  <c r="M761" i="6"/>
  <c r="L762" i="6"/>
  <c r="M762" i="6"/>
  <c r="L763" i="6"/>
  <c r="M763" i="6"/>
  <c r="L764" i="6"/>
  <c r="M764" i="6"/>
  <c r="N765" i="6"/>
  <c r="O765" i="6"/>
  <c r="P765" i="6"/>
  <c r="Q765" i="6"/>
  <c r="R765" i="6"/>
  <c r="S765" i="6"/>
  <c r="L766" i="6"/>
  <c r="M766" i="6"/>
  <c r="L767" i="6"/>
  <c r="M767" i="6"/>
  <c r="L768" i="6"/>
  <c r="M768" i="6"/>
  <c r="L769" i="6"/>
  <c r="M769" i="6"/>
  <c r="L770" i="6"/>
  <c r="M770" i="6"/>
  <c r="L771" i="6"/>
  <c r="M771" i="6"/>
  <c r="L772" i="6"/>
  <c r="M772" i="6"/>
  <c r="L773" i="6"/>
  <c r="M773" i="6"/>
  <c r="L774" i="6"/>
  <c r="M774" i="6"/>
  <c r="L775" i="6"/>
  <c r="M775" i="6"/>
  <c r="L776" i="6"/>
  <c r="M776" i="6"/>
  <c r="L777" i="6"/>
  <c r="M777" i="6"/>
  <c r="L778" i="6"/>
  <c r="M778" i="6"/>
  <c r="L779" i="6"/>
  <c r="M779" i="6"/>
  <c r="L780" i="6"/>
  <c r="M780" i="6"/>
  <c r="N781" i="6"/>
  <c r="O781" i="6"/>
  <c r="P781" i="6"/>
  <c r="Q781" i="6"/>
  <c r="R781" i="6"/>
  <c r="S781" i="6"/>
  <c r="L782" i="6"/>
  <c r="M782" i="6"/>
  <c r="L783" i="6"/>
  <c r="M783" i="6"/>
  <c r="L784" i="6"/>
  <c r="M784" i="6"/>
  <c r="L785" i="6"/>
  <c r="M785" i="6"/>
  <c r="L786" i="6"/>
  <c r="M786" i="6"/>
  <c r="L787" i="6"/>
  <c r="M787" i="6"/>
  <c r="L788" i="6"/>
  <c r="M788" i="6"/>
  <c r="L789" i="6"/>
  <c r="M789" i="6"/>
  <c r="L790" i="6"/>
  <c r="M790" i="6"/>
  <c r="L791" i="6"/>
  <c r="M791" i="6"/>
  <c r="L792" i="6"/>
  <c r="M792" i="6"/>
  <c r="L793" i="6"/>
  <c r="M793" i="6"/>
  <c r="N795" i="6"/>
  <c r="O795" i="6"/>
  <c r="O794" i="6" s="1"/>
  <c r="P795" i="6"/>
  <c r="Q795" i="6"/>
  <c r="Q794" i="6" s="1"/>
  <c r="R795" i="6"/>
  <c r="R794" i="6" s="1"/>
  <c r="S795" i="6"/>
  <c r="S794" i="6" s="1"/>
  <c r="L796" i="6"/>
  <c r="M796" i="6"/>
  <c r="L797" i="6"/>
  <c r="M797" i="6"/>
  <c r="L798" i="6"/>
  <c r="M798" i="6"/>
  <c r="L799" i="6"/>
  <c r="M799" i="6"/>
  <c r="L800" i="6"/>
  <c r="M800" i="6"/>
  <c r="L801" i="6"/>
  <c r="M801" i="6"/>
  <c r="L802" i="6"/>
  <c r="M802" i="6"/>
  <c r="N803" i="6"/>
  <c r="O803" i="6"/>
  <c r="P803" i="6"/>
  <c r="Q803" i="6"/>
  <c r="R803" i="6"/>
  <c r="S803" i="6"/>
  <c r="L804" i="6"/>
  <c r="M804" i="6"/>
  <c r="L805" i="6"/>
  <c r="M805" i="6"/>
  <c r="L806" i="6"/>
  <c r="M806" i="6"/>
  <c r="L807" i="6"/>
  <c r="M807" i="6"/>
  <c r="L808" i="6"/>
  <c r="M808" i="6"/>
  <c r="L809" i="6"/>
  <c r="M809" i="6"/>
  <c r="N810" i="6"/>
  <c r="O810" i="6"/>
  <c r="P810" i="6"/>
  <c r="Q810" i="6"/>
  <c r="R810" i="6"/>
  <c r="S810" i="6"/>
  <c r="L811" i="6"/>
  <c r="M811" i="6"/>
  <c r="M810" i="6" s="1"/>
  <c r="L812" i="6"/>
  <c r="M812" i="6"/>
  <c r="N814" i="6"/>
  <c r="O814" i="6"/>
  <c r="P814" i="6"/>
  <c r="Q814" i="6"/>
  <c r="R814" i="6"/>
  <c r="S814" i="6"/>
  <c r="L815" i="6"/>
  <c r="M815" i="6"/>
  <c r="L816" i="6"/>
  <c r="M816" i="6"/>
  <c r="M814" i="6" s="1"/>
  <c r="L817" i="6"/>
  <c r="M817" i="6"/>
  <c r="L818" i="6"/>
  <c r="M818" i="6"/>
  <c r="L819" i="6"/>
  <c r="M819" i="6"/>
  <c r="L820" i="6"/>
  <c r="M820" i="6"/>
  <c r="L821" i="6"/>
  <c r="M821" i="6"/>
  <c r="L822" i="6"/>
  <c r="M822" i="6"/>
  <c r="L823" i="6"/>
  <c r="M823" i="6"/>
  <c r="L824" i="6"/>
  <c r="M824" i="6"/>
  <c r="L825" i="6"/>
  <c r="M825" i="6"/>
  <c r="N826" i="6"/>
  <c r="O826" i="6"/>
  <c r="P826" i="6"/>
  <c r="Q826" i="6"/>
  <c r="R826" i="6"/>
  <c r="S826" i="6"/>
  <c r="L827" i="6"/>
  <c r="L826" i="6" s="1"/>
  <c r="M827" i="6"/>
  <c r="M826" i="6" s="1"/>
  <c r="N828" i="6"/>
  <c r="O828" i="6"/>
  <c r="P828" i="6"/>
  <c r="Q828" i="6"/>
  <c r="R828" i="6"/>
  <c r="S828" i="6"/>
  <c r="L829" i="6"/>
  <c r="M829" i="6"/>
  <c r="L830" i="6"/>
  <c r="M830" i="6"/>
  <c r="L831" i="6"/>
  <c r="M831" i="6"/>
  <c r="L832" i="6"/>
  <c r="M832" i="6"/>
  <c r="N833" i="6"/>
  <c r="O833" i="6"/>
  <c r="P833" i="6"/>
  <c r="Q833" i="6"/>
  <c r="R833" i="6"/>
  <c r="S833" i="6"/>
  <c r="L834" i="6"/>
  <c r="L833" i="6" s="1"/>
  <c r="M834" i="6"/>
  <c r="M833" i="6" s="1"/>
  <c r="L835" i="6"/>
  <c r="M835" i="6"/>
  <c r="N836" i="6"/>
  <c r="O836" i="6"/>
  <c r="P836" i="6"/>
  <c r="Q836" i="6"/>
  <c r="R836" i="6"/>
  <c r="S836" i="6"/>
  <c r="L837" i="6"/>
  <c r="M837" i="6"/>
  <c r="L838" i="6"/>
  <c r="M838" i="6"/>
  <c r="L839" i="6"/>
  <c r="M839" i="6"/>
  <c r="L840" i="6"/>
  <c r="M840" i="6"/>
  <c r="L841" i="6"/>
  <c r="M841" i="6"/>
  <c r="L842" i="6"/>
  <c r="M842" i="6"/>
  <c r="L843" i="6"/>
  <c r="M843" i="6"/>
  <c r="L844" i="6"/>
  <c r="M844" i="6"/>
  <c r="L845" i="6"/>
  <c r="M845" i="6"/>
  <c r="L846" i="6"/>
  <c r="M846" i="6"/>
  <c r="L847" i="6"/>
  <c r="M847" i="6"/>
  <c r="L848" i="6"/>
  <c r="M848" i="6"/>
  <c r="L849" i="6"/>
  <c r="M849" i="6"/>
  <c r="L850" i="6"/>
  <c r="M850" i="6"/>
  <c r="L851" i="6"/>
  <c r="M851" i="6"/>
  <c r="N852" i="6"/>
  <c r="O852" i="6"/>
  <c r="P852" i="6"/>
  <c r="Q852" i="6"/>
  <c r="R852" i="6"/>
  <c r="S852" i="6"/>
  <c r="L853" i="6"/>
  <c r="M853" i="6"/>
  <c r="M852" i="6" s="1"/>
  <c r="L854" i="6"/>
  <c r="M854" i="6"/>
  <c r="N856" i="6"/>
  <c r="O856" i="6"/>
  <c r="P856" i="6"/>
  <c r="Q856" i="6"/>
  <c r="R856" i="6"/>
  <c r="S856" i="6"/>
  <c r="L857" i="6"/>
  <c r="M857" i="6"/>
  <c r="M856" i="6" s="1"/>
  <c r="L858" i="6"/>
  <c r="L856" i="6" s="1"/>
  <c r="M858" i="6"/>
  <c r="L859" i="6"/>
  <c r="M859" i="6"/>
  <c r="L860" i="6"/>
  <c r="M860" i="6"/>
  <c r="L861" i="6"/>
  <c r="M861" i="6"/>
  <c r="L862" i="6"/>
  <c r="M862" i="6"/>
  <c r="L863" i="6"/>
  <c r="M863" i="6"/>
  <c r="L864" i="6"/>
  <c r="M864" i="6"/>
  <c r="L865" i="6"/>
  <c r="M865" i="6"/>
  <c r="L866" i="6"/>
  <c r="M866" i="6"/>
  <c r="L867" i="6"/>
  <c r="M867" i="6"/>
  <c r="L868" i="6"/>
  <c r="M868" i="6"/>
  <c r="L869" i="6"/>
  <c r="M869" i="6"/>
  <c r="L870" i="6"/>
  <c r="M870" i="6"/>
  <c r="L871" i="6"/>
  <c r="M871" i="6"/>
  <c r="L872" i="6"/>
  <c r="M872" i="6"/>
  <c r="L873" i="6"/>
  <c r="M873" i="6"/>
  <c r="L874" i="6"/>
  <c r="M874" i="6"/>
  <c r="L875" i="6"/>
  <c r="M875" i="6"/>
  <c r="L876" i="6"/>
  <c r="M876" i="6"/>
  <c r="N877" i="6"/>
  <c r="O877" i="6"/>
  <c r="P877" i="6"/>
  <c r="Q877" i="6"/>
  <c r="R877" i="6"/>
  <c r="S877" i="6"/>
  <c r="L878" i="6"/>
  <c r="M878" i="6"/>
  <c r="L879" i="6"/>
  <c r="M879" i="6"/>
  <c r="M877" i="6" s="1"/>
  <c r="L880" i="6"/>
  <c r="M880" i="6"/>
  <c r="L881" i="6"/>
  <c r="M881" i="6"/>
  <c r="N882" i="6"/>
  <c r="O882" i="6"/>
  <c r="P882" i="6"/>
  <c r="Q882" i="6"/>
  <c r="R882" i="6"/>
  <c r="S882" i="6"/>
  <c r="L883" i="6"/>
  <c r="M883" i="6"/>
  <c r="L884" i="6"/>
  <c r="L882" i="6" s="1"/>
  <c r="M884" i="6"/>
  <c r="M882" i="6" s="1"/>
  <c r="N885" i="6"/>
  <c r="O885" i="6"/>
  <c r="P885" i="6"/>
  <c r="Q885" i="6"/>
  <c r="R885" i="6"/>
  <c r="S885" i="6"/>
  <c r="L886" i="6"/>
  <c r="M886" i="6"/>
  <c r="L887" i="6"/>
  <c r="M887" i="6"/>
  <c r="L888" i="6"/>
  <c r="M888" i="6"/>
  <c r="L889" i="6"/>
  <c r="M889" i="6"/>
  <c r="L890" i="6"/>
  <c r="M890" i="6"/>
  <c r="L891" i="6"/>
  <c r="M891" i="6"/>
  <c r="L892" i="6"/>
  <c r="M892" i="6"/>
  <c r="L893" i="6"/>
  <c r="M893" i="6"/>
  <c r="L894" i="6"/>
  <c r="M894" i="6"/>
  <c r="L895" i="6"/>
  <c r="M895" i="6"/>
  <c r="N896" i="6"/>
  <c r="O896" i="6"/>
  <c r="P896" i="6"/>
  <c r="Q896" i="6"/>
  <c r="R896" i="6"/>
  <c r="S896" i="6"/>
  <c r="L897" i="6"/>
  <c r="M897" i="6"/>
  <c r="M896" i="6" s="1"/>
  <c r="L898" i="6"/>
  <c r="M898" i="6"/>
  <c r="L899" i="6"/>
  <c r="M899" i="6"/>
  <c r="L900" i="6"/>
  <c r="M900" i="6"/>
  <c r="L901" i="6"/>
  <c r="M901" i="6"/>
  <c r="N903" i="6"/>
  <c r="N902" i="6" s="1"/>
  <c r="O903" i="6"/>
  <c r="O902" i="6" s="1"/>
  <c r="P903" i="6"/>
  <c r="P902" i="6" s="1"/>
  <c r="Q903" i="6"/>
  <c r="Q902" i="6" s="1"/>
  <c r="R903" i="6"/>
  <c r="R902" i="6" s="1"/>
  <c r="S903" i="6"/>
  <c r="S902" i="6" s="1"/>
  <c r="L904" i="6"/>
  <c r="L903" i="6" s="1"/>
  <c r="L902" i="6" s="1"/>
  <c r="M904" i="6"/>
  <c r="L905" i="6"/>
  <c r="M905" i="6"/>
  <c r="L906" i="6"/>
  <c r="M906" i="6"/>
  <c r="L907" i="6"/>
  <c r="M907" i="6"/>
  <c r="K18" i="5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82" i="5" s="1"/>
  <c r="K83" i="5" s="1"/>
  <c r="K84" i="5" s="1"/>
  <c r="K85" i="5" s="1"/>
  <c r="K86" i="5" s="1"/>
  <c r="K87" i="5" s="1"/>
  <c r="K88" i="5" s="1"/>
  <c r="K89" i="5" s="1"/>
  <c r="K90" i="5" s="1"/>
  <c r="K91" i="5" s="1"/>
  <c r="K92" i="5" s="1"/>
  <c r="K93" i="5" s="1"/>
  <c r="K94" i="5" s="1"/>
  <c r="K95" i="5" s="1"/>
  <c r="K96" i="5" s="1"/>
  <c r="K97" i="5" s="1"/>
  <c r="K98" i="5" s="1"/>
  <c r="K99" i="5" s="1"/>
  <c r="K100" i="5" s="1"/>
  <c r="K101" i="5" s="1"/>
  <c r="K102" i="5" s="1"/>
  <c r="K103" i="5" s="1"/>
  <c r="K104" i="5" s="1"/>
  <c r="K105" i="5" s="1"/>
  <c r="K106" i="5" s="1"/>
  <c r="K107" i="5" s="1"/>
  <c r="K108" i="5" s="1"/>
  <c r="K109" i="5" s="1"/>
  <c r="K110" i="5" s="1"/>
  <c r="K111" i="5" s="1"/>
  <c r="K112" i="5" s="1"/>
  <c r="K113" i="5" s="1"/>
  <c r="K114" i="5" s="1"/>
  <c r="K115" i="5" s="1"/>
  <c r="K116" i="5" s="1"/>
  <c r="K117" i="5" s="1"/>
  <c r="K118" i="5" s="1"/>
  <c r="K119" i="5" s="1"/>
  <c r="K120" i="5" s="1"/>
  <c r="K121" i="5" s="1"/>
  <c r="K122" i="5" s="1"/>
  <c r="K123" i="5" s="1"/>
  <c r="K124" i="5" s="1"/>
  <c r="K125" i="5" s="1"/>
  <c r="K126" i="5" s="1"/>
  <c r="K127" i="5" s="1"/>
  <c r="K128" i="5" s="1"/>
  <c r="K129" i="5" s="1"/>
  <c r="K130" i="5" s="1"/>
  <c r="K131" i="5" s="1"/>
  <c r="K132" i="5" s="1"/>
  <c r="K133" i="5" s="1"/>
  <c r="K134" i="5" s="1"/>
  <c r="K135" i="5" s="1"/>
  <c r="K136" i="5" s="1"/>
  <c r="K137" i="5" s="1"/>
  <c r="K138" i="5" s="1"/>
  <c r="K139" i="5" s="1"/>
  <c r="K140" i="5" s="1"/>
  <c r="K141" i="5" s="1"/>
  <c r="K142" i="5" s="1"/>
  <c r="K143" i="5" s="1"/>
  <c r="K144" i="5" s="1"/>
  <c r="K145" i="5" s="1"/>
  <c r="K146" i="5" s="1"/>
  <c r="K147" i="5" s="1"/>
  <c r="K148" i="5" s="1"/>
  <c r="K149" i="5" s="1"/>
  <c r="K150" i="5" s="1"/>
  <c r="K151" i="5" s="1"/>
  <c r="K152" i="5" s="1"/>
  <c r="K153" i="5" s="1"/>
  <c r="K154" i="5" s="1"/>
  <c r="K155" i="5" s="1"/>
  <c r="K156" i="5" s="1"/>
  <c r="K157" i="5" s="1"/>
  <c r="K158" i="5" s="1"/>
  <c r="K159" i="5" s="1"/>
  <c r="K160" i="5" s="1"/>
  <c r="K161" i="5" s="1"/>
  <c r="K162" i="5" s="1"/>
  <c r="K163" i="5" s="1"/>
  <c r="K164" i="5" s="1"/>
  <c r="K165" i="5" s="1"/>
  <c r="K166" i="5" s="1"/>
  <c r="K167" i="5" s="1"/>
  <c r="K168" i="5" s="1"/>
  <c r="K169" i="5" s="1"/>
  <c r="K170" i="5" s="1"/>
  <c r="K171" i="5" s="1"/>
  <c r="K172" i="5" s="1"/>
  <c r="K173" i="5" s="1"/>
  <c r="K174" i="5" s="1"/>
  <c r="K175" i="5" s="1"/>
  <c r="K176" i="5" s="1"/>
  <c r="K177" i="5" s="1"/>
  <c r="K178" i="5" s="1"/>
  <c r="K179" i="5" s="1"/>
  <c r="K180" i="5" s="1"/>
  <c r="K181" i="5" s="1"/>
  <c r="K182" i="5" s="1"/>
  <c r="K183" i="5" s="1"/>
  <c r="K184" i="5" s="1"/>
  <c r="K185" i="5" s="1"/>
  <c r="K186" i="5" s="1"/>
  <c r="K187" i="5" s="1"/>
  <c r="K188" i="5" s="1"/>
  <c r="K189" i="5" s="1"/>
  <c r="K190" i="5" s="1"/>
  <c r="K191" i="5" s="1"/>
  <c r="K192" i="5" s="1"/>
  <c r="K193" i="5" s="1"/>
  <c r="K194" i="5" s="1"/>
  <c r="K195" i="5" s="1"/>
  <c r="K196" i="5" s="1"/>
  <c r="K197" i="5" s="1"/>
  <c r="K198" i="5" s="1"/>
  <c r="K199" i="5" s="1"/>
  <c r="K200" i="5" s="1"/>
  <c r="K201" i="5" s="1"/>
  <c r="K202" i="5" s="1"/>
  <c r="K203" i="5" s="1"/>
  <c r="K204" i="5" s="1"/>
  <c r="K205" i="5" s="1"/>
  <c r="K206" i="5" s="1"/>
  <c r="K207" i="5" s="1"/>
  <c r="K208" i="5" s="1"/>
  <c r="K209" i="5" s="1"/>
  <c r="K210" i="5" s="1"/>
  <c r="K211" i="5" s="1"/>
  <c r="K212" i="5" s="1"/>
  <c r="K213" i="5" s="1"/>
  <c r="K214" i="5" s="1"/>
  <c r="K215" i="5" s="1"/>
  <c r="K216" i="5" s="1"/>
  <c r="K217" i="5" s="1"/>
  <c r="K218" i="5" s="1"/>
  <c r="K219" i="5" s="1"/>
  <c r="K220" i="5" s="1"/>
  <c r="K221" i="5" s="1"/>
  <c r="K222" i="5" s="1"/>
  <c r="K223" i="5" s="1"/>
  <c r="K224" i="5" s="1"/>
  <c r="K225" i="5" s="1"/>
  <c r="K226" i="5" s="1"/>
  <c r="K227" i="5" s="1"/>
  <c r="K228" i="5" s="1"/>
  <c r="K229" i="5" s="1"/>
  <c r="K230" i="5" s="1"/>
  <c r="K231" i="5" s="1"/>
  <c r="K232" i="5" s="1"/>
  <c r="K233" i="5" s="1"/>
  <c r="K234" i="5" s="1"/>
  <c r="K235" i="5" s="1"/>
  <c r="K236" i="5" s="1"/>
  <c r="K237" i="5" s="1"/>
  <c r="K238" i="5" s="1"/>
  <c r="K239" i="5" s="1"/>
  <c r="K240" i="5" s="1"/>
  <c r="K241" i="5" s="1"/>
  <c r="K242" i="5" s="1"/>
  <c r="K243" i="5" s="1"/>
  <c r="L18" i="5"/>
  <c r="N18" i="5"/>
  <c r="O18" i="5"/>
  <c r="P18" i="5"/>
  <c r="P17" i="5" s="1"/>
  <c r="Q18" i="5"/>
  <c r="Q17" i="5" s="1"/>
  <c r="R18" i="5"/>
  <c r="R17" i="5" s="1"/>
  <c r="S18" i="5"/>
  <c r="S17" i="5" s="1"/>
  <c r="L19" i="5"/>
  <c r="M19" i="5"/>
  <c r="M18" i="5" s="1"/>
  <c r="L20" i="5"/>
  <c r="M20" i="5"/>
  <c r="M21" i="5"/>
  <c r="N21" i="5"/>
  <c r="N17" i="5" s="1"/>
  <c r="O21" i="5"/>
  <c r="P21" i="5"/>
  <c r="Q21" i="5"/>
  <c r="R21" i="5"/>
  <c r="S21" i="5"/>
  <c r="L22" i="5"/>
  <c r="M22" i="5"/>
  <c r="L23" i="5"/>
  <c r="M23" i="5"/>
  <c r="L24" i="5"/>
  <c r="M24" i="5"/>
  <c r="L25" i="5"/>
  <c r="M25" i="5"/>
  <c r="L26" i="5"/>
  <c r="M26" i="5"/>
  <c r="L27" i="5"/>
  <c r="M27" i="5"/>
  <c r="L28" i="5"/>
  <c r="M28" i="5"/>
  <c r="L29" i="5"/>
  <c r="M29" i="5"/>
  <c r="L30" i="5"/>
  <c r="L21" i="5" s="1"/>
  <c r="M30" i="5"/>
  <c r="L31" i="5"/>
  <c r="M31" i="5"/>
  <c r="L32" i="5"/>
  <c r="M32" i="5"/>
  <c r="L33" i="5"/>
  <c r="M33" i="5"/>
  <c r="L34" i="5"/>
  <c r="M34" i="5"/>
  <c r="L35" i="5"/>
  <c r="M35" i="5"/>
  <c r="L36" i="5"/>
  <c r="M36" i="5"/>
  <c r="L37" i="5"/>
  <c r="M37" i="5"/>
  <c r="L38" i="5"/>
  <c r="M38" i="5"/>
  <c r="L39" i="5"/>
  <c r="M39" i="5"/>
  <c r="L40" i="5"/>
  <c r="M40" i="5"/>
  <c r="L41" i="5"/>
  <c r="M41" i="5"/>
  <c r="L42" i="5"/>
  <c r="M42" i="5"/>
  <c r="L43" i="5"/>
  <c r="M43" i="5"/>
  <c r="L44" i="5"/>
  <c r="M44" i="5"/>
  <c r="L45" i="5"/>
  <c r="M45" i="5"/>
  <c r="N46" i="5"/>
  <c r="O46" i="5"/>
  <c r="O17" i="5" s="1"/>
  <c r="P46" i="5"/>
  <c r="Q46" i="5"/>
  <c r="R46" i="5"/>
  <c r="S46" i="5"/>
  <c r="L47" i="5"/>
  <c r="M47" i="5"/>
  <c r="M46" i="5" s="1"/>
  <c r="L48" i="5"/>
  <c r="M48" i="5"/>
  <c r="L49" i="5"/>
  <c r="M49" i="5"/>
  <c r="L50" i="5"/>
  <c r="M50" i="5"/>
  <c r="L51" i="5"/>
  <c r="M51" i="5"/>
  <c r="L52" i="5"/>
  <c r="M52" i="5"/>
  <c r="L53" i="5"/>
  <c r="M53" i="5"/>
  <c r="L54" i="5"/>
  <c r="M54" i="5"/>
  <c r="L55" i="5"/>
  <c r="M55" i="5"/>
  <c r="L56" i="5"/>
  <c r="M56" i="5"/>
  <c r="L57" i="5"/>
  <c r="M57" i="5"/>
  <c r="L58" i="5"/>
  <c r="M58" i="5"/>
  <c r="L59" i="5"/>
  <c r="M59" i="5"/>
  <c r="L60" i="5"/>
  <c r="L46" i="5" s="1"/>
  <c r="M60" i="5"/>
  <c r="L61" i="5"/>
  <c r="M61" i="5"/>
  <c r="L62" i="5"/>
  <c r="M62" i="5"/>
  <c r="L63" i="5"/>
  <c r="M63" i="5"/>
  <c r="L64" i="5"/>
  <c r="M64" i="5"/>
  <c r="L65" i="5"/>
  <c r="M65" i="5"/>
  <c r="N66" i="5"/>
  <c r="O66" i="5"/>
  <c r="P66" i="5"/>
  <c r="Q66" i="5"/>
  <c r="R66" i="5"/>
  <c r="S66" i="5"/>
  <c r="L67" i="5"/>
  <c r="M67" i="5"/>
  <c r="M66" i="5" s="1"/>
  <c r="L68" i="5"/>
  <c r="M68" i="5"/>
  <c r="L69" i="5"/>
  <c r="M69" i="5"/>
  <c r="L70" i="5"/>
  <c r="L66" i="5" s="1"/>
  <c r="M70" i="5"/>
  <c r="L71" i="5"/>
  <c r="M71" i="5"/>
  <c r="L72" i="5"/>
  <c r="M72" i="5"/>
  <c r="L73" i="5"/>
  <c r="M73" i="5"/>
  <c r="L74" i="5"/>
  <c r="N74" i="5"/>
  <c r="O74" i="5"/>
  <c r="P74" i="5"/>
  <c r="Q74" i="5"/>
  <c r="R74" i="5"/>
  <c r="S74" i="5"/>
  <c r="L75" i="5"/>
  <c r="M75" i="5"/>
  <c r="M74" i="5" s="1"/>
  <c r="L76" i="5"/>
  <c r="M76" i="5"/>
  <c r="L77" i="5"/>
  <c r="M77" i="5"/>
  <c r="L78" i="5"/>
  <c r="M78" i="5"/>
  <c r="L79" i="5"/>
  <c r="M79" i="5"/>
  <c r="L80" i="5"/>
  <c r="M80" i="5"/>
  <c r="L81" i="5"/>
  <c r="M81" i="5"/>
  <c r="L82" i="5"/>
  <c r="M82" i="5"/>
  <c r="L83" i="5"/>
  <c r="M83" i="5"/>
  <c r="L84" i="5"/>
  <c r="M84" i="5"/>
  <c r="L85" i="5"/>
  <c r="M85" i="5"/>
  <c r="N86" i="5"/>
  <c r="O86" i="5"/>
  <c r="P86" i="5"/>
  <c r="Q86" i="5"/>
  <c r="R86" i="5"/>
  <c r="S86" i="5"/>
  <c r="L87" i="5"/>
  <c r="L86" i="5" s="1"/>
  <c r="M87" i="5"/>
  <c r="M86" i="5" s="1"/>
  <c r="N88" i="5"/>
  <c r="O88" i="5"/>
  <c r="P88" i="5"/>
  <c r="Q88" i="5"/>
  <c r="R88" i="5"/>
  <c r="S88" i="5"/>
  <c r="L89" i="5"/>
  <c r="L88" i="5" s="1"/>
  <c r="M89" i="5"/>
  <c r="M88" i="5" s="1"/>
  <c r="L90" i="5"/>
  <c r="M90" i="5"/>
  <c r="L91" i="5"/>
  <c r="M91" i="5"/>
  <c r="L92" i="5"/>
  <c r="M92" i="5"/>
  <c r="L93" i="5"/>
  <c r="M93" i="5"/>
  <c r="L94" i="5"/>
  <c r="M94" i="5"/>
  <c r="L95" i="5"/>
  <c r="M95" i="5"/>
  <c r="L96" i="5"/>
  <c r="M96" i="5"/>
  <c r="L97" i="5"/>
  <c r="M97" i="5"/>
  <c r="N98" i="5"/>
  <c r="O98" i="5"/>
  <c r="P98" i="5"/>
  <c r="Q98" i="5"/>
  <c r="R98" i="5"/>
  <c r="S98" i="5"/>
  <c r="L99" i="5"/>
  <c r="L98" i="5" s="1"/>
  <c r="M99" i="5"/>
  <c r="M98" i="5" s="1"/>
  <c r="L100" i="5"/>
  <c r="M100" i="5"/>
  <c r="L101" i="5"/>
  <c r="M101" i="5"/>
  <c r="L102" i="5"/>
  <c r="M102" i="5"/>
  <c r="L103" i="5"/>
  <c r="M103" i="5"/>
  <c r="L104" i="5"/>
  <c r="M104" i="5"/>
  <c r="L105" i="5"/>
  <c r="M105" i="5"/>
  <c r="L106" i="5"/>
  <c r="M106" i="5"/>
  <c r="L107" i="5"/>
  <c r="M107" i="5"/>
  <c r="L108" i="5"/>
  <c r="M108" i="5"/>
  <c r="L109" i="5"/>
  <c r="M109" i="5"/>
  <c r="L110" i="5"/>
  <c r="M110" i="5"/>
  <c r="L111" i="5"/>
  <c r="M111" i="5"/>
  <c r="L112" i="5"/>
  <c r="M112" i="5"/>
  <c r="L113" i="5"/>
  <c r="M113" i="5"/>
  <c r="L114" i="5"/>
  <c r="M114" i="5"/>
  <c r="L115" i="5"/>
  <c r="M115" i="5"/>
  <c r="L116" i="5"/>
  <c r="M116" i="5"/>
  <c r="L117" i="5"/>
  <c r="M117" i="5"/>
  <c r="L118" i="5"/>
  <c r="M118" i="5"/>
  <c r="L119" i="5"/>
  <c r="M119" i="5"/>
  <c r="L120" i="5"/>
  <c r="M120" i="5"/>
  <c r="N121" i="5"/>
  <c r="O121" i="5"/>
  <c r="P121" i="5"/>
  <c r="Q121" i="5"/>
  <c r="R121" i="5"/>
  <c r="S121" i="5"/>
  <c r="L122" i="5"/>
  <c r="M122" i="5"/>
  <c r="M121" i="5" s="1"/>
  <c r="L123" i="5"/>
  <c r="M123" i="5"/>
  <c r="L124" i="5"/>
  <c r="L121" i="5" s="1"/>
  <c r="M124" i="5"/>
  <c r="L125" i="5"/>
  <c r="M125" i="5"/>
  <c r="L126" i="5"/>
  <c r="M126" i="5"/>
  <c r="L127" i="5"/>
  <c r="M127" i="5"/>
  <c r="L128" i="5"/>
  <c r="M128" i="5"/>
  <c r="L129" i="5"/>
  <c r="M129" i="5"/>
  <c r="L130" i="5"/>
  <c r="M130" i="5"/>
  <c r="L131" i="5"/>
  <c r="M131" i="5"/>
  <c r="L132" i="5"/>
  <c r="M132" i="5"/>
  <c r="L133" i="5"/>
  <c r="M133" i="5"/>
  <c r="L134" i="5"/>
  <c r="M134" i="5"/>
  <c r="L135" i="5"/>
  <c r="M135" i="5"/>
  <c r="L136" i="5"/>
  <c r="M136" i="5"/>
  <c r="L137" i="5"/>
  <c r="M137" i="5"/>
  <c r="L138" i="5"/>
  <c r="M138" i="5"/>
  <c r="L139" i="5"/>
  <c r="M139" i="5"/>
  <c r="L140" i="5"/>
  <c r="M140" i="5"/>
  <c r="L141" i="5"/>
  <c r="M141" i="5"/>
  <c r="L142" i="5"/>
  <c r="M142" i="5"/>
  <c r="N143" i="5"/>
  <c r="O143" i="5"/>
  <c r="P143" i="5"/>
  <c r="Q143" i="5"/>
  <c r="R143" i="5"/>
  <c r="S143" i="5"/>
  <c r="L144" i="5"/>
  <c r="L143" i="5" s="1"/>
  <c r="M144" i="5"/>
  <c r="M143" i="5" s="1"/>
  <c r="L145" i="5"/>
  <c r="M145" i="5"/>
  <c r="L146" i="5"/>
  <c r="M146" i="5"/>
  <c r="L147" i="5"/>
  <c r="M147" i="5"/>
  <c r="L148" i="5"/>
  <c r="M148" i="5"/>
  <c r="L149" i="5"/>
  <c r="M149" i="5"/>
  <c r="N150" i="5"/>
  <c r="O150" i="5"/>
  <c r="P150" i="5"/>
  <c r="Q150" i="5"/>
  <c r="R150" i="5"/>
  <c r="S150" i="5"/>
  <c r="L151" i="5"/>
  <c r="M151" i="5"/>
  <c r="L152" i="5"/>
  <c r="M152" i="5"/>
  <c r="M150" i="5" s="1"/>
  <c r="L153" i="5"/>
  <c r="L150" i="5" s="1"/>
  <c r="M153" i="5"/>
  <c r="L154" i="5"/>
  <c r="M154" i="5"/>
  <c r="L155" i="5"/>
  <c r="M155" i="5"/>
  <c r="L156" i="5"/>
  <c r="M156" i="5"/>
  <c r="L157" i="5"/>
  <c r="M157" i="5"/>
  <c r="L158" i="5"/>
  <c r="M158" i="5"/>
  <c r="L159" i="5"/>
  <c r="M159" i="5"/>
  <c r="L160" i="5"/>
  <c r="M160" i="5"/>
  <c r="L161" i="5"/>
  <c r="M161" i="5"/>
  <c r="L162" i="5"/>
  <c r="M162" i="5"/>
  <c r="L163" i="5"/>
  <c r="M163" i="5"/>
  <c r="L164" i="5"/>
  <c r="M164" i="5"/>
  <c r="L165" i="5"/>
  <c r="M165" i="5"/>
  <c r="L166" i="5"/>
  <c r="M166" i="5"/>
  <c r="L167" i="5"/>
  <c r="M167" i="5"/>
  <c r="L168" i="5"/>
  <c r="M168" i="5"/>
  <c r="N169" i="5"/>
  <c r="O169" i="5"/>
  <c r="P169" i="5"/>
  <c r="Q169" i="5"/>
  <c r="R169" i="5"/>
  <c r="S169" i="5"/>
  <c r="L170" i="5"/>
  <c r="L169" i="5" s="1"/>
  <c r="M170" i="5"/>
  <c r="M169" i="5" s="1"/>
  <c r="L171" i="5"/>
  <c r="M171" i="5"/>
  <c r="L172" i="5"/>
  <c r="M172" i="5"/>
  <c r="L173" i="5"/>
  <c r="M173" i="5"/>
  <c r="L174" i="5"/>
  <c r="M174" i="5"/>
  <c r="L175" i="5"/>
  <c r="M175" i="5"/>
  <c r="L176" i="5"/>
  <c r="M176" i="5"/>
  <c r="L177" i="5"/>
  <c r="M177" i="5"/>
  <c r="L178" i="5"/>
  <c r="M178" i="5"/>
  <c r="L179" i="5"/>
  <c r="M179" i="5"/>
  <c r="L180" i="5"/>
  <c r="M180" i="5"/>
  <c r="L181" i="5"/>
  <c r="M181" i="5"/>
  <c r="L182" i="5"/>
  <c r="M182" i="5"/>
  <c r="L183" i="5"/>
  <c r="M183" i="5"/>
  <c r="L184" i="5"/>
  <c r="M184" i="5"/>
  <c r="L185" i="5"/>
  <c r="M185" i="5"/>
  <c r="L186" i="5"/>
  <c r="M186" i="5"/>
  <c r="L187" i="5"/>
  <c r="M187" i="5"/>
  <c r="N188" i="5"/>
  <c r="O188" i="5"/>
  <c r="P188" i="5"/>
  <c r="Q188" i="5"/>
  <c r="R188" i="5"/>
  <c r="S188" i="5"/>
  <c r="L189" i="5"/>
  <c r="L188" i="5" s="1"/>
  <c r="M189" i="5"/>
  <c r="M188" i="5" s="1"/>
  <c r="L190" i="5"/>
  <c r="M190" i="5"/>
  <c r="L191" i="5"/>
  <c r="M191" i="5"/>
  <c r="L192" i="5"/>
  <c r="M192" i="5"/>
  <c r="L193" i="5"/>
  <c r="M193" i="5"/>
  <c r="L194" i="5"/>
  <c r="M194" i="5"/>
  <c r="L195" i="5"/>
  <c r="M195" i="5"/>
  <c r="L196" i="5"/>
  <c r="M196" i="5"/>
  <c r="L197" i="5"/>
  <c r="M197" i="5"/>
  <c r="L198" i="5"/>
  <c r="M198" i="5"/>
  <c r="L199" i="5"/>
  <c r="M199" i="5"/>
  <c r="L200" i="5"/>
  <c r="M200" i="5"/>
  <c r="L201" i="5"/>
  <c r="M201" i="5"/>
  <c r="L202" i="5"/>
  <c r="M202" i="5"/>
  <c r="L203" i="5"/>
  <c r="M203" i="5"/>
  <c r="L204" i="5"/>
  <c r="M204" i="5"/>
  <c r="L205" i="5"/>
  <c r="M205" i="5"/>
  <c r="L206" i="5"/>
  <c r="M206" i="5"/>
  <c r="L207" i="5"/>
  <c r="M207" i="5"/>
  <c r="L208" i="5"/>
  <c r="M208" i="5"/>
  <c r="L209" i="5"/>
  <c r="M209" i="5"/>
  <c r="L210" i="5"/>
  <c r="M210" i="5"/>
  <c r="L211" i="5"/>
  <c r="M211" i="5"/>
  <c r="L212" i="5"/>
  <c r="M212" i="5"/>
  <c r="L213" i="5"/>
  <c r="M213" i="5"/>
  <c r="L214" i="5"/>
  <c r="M214" i="5"/>
  <c r="L215" i="5"/>
  <c r="M215" i="5"/>
  <c r="L216" i="5"/>
  <c r="M216" i="5"/>
  <c r="L217" i="5"/>
  <c r="M217" i="5"/>
  <c r="L218" i="5"/>
  <c r="M218" i="5"/>
  <c r="L219" i="5"/>
  <c r="M219" i="5"/>
  <c r="L220" i="5"/>
  <c r="M220" i="5"/>
  <c r="L221" i="5"/>
  <c r="M221" i="5"/>
  <c r="N222" i="5"/>
  <c r="O222" i="5"/>
  <c r="P222" i="5"/>
  <c r="Q222" i="5"/>
  <c r="R222" i="5"/>
  <c r="S222" i="5"/>
  <c r="L223" i="5"/>
  <c r="L222" i="5" s="1"/>
  <c r="M223" i="5"/>
  <c r="M222" i="5" s="1"/>
  <c r="M224" i="5"/>
  <c r="N224" i="5"/>
  <c r="O224" i="5"/>
  <c r="P224" i="5"/>
  <c r="Q224" i="5"/>
  <c r="R224" i="5"/>
  <c r="S224" i="5"/>
  <c r="L225" i="5"/>
  <c r="L224" i="5" s="1"/>
  <c r="M225" i="5"/>
  <c r="L226" i="5"/>
  <c r="M226" i="5"/>
  <c r="L227" i="5"/>
  <c r="M227" i="5"/>
  <c r="L228" i="5"/>
  <c r="M228" i="5"/>
  <c r="L229" i="5"/>
  <c r="M229" i="5"/>
  <c r="L230" i="5"/>
  <c r="M230" i="5"/>
  <c r="N231" i="5"/>
  <c r="O231" i="5"/>
  <c r="P231" i="5"/>
  <c r="Q231" i="5"/>
  <c r="R231" i="5"/>
  <c r="S231" i="5"/>
  <c r="L232" i="5"/>
  <c r="M232" i="5"/>
  <c r="M231" i="5" s="1"/>
  <c r="L233" i="5"/>
  <c r="M233" i="5"/>
  <c r="L234" i="5"/>
  <c r="L231" i="5" s="1"/>
  <c r="M234" i="5"/>
  <c r="L235" i="5"/>
  <c r="M235" i="5"/>
  <c r="L236" i="5"/>
  <c r="M236" i="5"/>
  <c r="L237" i="5"/>
  <c r="M237" i="5"/>
  <c r="L238" i="5"/>
  <c r="M238" i="5"/>
  <c r="L239" i="5"/>
  <c r="M239" i="5"/>
  <c r="L240" i="5"/>
  <c r="M240" i="5"/>
  <c r="L241" i="5"/>
  <c r="M241" i="5"/>
  <c r="L242" i="5"/>
  <c r="M242" i="5"/>
  <c r="L243" i="5"/>
  <c r="M243" i="5"/>
  <c r="H17" i="4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H188" i="4" s="1"/>
  <c r="H189" i="4" s="1"/>
  <c r="H190" i="4" s="1"/>
  <c r="H191" i="4" s="1"/>
  <c r="H192" i="4" s="1"/>
  <c r="H193" i="4" s="1"/>
  <c r="H194" i="4" s="1"/>
  <c r="H195" i="4" s="1"/>
  <c r="H196" i="4" s="1"/>
  <c r="H197" i="4" s="1"/>
  <c r="H198" i="4" s="1"/>
  <c r="H199" i="4" s="1"/>
  <c r="H200" i="4" s="1"/>
  <c r="H201" i="4" s="1"/>
  <c r="H202" i="4" s="1"/>
  <c r="H203" i="4" s="1"/>
  <c r="H204" i="4" s="1"/>
  <c r="H205" i="4" s="1"/>
  <c r="H206" i="4" s="1"/>
  <c r="H207" i="4" s="1"/>
  <c r="H208" i="4" s="1"/>
  <c r="H209" i="4" s="1"/>
  <c r="H210" i="4" s="1"/>
  <c r="H211" i="4" s="1"/>
  <c r="H212" i="4" s="1"/>
  <c r="H213" i="4" s="1"/>
  <c r="H214" i="4" s="1"/>
  <c r="H215" i="4" s="1"/>
  <c r="H216" i="4" s="1"/>
  <c r="H217" i="4" s="1"/>
  <c r="H218" i="4" s="1"/>
  <c r="H219" i="4" s="1"/>
  <c r="H220" i="4" s="1"/>
  <c r="H221" i="4" s="1"/>
  <c r="H222" i="4" s="1"/>
  <c r="H223" i="4" s="1"/>
  <c r="H224" i="4" s="1"/>
  <c r="H225" i="4" s="1"/>
  <c r="H226" i="4" s="1"/>
  <c r="H227" i="4" s="1"/>
  <c r="H228" i="4" s="1"/>
  <c r="H229" i="4" s="1"/>
  <c r="H230" i="4" s="1"/>
  <c r="H231" i="4" s="1"/>
  <c r="H232" i="4" s="1"/>
  <c r="H233" i="4" s="1"/>
  <c r="H234" i="4" s="1"/>
  <c r="H235" i="4" s="1"/>
  <c r="H236" i="4" s="1"/>
  <c r="H237" i="4" s="1"/>
  <c r="H238" i="4" s="1"/>
  <c r="H239" i="4" s="1"/>
  <c r="H240" i="4" s="1"/>
  <c r="H241" i="4" s="1"/>
  <c r="H242" i="4" s="1"/>
  <c r="K17" i="4"/>
  <c r="L17" i="4"/>
  <c r="M17" i="4"/>
  <c r="N17" i="4"/>
  <c r="O17" i="4"/>
  <c r="P17" i="4"/>
  <c r="I18" i="4"/>
  <c r="J18" i="4"/>
  <c r="J17" i="4" s="1"/>
  <c r="I19" i="4"/>
  <c r="J19" i="4"/>
  <c r="K20" i="4"/>
  <c r="L20" i="4"/>
  <c r="M20" i="4"/>
  <c r="N20" i="4"/>
  <c r="O20" i="4"/>
  <c r="P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K45" i="4"/>
  <c r="L45" i="4"/>
  <c r="M45" i="4"/>
  <c r="N45" i="4"/>
  <c r="O45" i="4"/>
  <c r="P45" i="4"/>
  <c r="I46" i="4"/>
  <c r="J46" i="4"/>
  <c r="I47" i="4"/>
  <c r="J47" i="4"/>
  <c r="I48" i="4"/>
  <c r="J48" i="4"/>
  <c r="I49" i="4"/>
  <c r="J49" i="4"/>
  <c r="I50" i="4"/>
  <c r="J50" i="4"/>
  <c r="I51" i="4"/>
  <c r="J51" i="4"/>
  <c r="I52" i="4"/>
  <c r="J52" i="4"/>
  <c r="I53" i="4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I61" i="4"/>
  <c r="J61" i="4"/>
  <c r="I62" i="4"/>
  <c r="J62" i="4"/>
  <c r="I63" i="4"/>
  <c r="J63" i="4"/>
  <c r="I64" i="4"/>
  <c r="J64" i="4"/>
  <c r="I65" i="4"/>
  <c r="K65" i="4"/>
  <c r="L65" i="4"/>
  <c r="M65" i="4"/>
  <c r="N65" i="4"/>
  <c r="O65" i="4"/>
  <c r="P65" i="4"/>
  <c r="I66" i="4"/>
  <c r="J66" i="4"/>
  <c r="I67" i="4"/>
  <c r="J67" i="4"/>
  <c r="I68" i="4"/>
  <c r="J68" i="4"/>
  <c r="I69" i="4"/>
  <c r="J69" i="4"/>
  <c r="I70" i="4"/>
  <c r="J70" i="4"/>
  <c r="I71" i="4"/>
  <c r="J71" i="4"/>
  <c r="I72" i="4"/>
  <c r="J72" i="4"/>
  <c r="K73" i="4"/>
  <c r="L73" i="4"/>
  <c r="M73" i="4"/>
  <c r="N73" i="4"/>
  <c r="O73" i="4"/>
  <c r="P73" i="4"/>
  <c r="I74" i="4"/>
  <c r="J74" i="4"/>
  <c r="I75" i="4"/>
  <c r="J75" i="4"/>
  <c r="I76" i="4"/>
  <c r="J76" i="4"/>
  <c r="I77" i="4"/>
  <c r="J77" i="4"/>
  <c r="I78" i="4"/>
  <c r="J78" i="4"/>
  <c r="I79" i="4"/>
  <c r="J79" i="4"/>
  <c r="I80" i="4"/>
  <c r="J80" i="4"/>
  <c r="I81" i="4"/>
  <c r="J81" i="4"/>
  <c r="I82" i="4"/>
  <c r="J82" i="4"/>
  <c r="I83" i="4"/>
  <c r="J83" i="4"/>
  <c r="I84" i="4"/>
  <c r="J84" i="4"/>
  <c r="K85" i="4"/>
  <c r="L85" i="4"/>
  <c r="M85" i="4"/>
  <c r="N85" i="4"/>
  <c r="O85" i="4"/>
  <c r="P85" i="4"/>
  <c r="I86" i="4"/>
  <c r="I85" i="4" s="1"/>
  <c r="J86" i="4"/>
  <c r="J85" i="4" s="1"/>
  <c r="K87" i="4"/>
  <c r="L87" i="4"/>
  <c r="M87" i="4"/>
  <c r="N87" i="4"/>
  <c r="O87" i="4"/>
  <c r="P87" i="4"/>
  <c r="I88" i="4"/>
  <c r="J88" i="4"/>
  <c r="I89" i="4"/>
  <c r="J89" i="4"/>
  <c r="I90" i="4"/>
  <c r="J90" i="4"/>
  <c r="I91" i="4"/>
  <c r="J91" i="4"/>
  <c r="I92" i="4"/>
  <c r="J92" i="4"/>
  <c r="I93" i="4"/>
  <c r="J93" i="4"/>
  <c r="I94" i="4"/>
  <c r="J94" i="4"/>
  <c r="I95" i="4"/>
  <c r="J95" i="4"/>
  <c r="I96" i="4"/>
  <c r="J96" i="4"/>
  <c r="K97" i="4"/>
  <c r="L97" i="4"/>
  <c r="M97" i="4"/>
  <c r="N97" i="4"/>
  <c r="O97" i="4"/>
  <c r="P97" i="4"/>
  <c r="I98" i="4"/>
  <c r="J98" i="4"/>
  <c r="I99" i="4"/>
  <c r="J99" i="4"/>
  <c r="I100" i="4"/>
  <c r="J100" i="4"/>
  <c r="I101" i="4"/>
  <c r="J101" i="4"/>
  <c r="I102" i="4"/>
  <c r="J102" i="4"/>
  <c r="I103" i="4"/>
  <c r="J103" i="4"/>
  <c r="I104" i="4"/>
  <c r="J104" i="4"/>
  <c r="I105" i="4"/>
  <c r="J105" i="4"/>
  <c r="I106" i="4"/>
  <c r="J106" i="4"/>
  <c r="I107" i="4"/>
  <c r="J107" i="4"/>
  <c r="I108" i="4"/>
  <c r="J108" i="4"/>
  <c r="I109" i="4"/>
  <c r="J109" i="4"/>
  <c r="I110" i="4"/>
  <c r="J110" i="4"/>
  <c r="I111" i="4"/>
  <c r="J111" i="4"/>
  <c r="I112" i="4"/>
  <c r="J112" i="4"/>
  <c r="I113" i="4"/>
  <c r="J113" i="4"/>
  <c r="I114" i="4"/>
  <c r="J114" i="4"/>
  <c r="I115" i="4"/>
  <c r="J115" i="4"/>
  <c r="I116" i="4"/>
  <c r="J116" i="4"/>
  <c r="I117" i="4"/>
  <c r="J117" i="4"/>
  <c r="I118" i="4"/>
  <c r="J118" i="4"/>
  <c r="I119" i="4"/>
  <c r="J119" i="4"/>
  <c r="K120" i="4"/>
  <c r="L120" i="4"/>
  <c r="M120" i="4"/>
  <c r="N120" i="4"/>
  <c r="O120" i="4"/>
  <c r="P120" i="4"/>
  <c r="I121" i="4"/>
  <c r="J121" i="4"/>
  <c r="I122" i="4"/>
  <c r="J122" i="4"/>
  <c r="I123" i="4"/>
  <c r="J123" i="4"/>
  <c r="I124" i="4"/>
  <c r="J124" i="4"/>
  <c r="I125" i="4"/>
  <c r="J125" i="4"/>
  <c r="I126" i="4"/>
  <c r="J126" i="4"/>
  <c r="I127" i="4"/>
  <c r="J127" i="4"/>
  <c r="I128" i="4"/>
  <c r="J128" i="4"/>
  <c r="I129" i="4"/>
  <c r="J129" i="4"/>
  <c r="I130" i="4"/>
  <c r="J130" i="4"/>
  <c r="I131" i="4"/>
  <c r="J131" i="4"/>
  <c r="I132" i="4"/>
  <c r="J132" i="4"/>
  <c r="I133" i="4"/>
  <c r="J133" i="4"/>
  <c r="I134" i="4"/>
  <c r="J134" i="4"/>
  <c r="I135" i="4"/>
  <c r="J135" i="4"/>
  <c r="I136" i="4"/>
  <c r="J136" i="4"/>
  <c r="I137" i="4"/>
  <c r="J137" i="4"/>
  <c r="I138" i="4"/>
  <c r="J138" i="4"/>
  <c r="I139" i="4"/>
  <c r="J139" i="4"/>
  <c r="I140" i="4"/>
  <c r="J140" i="4"/>
  <c r="I141" i="4"/>
  <c r="J141" i="4"/>
  <c r="K142" i="4"/>
  <c r="L142" i="4"/>
  <c r="M142" i="4"/>
  <c r="N142" i="4"/>
  <c r="O142" i="4"/>
  <c r="P142" i="4"/>
  <c r="I143" i="4"/>
  <c r="J143" i="4"/>
  <c r="I144" i="4"/>
  <c r="J144" i="4"/>
  <c r="I145" i="4"/>
  <c r="J145" i="4"/>
  <c r="I146" i="4"/>
  <c r="J146" i="4"/>
  <c r="I147" i="4"/>
  <c r="J147" i="4"/>
  <c r="I148" i="4"/>
  <c r="J148" i="4"/>
  <c r="K149" i="4"/>
  <c r="L149" i="4"/>
  <c r="M149" i="4"/>
  <c r="N149" i="4"/>
  <c r="O149" i="4"/>
  <c r="P149" i="4"/>
  <c r="I150" i="4"/>
  <c r="J150" i="4"/>
  <c r="I151" i="4"/>
  <c r="J151" i="4"/>
  <c r="I152" i="4"/>
  <c r="J152" i="4"/>
  <c r="I153" i="4"/>
  <c r="J153" i="4"/>
  <c r="I154" i="4"/>
  <c r="J154" i="4"/>
  <c r="I155" i="4"/>
  <c r="J155" i="4"/>
  <c r="I156" i="4"/>
  <c r="J156" i="4"/>
  <c r="I157" i="4"/>
  <c r="J157" i="4"/>
  <c r="I158" i="4"/>
  <c r="J158" i="4"/>
  <c r="I159" i="4"/>
  <c r="J159" i="4"/>
  <c r="I160" i="4"/>
  <c r="J160" i="4"/>
  <c r="I161" i="4"/>
  <c r="J161" i="4"/>
  <c r="I162" i="4"/>
  <c r="J162" i="4"/>
  <c r="I163" i="4"/>
  <c r="J163" i="4"/>
  <c r="I164" i="4"/>
  <c r="J164" i="4"/>
  <c r="I165" i="4"/>
  <c r="J165" i="4"/>
  <c r="I166" i="4"/>
  <c r="J166" i="4"/>
  <c r="I167" i="4"/>
  <c r="J167" i="4"/>
  <c r="K168" i="4"/>
  <c r="L168" i="4"/>
  <c r="M168" i="4"/>
  <c r="N168" i="4"/>
  <c r="O168" i="4"/>
  <c r="P168" i="4"/>
  <c r="I169" i="4"/>
  <c r="J169" i="4"/>
  <c r="I170" i="4"/>
  <c r="J170" i="4"/>
  <c r="I171" i="4"/>
  <c r="J171" i="4"/>
  <c r="I172" i="4"/>
  <c r="J172" i="4"/>
  <c r="I173" i="4"/>
  <c r="J173" i="4"/>
  <c r="I174" i="4"/>
  <c r="J174" i="4"/>
  <c r="I175" i="4"/>
  <c r="J175" i="4"/>
  <c r="I176" i="4"/>
  <c r="J176" i="4"/>
  <c r="I177" i="4"/>
  <c r="J177" i="4"/>
  <c r="I178" i="4"/>
  <c r="J178" i="4"/>
  <c r="I179" i="4"/>
  <c r="J179" i="4"/>
  <c r="I180" i="4"/>
  <c r="J180" i="4"/>
  <c r="I181" i="4"/>
  <c r="J181" i="4"/>
  <c r="I182" i="4"/>
  <c r="J182" i="4"/>
  <c r="I183" i="4"/>
  <c r="J183" i="4"/>
  <c r="I184" i="4"/>
  <c r="J184" i="4"/>
  <c r="I185" i="4"/>
  <c r="J185" i="4"/>
  <c r="I186" i="4"/>
  <c r="J186" i="4"/>
  <c r="K187" i="4"/>
  <c r="L187" i="4"/>
  <c r="M187" i="4"/>
  <c r="N187" i="4"/>
  <c r="O187" i="4"/>
  <c r="P187" i="4"/>
  <c r="I188" i="4"/>
  <c r="J188" i="4"/>
  <c r="I189" i="4"/>
  <c r="J189" i="4"/>
  <c r="I190" i="4"/>
  <c r="J190" i="4"/>
  <c r="I191" i="4"/>
  <c r="J191" i="4"/>
  <c r="I192" i="4"/>
  <c r="J192" i="4"/>
  <c r="I193" i="4"/>
  <c r="J193" i="4"/>
  <c r="I194" i="4"/>
  <c r="J194" i="4"/>
  <c r="I195" i="4"/>
  <c r="J195" i="4"/>
  <c r="I196" i="4"/>
  <c r="J196" i="4"/>
  <c r="I197" i="4"/>
  <c r="J197" i="4"/>
  <c r="I198" i="4"/>
  <c r="J198" i="4"/>
  <c r="I199" i="4"/>
  <c r="J199" i="4"/>
  <c r="I200" i="4"/>
  <c r="J200" i="4"/>
  <c r="I201" i="4"/>
  <c r="J201" i="4"/>
  <c r="I202" i="4"/>
  <c r="J202" i="4"/>
  <c r="I203" i="4"/>
  <c r="J203" i="4"/>
  <c r="I204" i="4"/>
  <c r="J204" i="4"/>
  <c r="I205" i="4"/>
  <c r="J205" i="4"/>
  <c r="I206" i="4"/>
  <c r="J206" i="4"/>
  <c r="I207" i="4"/>
  <c r="J207" i="4"/>
  <c r="I208" i="4"/>
  <c r="J208" i="4"/>
  <c r="I209" i="4"/>
  <c r="J209" i="4"/>
  <c r="I210" i="4"/>
  <c r="J210" i="4"/>
  <c r="I211" i="4"/>
  <c r="J211" i="4"/>
  <c r="I212" i="4"/>
  <c r="J212" i="4"/>
  <c r="I213" i="4"/>
  <c r="J213" i="4"/>
  <c r="I214" i="4"/>
  <c r="J214" i="4"/>
  <c r="I215" i="4"/>
  <c r="J215" i="4"/>
  <c r="I216" i="4"/>
  <c r="J216" i="4"/>
  <c r="I217" i="4"/>
  <c r="J217" i="4"/>
  <c r="I218" i="4"/>
  <c r="J218" i="4"/>
  <c r="I219" i="4"/>
  <c r="J219" i="4"/>
  <c r="I220" i="4"/>
  <c r="J220" i="4"/>
  <c r="I221" i="4"/>
  <c r="K221" i="4"/>
  <c r="L221" i="4"/>
  <c r="M221" i="4"/>
  <c r="N221" i="4"/>
  <c r="O221" i="4"/>
  <c r="P221" i="4"/>
  <c r="I222" i="4"/>
  <c r="J222" i="4"/>
  <c r="J221" i="4" s="1"/>
  <c r="K223" i="4"/>
  <c r="L223" i="4"/>
  <c r="M223" i="4"/>
  <c r="N223" i="4"/>
  <c r="O223" i="4"/>
  <c r="P223" i="4"/>
  <c r="I224" i="4"/>
  <c r="I223" i="4" s="1"/>
  <c r="J224" i="4"/>
  <c r="I225" i="4"/>
  <c r="J225" i="4"/>
  <c r="I226" i="4"/>
  <c r="J226" i="4"/>
  <c r="I227" i="4"/>
  <c r="J227" i="4"/>
  <c r="I228" i="4"/>
  <c r="J228" i="4"/>
  <c r="I229" i="4"/>
  <c r="J229" i="4"/>
  <c r="K230" i="4"/>
  <c r="L230" i="4"/>
  <c r="M230" i="4"/>
  <c r="N230" i="4"/>
  <c r="O230" i="4"/>
  <c r="P230" i="4"/>
  <c r="I231" i="4"/>
  <c r="J231" i="4"/>
  <c r="I232" i="4"/>
  <c r="J232" i="4"/>
  <c r="I233" i="4"/>
  <c r="J233" i="4"/>
  <c r="I234" i="4"/>
  <c r="J234" i="4"/>
  <c r="I235" i="4"/>
  <c r="J235" i="4"/>
  <c r="I236" i="4"/>
  <c r="J236" i="4"/>
  <c r="I237" i="4"/>
  <c r="J237" i="4"/>
  <c r="I238" i="4"/>
  <c r="J238" i="4"/>
  <c r="I239" i="4"/>
  <c r="J239" i="4"/>
  <c r="I240" i="4"/>
  <c r="J240" i="4"/>
  <c r="I241" i="4"/>
  <c r="J241" i="4"/>
  <c r="I242" i="4"/>
  <c r="J242" i="4"/>
  <c r="C5" i="3"/>
  <c r="C4" i="3" s="1"/>
  <c r="A6" i="3"/>
  <c r="C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L896" i="6" l="1"/>
  <c r="L877" i="6"/>
  <c r="P794" i="6"/>
  <c r="M765" i="6"/>
  <c r="L753" i="6"/>
  <c r="L752" i="6" s="1"/>
  <c r="L656" i="6"/>
  <c r="Q417" i="6"/>
  <c r="L142" i="6"/>
  <c r="L19" i="6"/>
  <c r="M693" i="6"/>
  <c r="M565" i="6"/>
  <c r="L545" i="6"/>
  <c r="L543" i="6" s="1"/>
  <c r="M521" i="6"/>
  <c r="P417" i="6"/>
  <c r="M123" i="6"/>
  <c r="Q18" i="6"/>
  <c r="Q17" i="6" s="1"/>
  <c r="L814" i="6"/>
  <c r="N794" i="6"/>
  <c r="R721" i="6"/>
  <c r="L669" i="6"/>
  <c r="L628" i="6"/>
  <c r="L565" i="6"/>
  <c r="M543" i="6"/>
  <c r="M451" i="6"/>
  <c r="O417" i="6"/>
  <c r="M354" i="6"/>
  <c r="L327" i="6"/>
  <c r="P18" i="6"/>
  <c r="P17" i="6" s="1"/>
  <c r="O813" i="6"/>
  <c r="L451" i="6"/>
  <c r="N417" i="6"/>
  <c r="L346" i="6"/>
  <c r="L287" i="6" s="1"/>
  <c r="L230" i="6"/>
  <c r="O287" i="6"/>
  <c r="N813" i="6"/>
  <c r="L693" i="6"/>
  <c r="L470" i="6"/>
  <c r="M418" i="6"/>
  <c r="M360" i="6"/>
  <c r="M331" i="6"/>
  <c r="M288" i="6"/>
  <c r="M219" i="6"/>
  <c r="M828" i="6"/>
  <c r="M813" i="6" s="1"/>
  <c r="L810" i="6"/>
  <c r="M459" i="6"/>
  <c r="L243" i="6"/>
  <c r="L219" i="6"/>
  <c r="M158" i="6"/>
  <c r="M75" i="6"/>
  <c r="M55" i="6"/>
  <c r="M37" i="6"/>
  <c r="M19" i="6"/>
  <c r="L828" i="6"/>
  <c r="O721" i="6"/>
  <c r="L603" i="6"/>
  <c r="M398" i="6"/>
  <c r="M365" i="6"/>
  <c r="M302" i="6"/>
  <c r="M287" i="6" s="1"/>
  <c r="M273" i="6"/>
  <c r="L158" i="6"/>
  <c r="L75" i="6"/>
  <c r="L66" i="6"/>
  <c r="L55" i="6"/>
  <c r="M803" i="6"/>
  <c r="M656" i="6"/>
  <c r="M384" i="6"/>
  <c r="L360" i="6"/>
  <c r="L354" i="6"/>
  <c r="L309" i="6"/>
  <c r="M88" i="6"/>
  <c r="M588" i="6"/>
  <c r="L852" i="6"/>
  <c r="L803" i="6"/>
  <c r="L616" i="6"/>
  <c r="L588" i="6"/>
  <c r="M434" i="6"/>
  <c r="M417" i="6" s="1"/>
  <c r="M369" i="6"/>
  <c r="M335" i="6"/>
  <c r="N287" i="6"/>
  <c r="M257" i="6"/>
  <c r="M243" i="6"/>
  <c r="M176" i="6"/>
  <c r="L88" i="6"/>
  <c r="M885" i="6"/>
  <c r="Q813" i="6"/>
  <c r="M669" i="6"/>
  <c r="M503" i="6"/>
  <c r="M485" i="6"/>
  <c r="L434" i="6"/>
  <c r="L302" i="6"/>
  <c r="L288" i="6"/>
  <c r="L273" i="6"/>
  <c r="M109" i="6"/>
  <c r="M66" i="6"/>
  <c r="M18" i="6" s="1"/>
  <c r="P813" i="6"/>
  <c r="R18" i="6"/>
  <c r="L885" i="6"/>
  <c r="L836" i="6"/>
  <c r="L503" i="6"/>
  <c r="L485" i="6"/>
  <c r="L389" i="6"/>
  <c r="M377" i="6"/>
  <c r="M346" i="6"/>
  <c r="M340" i="6"/>
  <c r="S287" i="6"/>
  <c r="M230" i="6"/>
  <c r="M173" i="6"/>
  <c r="L123" i="6"/>
  <c r="L109" i="6"/>
  <c r="S813" i="6"/>
  <c r="M795" i="6"/>
  <c r="L781" i="6"/>
  <c r="Q726" i="6"/>
  <c r="Q721" i="6" s="1"/>
  <c r="L722" i="6"/>
  <c r="M628" i="6"/>
  <c r="M603" i="6"/>
  <c r="M470" i="6"/>
  <c r="L340" i="6"/>
  <c r="L257" i="6"/>
  <c r="O18" i="6"/>
  <c r="R813" i="6"/>
  <c r="L795" i="6"/>
  <c r="L794" i="6" s="1"/>
  <c r="M781" i="6"/>
  <c r="M747" i="6"/>
  <c r="S721" i="6"/>
  <c r="Q287" i="6"/>
  <c r="M209" i="6"/>
  <c r="M188" i="6"/>
  <c r="M178" i="6"/>
  <c r="N18" i="6"/>
  <c r="M903" i="6"/>
  <c r="M902" i="6" s="1"/>
  <c r="M836" i="6"/>
  <c r="L765" i="6"/>
  <c r="L747" i="6"/>
  <c r="M728" i="6"/>
  <c r="M616" i="6"/>
  <c r="L418" i="6"/>
  <c r="L411" i="6"/>
  <c r="L393" i="6"/>
  <c r="L369" i="6"/>
  <c r="P287" i="6"/>
  <c r="L209" i="6"/>
  <c r="L178" i="6"/>
  <c r="I187" i="4"/>
  <c r="J73" i="4"/>
  <c r="I73" i="4"/>
  <c r="J142" i="4"/>
  <c r="J120" i="4"/>
  <c r="I45" i="4"/>
  <c r="I17" i="4"/>
  <c r="I168" i="4"/>
  <c r="I142" i="4"/>
  <c r="I120" i="4"/>
  <c r="J149" i="4"/>
  <c r="I149" i="4"/>
  <c r="J97" i="4"/>
  <c r="J65" i="4"/>
  <c r="P16" i="4"/>
  <c r="J45" i="4"/>
  <c r="J16" i="4" s="1"/>
  <c r="J223" i="4"/>
  <c r="I97" i="4"/>
  <c r="O16" i="4"/>
  <c r="J168" i="4"/>
  <c r="N16" i="4"/>
  <c r="J20" i="4"/>
  <c r="M16" i="4"/>
  <c r="L16" i="4"/>
  <c r="I20" i="4"/>
  <c r="I16" i="4" s="1"/>
  <c r="J230" i="4"/>
  <c r="K16" i="4"/>
  <c r="I230" i="4"/>
  <c r="J87" i="4"/>
  <c r="J187" i="4"/>
  <c r="I87" i="4"/>
  <c r="L378" i="6"/>
  <c r="L377" i="6" s="1"/>
  <c r="M726" i="6"/>
  <c r="M721" i="6" s="1"/>
  <c r="P721" i="6"/>
  <c r="L813" i="6"/>
  <c r="L17" i="5"/>
  <c r="R287" i="6"/>
  <c r="O17" i="6"/>
  <c r="M17" i="5"/>
  <c r="L417" i="6"/>
  <c r="S17" i="6"/>
  <c r="L732" i="6"/>
  <c r="L726" i="6" s="1"/>
  <c r="L175" i="6"/>
  <c r="L173" i="6" s="1"/>
  <c r="M753" i="6"/>
  <c r="M752" i="6" s="1"/>
  <c r="N722" i="6"/>
  <c r="N721" i="6" s="1"/>
  <c r="R17" i="6" l="1"/>
  <c r="N17" i="6"/>
  <c r="L18" i="6"/>
  <c r="L17" i="6" s="1"/>
  <c r="M794" i="6"/>
  <c r="M17" i="6" s="1"/>
  <c r="L721" i="6"/>
  <c r="AK111" i="2" l="1"/>
  <c r="AK110" i="2" s="1"/>
  <c r="AJ111" i="2"/>
  <c r="AC111" i="2"/>
  <c r="AB111" i="2"/>
  <c r="F111" i="2"/>
  <c r="F110" i="2" s="1"/>
  <c r="D111" i="2"/>
  <c r="AO110" i="2"/>
  <c r="AN110" i="2"/>
  <c r="AM110" i="2"/>
  <c r="AM19" i="2" s="1"/>
  <c r="AL110" i="2"/>
  <c r="AJ110" i="2"/>
  <c r="AI110" i="2"/>
  <c r="AH110" i="2"/>
  <c r="AG110" i="2"/>
  <c r="AG19" i="2" s="1"/>
  <c r="AF110" i="2"/>
  <c r="AF19" i="2" s="1"/>
  <c r="AE110" i="2"/>
  <c r="AE22" i="2" s="1"/>
  <c r="AD110" i="2"/>
  <c r="AC110" i="2"/>
  <c r="AB110" i="2"/>
  <c r="AA110" i="2"/>
  <c r="Z110" i="2"/>
  <c r="T110" i="2"/>
  <c r="S110" i="2"/>
  <c r="R110" i="2"/>
  <c r="Q110" i="2"/>
  <c r="P110" i="2"/>
  <c r="P22" i="2" s="1"/>
  <c r="O110" i="2"/>
  <c r="N110" i="2"/>
  <c r="M110" i="2"/>
  <c r="L110" i="2"/>
  <c r="L19" i="2" s="1"/>
  <c r="K110" i="2"/>
  <c r="K19" i="2" s="1"/>
  <c r="J110" i="2"/>
  <c r="H110" i="2"/>
  <c r="D110" i="2"/>
  <c r="AK109" i="2"/>
  <c r="AJ109" i="2"/>
  <c r="AC109" i="2"/>
  <c r="AB109" i="2"/>
  <c r="F109" i="2"/>
  <c r="D109" i="2"/>
  <c r="AK108" i="2"/>
  <c r="AJ108" i="2"/>
  <c r="AC108" i="2"/>
  <c r="AB108" i="2"/>
  <c r="F108" i="2"/>
  <c r="D108" i="2"/>
  <c r="AK107" i="2"/>
  <c r="AJ107" i="2"/>
  <c r="AC107" i="2"/>
  <c r="AB107" i="2"/>
  <c r="F107" i="2"/>
  <c r="D107" i="2"/>
  <c r="AK106" i="2"/>
  <c r="AJ106" i="2"/>
  <c r="AC106" i="2"/>
  <c r="AB106" i="2"/>
  <c r="F106" i="2"/>
  <c r="D106" i="2"/>
  <c r="AK105" i="2"/>
  <c r="AJ105" i="2"/>
  <c r="AC105" i="2"/>
  <c r="AB105" i="2"/>
  <c r="F105" i="2"/>
  <c r="D105" i="2"/>
  <c r="AK104" i="2"/>
  <c r="AJ104" i="2"/>
  <c r="AC104" i="2"/>
  <c r="AB104" i="2"/>
  <c r="F104" i="2"/>
  <c r="D104" i="2"/>
  <c r="AK103" i="2"/>
  <c r="AJ103" i="2"/>
  <c r="AC103" i="2"/>
  <c r="AB103" i="2"/>
  <c r="F103" i="2"/>
  <c r="D103" i="2"/>
  <c r="AK102" i="2"/>
  <c r="AI45" i="1" s="1"/>
  <c r="AJ102" i="2"/>
  <c r="AC102" i="2"/>
  <c r="AB102" i="2"/>
  <c r="F102" i="2"/>
  <c r="D102" i="2"/>
  <c r="AK101" i="2"/>
  <c r="AJ101" i="2"/>
  <c r="AC101" i="2"/>
  <c r="AB101" i="2"/>
  <c r="F101" i="2"/>
  <c r="D101" i="2"/>
  <c r="AK100" i="2"/>
  <c r="AJ100" i="2"/>
  <c r="AC100" i="2"/>
  <c r="AB100" i="2"/>
  <c r="F100" i="2"/>
  <c r="D100" i="2"/>
  <c r="AK99" i="2"/>
  <c r="AJ99" i="2"/>
  <c r="AC99" i="2"/>
  <c r="AB99" i="2"/>
  <c r="F99" i="2"/>
  <c r="D99" i="2"/>
  <c r="AK98" i="2"/>
  <c r="AJ98" i="2"/>
  <c r="AC98" i="2"/>
  <c r="AB98" i="2"/>
  <c r="F98" i="2"/>
  <c r="D98" i="2"/>
  <c r="AO97" i="2"/>
  <c r="AN97" i="2"/>
  <c r="AN22" i="2" s="1"/>
  <c r="AM97" i="2"/>
  <c r="AM22" i="2" s="1"/>
  <c r="AL97" i="2"/>
  <c r="AL22" i="2" s="1"/>
  <c r="AI97" i="2"/>
  <c r="AH97" i="2"/>
  <c r="AG97" i="2"/>
  <c r="AF97" i="2"/>
  <c r="AE97" i="2"/>
  <c r="AD97" i="2"/>
  <c r="AA97" i="2"/>
  <c r="Z97" i="2"/>
  <c r="T97" i="2"/>
  <c r="S97" i="2"/>
  <c r="R97" i="2"/>
  <c r="Q97" i="2"/>
  <c r="Q22" i="2" s="1"/>
  <c r="P97" i="2"/>
  <c r="O97" i="2"/>
  <c r="N97" i="2"/>
  <c r="M97" i="2"/>
  <c r="L97" i="2"/>
  <c r="K97" i="2"/>
  <c r="J97" i="2"/>
  <c r="H97" i="2"/>
  <c r="AK96" i="2"/>
  <c r="AJ96" i="2"/>
  <c r="AJ93" i="2" s="1"/>
  <c r="AC96" i="2"/>
  <c r="AB96" i="2"/>
  <c r="F96" i="2"/>
  <c r="D96" i="2"/>
  <c r="AC95" i="2"/>
  <c r="AB95" i="2"/>
  <c r="F95" i="2"/>
  <c r="D95" i="2"/>
  <c r="AC94" i="2"/>
  <c r="AC93" i="2" s="1"/>
  <c r="AB94" i="2"/>
  <c r="F94" i="2"/>
  <c r="D94" i="2"/>
  <c r="AO93" i="2"/>
  <c r="AN93" i="2"/>
  <c r="AM93" i="2"/>
  <c r="AL93" i="2"/>
  <c r="AI93" i="2"/>
  <c r="AH93" i="2"/>
  <c r="AG93" i="2"/>
  <c r="AF93" i="2"/>
  <c r="AE93" i="2"/>
  <c r="AD93" i="2"/>
  <c r="AA93" i="2"/>
  <c r="AA19" i="2" s="1"/>
  <c r="Z93" i="2"/>
  <c r="Z22" i="2" s="1"/>
  <c r="T93" i="2"/>
  <c r="T22" i="2" s="1"/>
  <c r="S93" i="2"/>
  <c r="R93" i="2"/>
  <c r="Q93" i="2"/>
  <c r="P93" i="2"/>
  <c r="O93" i="2"/>
  <c r="N93" i="2"/>
  <c r="M93" i="2"/>
  <c r="L93" i="2"/>
  <c r="K93" i="2"/>
  <c r="J93" i="2"/>
  <c r="H93" i="2"/>
  <c r="AK92" i="2"/>
  <c r="AJ92" i="2"/>
  <c r="AC92" i="2"/>
  <c r="AB92" i="2"/>
  <c r="F92" i="2"/>
  <c r="D92" i="2"/>
  <c r="AK91" i="2"/>
  <c r="AJ91" i="2"/>
  <c r="AC91" i="2"/>
  <c r="AB91" i="2"/>
  <c r="F91" i="2"/>
  <c r="D91" i="2"/>
  <c r="AK90" i="2"/>
  <c r="AJ90" i="2"/>
  <c r="AC90" i="2"/>
  <c r="AB90" i="2"/>
  <c r="F90" i="2"/>
  <c r="D90" i="2"/>
  <c r="AK89" i="2"/>
  <c r="AJ89" i="2"/>
  <c r="AH50" i="1" s="1"/>
  <c r="AC89" i="2"/>
  <c r="AA50" i="1" s="1"/>
  <c r="AB89" i="2"/>
  <c r="Z50" i="1" s="1"/>
  <c r="F89" i="2"/>
  <c r="D89" i="2"/>
  <c r="AK88" i="2"/>
  <c r="AJ88" i="2"/>
  <c r="AC88" i="2"/>
  <c r="AB88" i="2"/>
  <c r="F88" i="2"/>
  <c r="D88" i="2"/>
  <c r="AK87" i="2"/>
  <c r="AJ87" i="2"/>
  <c r="AC87" i="2"/>
  <c r="AB87" i="2"/>
  <c r="F87" i="2"/>
  <c r="D87" i="2"/>
  <c r="AO86" i="2"/>
  <c r="AN86" i="2"/>
  <c r="AM86" i="2"/>
  <c r="AL86" i="2"/>
  <c r="AI86" i="2"/>
  <c r="AH86" i="2"/>
  <c r="AG86" i="2"/>
  <c r="AF86" i="2"/>
  <c r="AE86" i="2"/>
  <c r="AD86" i="2"/>
  <c r="AA86" i="2"/>
  <c r="Z86" i="2"/>
  <c r="T86" i="2"/>
  <c r="S86" i="2"/>
  <c r="R86" i="2"/>
  <c r="R21" i="2" s="1"/>
  <c r="Q86" i="2"/>
  <c r="Q21" i="2" s="1"/>
  <c r="P86" i="2"/>
  <c r="P19" i="2" s="1"/>
  <c r="O86" i="2"/>
  <c r="N86" i="2"/>
  <c r="M86" i="2"/>
  <c r="L86" i="2"/>
  <c r="K86" i="2"/>
  <c r="J86" i="2"/>
  <c r="H86" i="2"/>
  <c r="AK85" i="2"/>
  <c r="AJ85" i="2"/>
  <c r="AC85" i="2"/>
  <c r="AB85" i="2"/>
  <c r="F85" i="2"/>
  <c r="D85" i="2"/>
  <c r="AK84" i="2"/>
  <c r="AI21" i="1" s="1"/>
  <c r="AJ84" i="2"/>
  <c r="AH21" i="1" s="1"/>
  <c r="AC84" i="2"/>
  <c r="AA21" i="1" s="1"/>
  <c r="AB84" i="2"/>
  <c r="F84" i="2"/>
  <c r="D84" i="2"/>
  <c r="AK83" i="2"/>
  <c r="AJ83" i="2"/>
  <c r="AC83" i="2"/>
  <c r="AB83" i="2"/>
  <c r="F83" i="2"/>
  <c r="D83" i="2"/>
  <c r="AK82" i="2"/>
  <c r="AJ82" i="2"/>
  <c r="AC82" i="2"/>
  <c r="AB82" i="2"/>
  <c r="F82" i="2"/>
  <c r="D82" i="2"/>
  <c r="AK81" i="2"/>
  <c r="AJ81" i="2"/>
  <c r="AC81" i="2"/>
  <c r="AB81" i="2"/>
  <c r="F81" i="2"/>
  <c r="D81" i="2"/>
  <c r="AK80" i="2"/>
  <c r="AJ80" i="2"/>
  <c r="AC80" i="2"/>
  <c r="AB80" i="2"/>
  <c r="F80" i="2"/>
  <c r="D80" i="2"/>
  <c r="AK79" i="2"/>
  <c r="AJ79" i="2"/>
  <c r="AC79" i="2"/>
  <c r="AB79" i="2"/>
  <c r="Z35" i="1" s="1"/>
  <c r="F79" i="2"/>
  <c r="D79" i="2"/>
  <c r="AK78" i="2"/>
  <c r="AJ78" i="2"/>
  <c r="AC78" i="2"/>
  <c r="AB78" i="2"/>
  <c r="F78" i="2"/>
  <c r="D78" i="2"/>
  <c r="AK77" i="2"/>
  <c r="AJ77" i="2"/>
  <c r="AC77" i="2"/>
  <c r="AB77" i="2"/>
  <c r="F77" i="2"/>
  <c r="D77" i="2"/>
  <c r="AK76" i="2"/>
  <c r="AJ76" i="2"/>
  <c r="AC76" i="2"/>
  <c r="AB76" i="2"/>
  <c r="F76" i="2"/>
  <c r="D76" i="2"/>
  <c r="AK75" i="2"/>
  <c r="AJ75" i="2"/>
  <c r="AC75" i="2"/>
  <c r="AB75" i="2"/>
  <c r="F75" i="2"/>
  <c r="D75" i="2"/>
  <c r="AK74" i="2"/>
  <c r="AJ74" i="2"/>
  <c r="AC74" i="2"/>
  <c r="AB74" i="2"/>
  <c r="F74" i="2"/>
  <c r="D74" i="2"/>
  <c r="AK73" i="2"/>
  <c r="AI32" i="1" s="1"/>
  <c r="AJ73" i="2"/>
  <c r="AC73" i="2"/>
  <c r="AB73" i="2"/>
  <c r="F73" i="2"/>
  <c r="D73" i="2"/>
  <c r="AK72" i="2"/>
  <c r="AJ72" i="2"/>
  <c r="AC72" i="2"/>
  <c r="AB72" i="2"/>
  <c r="F72" i="2"/>
  <c r="D72" i="2"/>
  <c r="AK71" i="2"/>
  <c r="AJ71" i="2"/>
  <c r="AC71" i="2"/>
  <c r="AA31" i="1" s="1"/>
  <c r="AB71" i="2"/>
  <c r="AB68" i="2" s="1"/>
  <c r="F71" i="2"/>
  <c r="D71" i="2"/>
  <c r="AK70" i="2"/>
  <c r="AJ70" i="2"/>
  <c r="AC70" i="2"/>
  <c r="AB70" i="2"/>
  <c r="F70" i="2"/>
  <c r="D70" i="2"/>
  <c r="AK69" i="2"/>
  <c r="AJ69" i="2"/>
  <c r="AH45" i="1" s="1"/>
  <c r="AC69" i="2"/>
  <c r="AB69" i="2"/>
  <c r="F69" i="2"/>
  <c r="D69" i="2"/>
  <c r="AO68" i="2"/>
  <c r="AN68" i="2"/>
  <c r="AN21" i="2" s="1"/>
  <c r="AM68" i="2"/>
  <c r="AM21" i="2" s="1"/>
  <c r="AL68" i="2"/>
  <c r="AI68" i="2"/>
  <c r="AI21" i="2" s="1"/>
  <c r="AH68" i="2"/>
  <c r="AG68" i="2"/>
  <c r="AF68" i="2"/>
  <c r="AE68" i="2"/>
  <c r="AD68" i="2"/>
  <c r="AA68" i="2"/>
  <c r="Z68" i="2"/>
  <c r="Z18" i="2" s="1"/>
  <c r="T68" i="2"/>
  <c r="T21" i="2" s="1"/>
  <c r="S68" i="2"/>
  <c r="S21" i="2" s="1"/>
  <c r="R68" i="2"/>
  <c r="Q68" i="2"/>
  <c r="P68" i="2"/>
  <c r="O68" i="2"/>
  <c r="O21" i="2" s="1"/>
  <c r="N68" i="2"/>
  <c r="N21" i="2" s="1"/>
  <c r="M68" i="2"/>
  <c r="M21" i="2" s="1"/>
  <c r="L68" i="2"/>
  <c r="K68" i="2"/>
  <c r="J68" i="2"/>
  <c r="H68" i="2"/>
  <c r="AK67" i="2"/>
  <c r="AJ67" i="2"/>
  <c r="AC67" i="2"/>
  <c r="AB67" i="2"/>
  <c r="F67" i="2"/>
  <c r="D67" i="2"/>
  <c r="AK66" i="2"/>
  <c r="AJ66" i="2"/>
  <c r="AC66" i="2"/>
  <c r="AB66" i="2"/>
  <c r="Z48" i="1" s="1"/>
  <c r="F66" i="2"/>
  <c r="D66" i="2"/>
  <c r="AK65" i="2"/>
  <c r="AJ65" i="2"/>
  <c r="AC65" i="2"/>
  <c r="AB65" i="2"/>
  <c r="F65" i="2"/>
  <c r="D65" i="2"/>
  <c r="AK64" i="2"/>
  <c r="AI46" i="1" s="1"/>
  <c r="AJ64" i="2"/>
  <c r="AH46" i="1" s="1"/>
  <c r="AC64" i="2"/>
  <c r="AB64" i="2"/>
  <c r="F64" i="2"/>
  <c r="D64" i="2"/>
  <c r="AK63" i="2"/>
  <c r="AJ63" i="2"/>
  <c r="AH35" i="1" s="1"/>
  <c r="AC63" i="2"/>
  <c r="AB63" i="2"/>
  <c r="F63" i="2"/>
  <c r="D63" i="2"/>
  <c r="AK62" i="2"/>
  <c r="AJ62" i="2"/>
  <c r="AC62" i="2"/>
  <c r="AB62" i="2"/>
  <c r="F62" i="2"/>
  <c r="D62" i="2"/>
  <c r="AK61" i="2"/>
  <c r="AJ61" i="2"/>
  <c r="AC61" i="2"/>
  <c r="AB61" i="2"/>
  <c r="F61" i="2"/>
  <c r="D61" i="2"/>
  <c r="AC60" i="2"/>
  <c r="AB60" i="2"/>
  <c r="F60" i="2"/>
  <c r="D60" i="2"/>
  <c r="AK59" i="2"/>
  <c r="AJ59" i="2"/>
  <c r="AC59" i="2"/>
  <c r="AB59" i="2"/>
  <c r="F59" i="2"/>
  <c r="D59" i="2"/>
  <c r="AK58" i="2"/>
  <c r="AJ58" i="2"/>
  <c r="AC58" i="2"/>
  <c r="AB58" i="2"/>
  <c r="F58" i="2"/>
  <c r="D58" i="2"/>
  <c r="AK57" i="2"/>
  <c r="AJ57" i="2"/>
  <c r="AC57" i="2"/>
  <c r="AB57" i="2"/>
  <c r="F57" i="2"/>
  <c r="D57" i="2"/>
  <c r="AC56" i="2"/>
  <c r="AB56" i="2"/>
  <c r="F56" i="2"/>
  <c r="D56" i="2"/>
  <c r="AK55" i="2"/>
  <c r="AJ55" i="2"/>
  <c r="AC55" i="2"/>
  <c r="AB55" i="2"/>
  <c r="F55" i="2"/>
  <c r="D55" i="2"/>
  <c r="AK54" i="2"/>
  <c r="AI43" i="1" s="1"/>
  <c r="AJ54" i="2"/>
  <c r="AH43" i="1" s="1"/>
  <c r="AC54" i="2"/>
  <c r="AB54" i="2"/>
  <c r="F54" i="2"/>
  <c r="D54" i="2"/>
  <c r="AK53" i="2"/>
  <c r="AJ53" i="2"/>
  <c r="AC53" i="2"/>
  <c r="AB53" i="2"/>
  <c r="F53" i="2"/>
  <c r="D53" i="2"/>
  <c r="AK52" i="2"/>
  <c r="AJ52" i="2"/>
  <c r="AC52" i="2"/>
  <c r="AB52" i="2"/>
  <c r="F52" i="2"/>
  <c r="D52" i="2"/>
  <c r="AK51" i="2"/>
  <c r="AJ51" i="2"/>
  <c r="AC51" i="2"/>
  <c r="AB51" i="2"/>
  <c r="F51" i="2"/>
  <c r="D51" i="2"/>
  <c r="AC50" i="2"/>
  <c r="AB50" i="2"/>
  <c r="F50" i="2"/>
  <c r="D50" i="2"/>
  <c r="AK49" i="2"/>
  <c r="AJ49" i="2"/>
  <c r="AC49" i="2"/>
  <c r="AB49" i="2"/>
  <c r="F49" i="2"/>
  <c r="D49" i="2"/>
  <c r="AK48" i="2"/>
  <c r="AJ48" i="2"/>
  <c r="AC48" i="2"/>
  <c r="AB48" i="2"/>
  <c r="F48" i="2"/>
  <c r="D48" i="2"/>
  <c r="AO47" i="2"/>
  <c r="AN47" i="2"/>
  <c r="AN19" i="2" s="1"/>
  <c r="AM47" i="2"/>
  <c r="AL47" i="2"/>
  <c r="AL19" i="2" s="1"/>
  <c r="AI47" i="2"/>
  <c r="AI19" i="2" s="1"/>
  <c r="AH47" i="2"/>
  <c r="AG47" i="2"/>
  <c r="AG20" i="2" s="1"/>
  <c r="AF47" i="2"/>
  <c r="AF20" i="2" s="1"/>
  <c r="AE47" i="2"/>
  <c r="AE20" i="2" s="1"/>
  <c r="AD47" i="2"/>
  <c r="AD19" i="2" s="1"/>
  <c r="AA47" i="2"/>
  <c r="Z47" i="2"/>
  <c r="T47" i="2"/>
  <c r="S47" i="2"/>
  <c r="R47" i="2"/>
  <c r="Q47" i="2"/>
  <c r="P47" i="2"/>
  <c r="O47" i="2"/>
  <c r="O19" i="2" s="1"/>
  <c r="N47" i="2"/>
  <c r="N19" i="2" s="1"/>
  <c r="M47" i="2"/>
  <c r="L47" i="2"/>
  <c r="K47" i="2"/>
  <c r="J47" i="2"/>
  <c r="J20" i="2" s="1"/>
  <c r="H47" i="2"/>
  <c r="H19" i="2" s="1"/>
  <c r="AK46" i="2"/>
  <c r="AI41" i="1" s="1"/>
  <c r="AJ46" i="2"/>
  <c r="AH41" i="1" s="1"/>
  <c r="AC46" i="2"/>
  <c r="AA41" i="1" s="1"/>
  <c r="AB46" i="2"/>
  <c r="Z41" i="1" s="1"/>
  <c r="F46" i="2"/>
  <c r="D46" i="2"/>
  <c r="AK45" i="2"/>
  <c r="AJ45" i="2"/>
  <c r="AC45" i="2"/>
  <c r="AB45" i="2"/>
  <c r="Z29" i="1" s="1"/>
  <c r="F45" i="2"/>
  <c r="D45" i="2"/>
  <c r="AK44" i="2"/>
  <c r="AJ44" i="2"/>
  <c r="AC44" i="2"/>
  <c r="AA37" i="1" s="1"/>
  <c r="AB44" i="2"/>
  <c r="Z37" i="1" s="1"/>
  <c r="F44" i="2"/>
  <c r="D44" i="2"/>
  <c r="AK43" i="2"/>
  <c r="AJ43" i="2"/>
  <c r="AC43" i="2"/>
  <c r="AB43" i="2"/>
  <c r="F43" i="2"/>
  <c r="D43" i="2"/>
  <c r="AK42" i="2"/>
  <c r="AJ42" i="2"/>
  <c r="AC42" i="2"/>
  <c r="AB42" i="2"/>
  <c r="F42" i="2"/>
  <c r="D42" i="2"/>
  <c r="AK41" i="2"/>
  <c r="AJ41" i="2"/>
  <c r="AC41" i="2"/>
  <c r="AA20" i="1" s="1"/>
  <c r="AB41" i="2"/>
  <c r="Z20" i="1" s="1"/>
  <c r="F41" i="2"/>
  <c r="D41" i="2"/>
  <c r="AK40" i="2"/>
  <c r="AJ40" i="2"/>
  <c r="AC40" i="2"/>
  <c r="AB40" i="2"/>
  <c r="F40" i="2"/>
  <c r="D40" i="2"/>
  <c r="AK39" i="2"/>
  <c r="AJ39" i="2"/>
  <c r="AC39" i="2"/>
  <c r="AB39" i="2"/>
  <c r="F39" i="2"/>
  <c r="D39" i="2"/>
  <c r="AK38" i="2"/>
  <c r="AI36" i="1" s="1"/>
  <c r="AJ38" i="2"/>
  <c r="AH36" i="1" s="1"/>
  <c r="AC38" i="2"/>
  <c r="AA36" i="1" s="1"/>
  <c r="AB38" i="2"/>
  <c r="F38" i="2"/>
  <c r="D38" i="2"/>
  <c r="AK37" i="2"/>
  <c r="AJ37" i="2"/>
  <c r="AC37" i="2"/>
  <c r="AA40" i="1" s="1"/>
  <c r="AB37" i="2"/>
  <c r="F37" i="2"/>
  <c r="D37" i="2"/>
  <c r="AK36" i="2"/>
  <c r="AJ36" i="2"/>
  <c r="AC36" i="2"/>
  <c r="AB36" i="2"/>
  <c r="F36" i="2"/>
  <c r="D36" i="2"/>
  <c r="AC35" i="2"/>
  <c r="AB35" i="2"/>
  <c r="F35" i="2"/>
  <c r="D35" i="2"/>
  <c r="AK34" i="2"/>
  <c r="AJ34" i="2"/>
  <c r="AC34" i="2"/>
  <c r="AB34" i="2"/>
  <c r="Z47" i="1" s="1"/>
  <c r="F34" i="2"/>
  <c r="D34" i="2"/>
  <c r="AK33" i="2"/>
  <c r="AJ33" i="2"/>
  <c r="AC33" i="2"/>
  <c r="AA34" i="1" s="1"/>
  <c r="AB33" i="2"/>
  <c r="Z34" i="1" s="1"/>
  <c r="F33" i="2"/>
  <c r="D33" i="2"/>
  <c r="AK32" i="2"/>
  <c r="AI39" i="1" s="1"/>
  <c r="AJ32" i="2"/>
  <c r="AH39" i="1" s="1"/>
  <c r="AC32" i="2"/>
  <c r="AB32" i="2"/>
  <c r="F32" i="2"/>
  <c r="D32" i="2"/>
  <c r="AK31" i="2"/>
  <c r="AJ31" i="2"/>
  <c r="AC31" i="2"/>
  <c r="AB31" i="2"/>
  <c r="F31" i="2"/>
  <c r="D31" i="2"/>
  <c r="AK30" i="2"/>
  <c r="AJ30" i="2"/>
  <c r="AC30" i="2"/>
  <c r="AA19" i="1" s="1"/>
  <c r="AB30" i="2"/>
  <c r="Z19" i="1" s="1"/>
  <c r="F30" i="2"/>
  <c r="D30" i="2"/>
  <c r="AK29" i="2"/>
  <c r="AJ29" i="2"/>
  <c r="AC29" i="2"/>
  <c r="AB29" i="2"/>
  <c r="F29" i="2"/>
  <c r="D29" i="2"/>
  <c r="AK28" i="2"/>
  <c r="AJ28" i="2"/>
  <c r="AC28" i="2"/>
  <c r="AB28" i="2"/>
  <c r="F28" i="2"/>
  <c r="D28" i="2"/>
  <c r="D25" i="2" s="1"/>
  <c r="AK27" i="2"/>
  <c r="AI18" i="1" s="1"/>
  <c r="AJ27" i="2"/>
  <c r="AC27" i="2"/>
  <c r="AA18" i="1" s="1"/>
  <c r="AB27" i="2"/>
  <c r="F27" i="2"/>
  <c r="D27" i="2"/>
  <c r="AK26" i="2"/>
  <c r="AJ26" i="2"/>
  <c r="AC26" i="2"/>
  <c r="AB26" i="2"/>
  <c r="Z24" i="1" s="1"/>
  <c r="F26" i="2"/>
  <c r="D26" i="2"/>
  <c r="AO25" i="2"/>
  <c r="AN25" i="2"/>
  <c r="AM25" i="2"/>
  <c r="AM20" i="2" s="1"/>
  <c r="AL25" i="2"/>
  <c r="AL20" i="2" s="1"/>
  <c r="AI25" i="2"/>
  <c r="AI18" i="2" s="1"/>
  <c r="AI17" i="2" s="1"/>
  <c r="AH25" i="2"/>
  <c r="AH18" i="2" s="1"/>
  <c r="AG25" i="2"/>
  <c r="AF25" i="2"/>
  <c r="AE25" i="2"/>
  <c r="AD25" i="2"/>
  <c r="AD18" i="2" s="1"/>
  <c r="AA25" i="2"/>
  <c r="Z25" i="2"/>
  <c r="T25" i="2"/>
  <c r="S25" i="2"/>
  <c r="R25" i="2"/>
  <c r="R20" i="2" s="1"/>
  <c r="Q25" i="2"/>
  <c r="Q20" i="2" s="1"/>
  <c r="P25" i="2"/>
  <c r="O25" i="2"/>
  <c r="N25" i="2"/>
  <c r="M25" i="2"/>
  <c r="M18" i="2" s="1"/>
  <c r="L25" i="2"/>
  <c r="L20" i="2" s="1"/>
  <c r="K25" i="2"/>
  <c r="K20" i="2" s="1"/>
  <c r="J25" i="2"/>
  <c r="H25" i="2"/>
  <c r="H18" i="2" s="1"/>
  <c r="AO24" i="2"/>
  <c r="AN24" i="2"/>
  <c r="AM24" i="2"/>
  <c r="AL24" i="2"/>
  <c r="AI24" i="2"/>
  <c r="AH24" i="2"/>
  <c r="AG24" i="2"/>
  <c r="AF24" i="2"/>
  <c r="AE24" i="2"/>
  <c r="AD24" i="2"/>
  <c r="AA24" i="2"/>
  <c r="Z24" i="2"/>
  <c r="T24" i="2"/>
  <c r="S24" i="2"/>
  <c r="R24" i="2"/>
  <c r="Q24" i="2"/>
  <c r="P24" i="2"/>
  <c r="O24" i="2"/>
  <c r="N24" i="2"/>
  <c r="M24" i="2"/>
  <c r="L24" i="2"/>
  <c r="K24" i="2"/>
  <c r="J24" i="2"/>
  <c r="H24" i="2"/>
  <c r="AO23" i="2"/>
  <c r="AN23" i="2"/>
  <c r="AM23" i="2"/>
  <c r="AL23" i="2"/>
  <c r="AI23" i="2"/>
  <c r="AH23" i="2"/>
  <c r="AG23" i="2"/>
  <c r="AF23" i="2"/>
  <c r="AE23" i="2"/>
  <c r="AD23" i="2"/>
  <c r="AA23" i="2"/>
  <c r="Z23" i="2"/>
  <c r="T23" i="2"/>
  <c r="S23" i="2"/>
  <c r="R23" i="2"/>
  <c r="Q23" i="2"/>
  <c r="P23" i="2"/>
  <c r="O23" i="2"/>
  <c r="N23" i="2"/>
  <c r="M23" i="2"/>
  <c r="L23" i="2"/>
  <c r="K23" i="2"/>
  <c r="J23" i="2"/>
  <c r="H23" i="2"/>
  <c r="AO22" i="2"/>
  <c r="AD22" i="2"/>
  <c r="J22" i="2"/>
  <c r="H22" i="2"/>
  <c r="AH21" i="2"/>
  <c r="AG21" i="2"/>
  <c r="AF21" i="2"/>
  <c r="AE21" i="2"/>
  <c r="AD21" i="2"/>
  <c r="AA21" i="2"/>
  <c r="L21" i="2"/>
  <c r="K21" i="2"/>
  <c r="J21" i="2"/>
  <c r="H21" i="2"/>
  <c r="AO20" i="2"/>
  <c r="AA20" i="2"/>
  <c r="Z20" i="2"/>
  <c r="T20" i="2"/>
  <c r="S20" i="2"/>
  <c r="P20" i="2"/>
  <c r="AF18" i="2"/>
  <c r="AE18" i="2"/>
  <c r="P18" i="2"/>
  <c r="O18" i="2"/>
  <c r="O17" i="2" s="1"/>
  <c r="K18" i="2"/>
  <c r="J18" i="2"/>
  <c r="AM51" i="1"/>
  <c r="AL51" i="1"/>
  <c r="AK51" i="1"/>
  <c r="AJ51" i="1"/>
  <c r="AI51" i="1"/>
  <c r="AG51" i="1"/>
  <c r="AF51" i="1"/>
  <c r="AE51" i="1"/>
  <c r="AD51" i="1"/>
  <c r="AC51" i="1"/>
  <c r="AB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H51" i="1"/>
  <c r="AM50" i="1"/>
  <c r="AL50" i="1"/>
  <c r="AK50" i="1"/>
  <c r="AJ50" i="1"/>
  <c r="AI50" i="1"/>
  <c r="AG50" i="1"/>
  <c r="AF50" i="1"/>
  <c r="AE50" i="1"/>
  <c r="AD50" i="1"/>
  <c r="AC50" i="1"/>
  <c r="AB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H50" i="1"/>
  <c r="AM49" i="1"/>
  <c r="AL49" i="1"/>
  <c r="AK49" i="1"/>
  <c r="AJ49" i="1"/>
  <c r="AH49" i="1"/>
  <c r="AG49" i="1"/>
  <c r="AF49" i="1"/>
  <c r="AE49" i="1"/>
  <c r="AD49" i="1"/>
  <c r="AC49" i="1"/>
  <c r="AB49" i="1"/>
  <c r="AA49" i="1"/>
  <c r="V49" i="1"/>
  <c r="U49" i="1"/>
  <c r="T49" i="1"/>
  <c r="S49" i="1"/>
  <c r="R49" i="1"/>
  <c r="Q49" i="1"/>
  <c r="P49" i="1"/>
  <c r="O49" i="1"/>
  <c r="N49" i="1"/>
  <c r="M49" i="1"/>
  <c r="L49" i="1"/>
  <c r="K49" i="1"/>
  <c r="D49" i="1" s="1"/>
  <c r="J49" i="1"/>
  <c r="F49" i="1" s="1"/>
  <c r="H49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H48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H47" i="1"/>
  <c r="AM46" i="1"/>
  <c r="AL46" i="1"/>
  <c r="AK46" i="1"/>
  <c r="AJ46" i="1"/>
  <c r="AG46" i="1"/>
  <c r="AF46" i="1"/>
  <c r="AF42" i="1" s="1"/>
  <c r="AE46" i="1"/>
  <c r="AD46" i="1"/>
  <c r="AC46" i="1"/>
  <c r="AB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H46" i="1"/>
  <c r="AM45" i="1"/>
  <c r="AL45" i="1"/>
  <c r="AK45" i="1"/>
  <c r="AJ45" i="1"/>
  <c r="AG45" i="1"/>
  <c r="AF45" i="1"/>
  <c r="AE45" i="1"/>
  <c r="AD45" i="1"/>
  <c r="AC45" i="1"/>
  <c r="AB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H45" i="1"/>
  <c r="F44" i="1"/>
  <c r="D44" i="1"/>
  <c r="AM43" i="1"/>
  <c r="AL43" i="1"/>
  <c r="AL42" i="1" s="1"/>
  <c r="AK43" i="1"/>
  <c r="AJ43" i="1"/>
  <c r="AG43" i="1"/>
  <c r="AF43" i="1"/>
  <c r="AE43" i="1"/>
  <c r="AD43" i="1"/>
  <c r="AC43" i="1"/>
  <c r="AB43" i="1"/>
  <c r="AA43" i="1"/>
  <c r="Z43" i="1"/>
  <c r="V43" i="1"/>
  <c r="U43" i="1"/>
  <c r="T43" i="1"/>
  <c r="S43" i="1"/>
  <c r="R43" i="1"/>
  <c r="Q43" i="1"/>
  <c r="P43" i="1"/>
  <c r="O43" i="1"/>
  <c r="N43" i="1"/>
  <c r="M43" i="1"/>
  <c r="M42" i="1" s="1"/>
  <c r="L43" i="1"/>
  <c r="K43" i="1"/>
  <c r="J43" i="1"/>
  <c r="H43" i="1"/>
  <c r="N42" i="1"/>
  <c r="AM41" i="1"/>
  <c r="AL41" i="1"/>
  <c r="AK41" i="1"/>
  <c r="AJ41" i="1"/>
  <c r="AG41" i="1"/>
  <c r="AF41" i="1"/>
  <c r="AE41" i="1"/>
  <c r="AD41" i="1"/>
  <c r="AC41" i="1"/>
  <c r="AB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H41" i="1"/>
  <c r="AM40" i="1"/>
  <c r="AL40" i="1"/>
  <c r="AK40" i="1"/>
  <c r="AJ40" i="1"/>
  <c r="AI40" i="1"/>
  <c r="AH40" i="1"/>
  <c r="AG40" i="1"/>
  <c r="AF40" i="1"/>
  <c r="AE40" i="1"/>
  <c r="AD40" i="1"/>
  <c r="AC40" i="1"/>
  <c r="AC38" i="1" s="1"/>
  <c r="AB40" i="1"/>
  <c r="Z40" i="1"/>
  <c r="V40" i="1"/>
  <c r="V38" i="1" s="1"/>
  <c r="U40" i="1"/>
  <c r="T40" i="1"/>
  <c r="S40" i="1"/>
  <c r="R40" i="1"/>
  <c r="Q40" i="1"/>
  <c r="P40" i="1"/>
  <c r="O40" i="1"/>
  <c r="N40" i="1"/>
  <c r="N38" i="1" s="1"/>
  <c r="M40" i="1"/>
  <c r="L40" i="1"/>
  <c r="K40" i="1"/>
  <c r="J40" i="1"/>
  <c r="H40" i="1"/>
  <c r="AM39" i="1"/>
  <c r="AL39" i="1"/>
  <c r="AK39" i="1"/>
  <c r="AK38" i="1" s="1"/>
  <c r="AJ39" i="1"/>
  <c r="AJ38" i="1" s="1"/>
  <c r="AG39" i="1"/>
  <c r="AF39" i="1"/>
  <c r="AE39" i="1"/>
  <c r="AD39" i="1"/>
  <c r="AD38" i="1" s="1"/>
  <c r="AC39" i="1"/>
  <c r="AB39" i="1"/>
  <c r="AA39" i="1"/>
  <c r="AA38" i="1" s="1"/>
  <c r="Z39" i="1"/>
  <c r="V39" i="1"/>
  <c r="U39" i="1"/>
  <c r="T39" i="1"/>
  <c r="S39" i="1"/>
  <c r="R39" i="1"/>
  <c r="R38" i="1" s="1"/>
  <c r="Q39" i="1"/>
  <c r="Q38" i="1" s="1"/>
  <c r="P39" i="1"/>
  <c r="O39" i="1"/>
  <c r="O38" i="1" s="1"/>
  <c r="N39" i="1"/>
  <c r="M39" i="1"/>
  <c r="L39" i="1"/>
  <c r="K39" i="1"/>
  <c r="J39" i="1"/>
  <c r="H39" i="1"/>
  <c r="H38" i="1" s="1"/>
  <c r="AM37" i="1"/>
  <c r="AL37" i="1"/>
  <c r="AK37" i="1"/>
  <c r="AJ37" i="1"/>
  <c r="AG37" i="1"/>
  <c r="AF37" i="1"/>
  <c r="AE37" i="1"/>
  <c r="AD37" i="1"/>
  <c r="AC37" i="1"/>
  <c r="AB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H37" i="1"/>
  <c r="AM36" i="1"/>
  <c r="AL36" i="1"/>
  <c r="AK36" i="1"/>
  <c r="AJ36" i="1"/>
  <c r="AG36" i="1"/>
  <c r="AF36" i="1"/>
  <c r="AE36" i="1"/>
  <c r="AD36" i="1"/>
  <c r="AC36" i="1"/>
  <c r="AB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H36" i="1"/>
  <c r="AM35" i="1"/>
  <c r="AL35" i="1"/>
  <c r="AK35" i="1"/>
  <c r="AJ35" i="1"/>
  <c r="AI35" i="1"/>
  <c r="AG35" i="1"/>
  <c r="AF35" i="1"/>
  <c r="AE35" i="1"/>
  <c r="AD35" i="1"/>
  <c r="AC35" i="1"/>
  <c r="AB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H35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H34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H33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H32" i="1"/>
  <c r="AM31" i="1"/>
  <c r="AL31" i="1"/>
  <c r="AK31" i="1"/>
  <c r="AJ31" i="1"/>
  <c r="AI31" i="1"/>
  <c r="AG31" i="1"/>
  <c r="AF31" i="1"/>
  <c r="AE31" i="1"/>
  <c r="AD31" i="1"/>
  <c r="AC31" i="1"/>
  <c r="AB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H31" i="1"/>
  <c r="D31" i="1" s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H29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H28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H27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H26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H25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H24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H22" i="1"/>
  <c r="AM21" i="1"/>
  <c r="AL21" i="1"/>
  <c r="AK21" i="1"/>
  <c r="AJ21" i="1"/>
  <c r="AG21" i="1"/>
  <c r="AF21" i="1"/>
  <c r="AE21" i="1"/>
  <c r="AD21" i="1"/>
  <c r="AC21" i="1"/>
  <c r="AB21" i="1"/>
  <c r="Z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H21" i="1"/>
  <c r="AM20" i="1"/>
  <c r="AL20" i="1"/>
  <c r="AK20" i="1"/>
  <c r="AJ20" i="1"/>
  <c r="AG20" i="1"/>
  <c r="AF20" i="1"/>
  <c r="AE20" i="1"/>
  <c r="AD20" i="1"/>
  <c r="AC20" i="1"/>
  <c r="AB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H20" i="1"/>
  <c r="AM19" i="1"/>
  <c r="AL19" i="1"/>
  <c r="AK19" i="1"/>
  <c r="AJ19" i="1"/>
  <c r="AI19" i="1"/>
  <c r="AH19" i="1"/>
  <c r="AG19" i="1"/>
  <c r="AF19" i="1"/>
  <c r="AE19" i="1"/>
  <c r="AE17" i="1" s="1"/>
  <c r="AD19" i="1"/>
  <c r="AC19" i="1"/>
  <c r="AB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H19" i="1"/>
  <c r="AM18" i="1"/>
  <c r="AL18" i="1"/>
  <c r="AK18" i="1"/>
  <c r="AJ18" i="1"/>
  <c r="AH18" i="1"/>
  <c r="AG18" i="1"/>
  <c r="AF18" i="1"/>
  <c r="AE18" i="1"/>
  <c r="AD18" i="1"/>
  <c r="AC18" i="1"/>
  <c r="AB18" i="1"/>
  <c r="AB17" i="1" s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H18" i="1"/>
  <c r="K17" i="1"/>
  <c r="F24" i="2" l="1"/>
  <c r="F68" i="2"/>
  <c r="AA35" i="1"/>
  <c r="AA30" i="1" s="1"/>
  <c r="AM42" i="1"/>
  <c r="L42" i="1"/>
  <c r="AG42" i="1"/>
  <c r="O20" i="2"/>
  <c r="D68" i="2"/>
  <c r="AJ68" i="2"/>
  <c r="AJ21" i="2" s="1"/>
  <c r="Z32" i="1"/>
  <c r="D93" i="2"/>
  <c r="AO21" i="2"/>
  <c r="AI20" i="1"/>
  <c r="AC47" i="2"/>
  <c r="L17" i="1"/>
  <c r="AA24" i="1"/>
  <c r="AA23" i="1" s="1"/>
  <c r="U38" i="1"/>
  <c r="P38" i="1"/>
  <c r="AK42" i="1"/>
  <c r="F48" i="1"/>
  <c r="Q19" i="2"/>
  <c r="D97" i="2"/>
  <c r="D47" i="1"/>
  <c r="N18" i="2"/>
  <c r="N17" i="2" s="1"/>
  <c r="S17" i="1"/>
  <c r="R30" i="1"/>
  <c r="R16" i="1" s="1"/>
  <c r="F39" i="1"/>
  <c r="AF38" i="1"/>
  <c r="R19" i="2"/>
  <c r="AN20" i="2"/>
  <c r="AA45" i="1"/>
  <c r="R22" i="2"/>
  <c r="F97" i="2"/>
  <c r="F18" i="2" s="1"/>
  <c r="AK97" i="2"/>
  <c r="AB47" i="2"/>
  <c r="Z51" i="1"/>
  <c r="Z46" i="1"/>
  <c r="D86" i="2"/>
  <c r="S22" i="2"/>
  <c r="AJ17" i="1"/>
  <c r="AC24" i="2"/>
  <c r="AC23" i="2"/>
  <c r="F23" i="2"/>
  <c r="AI37" i="1"/>
  <c r="AI30" i="1" s="1"/>
  <c r="AO19" i="2"/>
  <c r="AA51" i="1"/>
  <c r="AA42" i="1" s="1"/>
  <c r="F47" i="2"/>
  <c r="AK68" i="2"/>
  <c r="AE19" i="2"/>
  <c r="AE17" i="2" s="1"/>
  <c r="AH19" i="2"/>
  <c r="F93" i="2"/>
  <c r="AB38" i="1"/>
  <c r="AJ23" i="2"/>
  <c r="AB23" i="2"/>
  <c r="D47" i="2"/>
  <c r="D19" i="2" s="1"/>
  <c r="D23" i="2"/>
  <c r="AJ47" i="2"/>
  <c r="Z33" i="1"/>
  <c r="Z45" i="1"/>
  <c r="M19" i="2"/>
  <c r="M17" i="2" s="1"/>
  <c r="AI22" i="2"/>
  <c r="AB93" i="2"/>
  <c r="AB22" i="2" s="1"/>
  <c r="AJ97" i="2"/>
  <c r="Q17" i="1"/>
  <c r="Q16" i="1" s="1"/>
  <c r="AF23" i="1"/>
  <c r="V30" i="1"/>
  <c r="U30" i="1"/>
  <c r="J19" i="2"/>
  <c r="N22" i="2"/>
  <c r="AA22" i="2"/>
  <c r="AH20" i="1"/>
  <c r="AH17" i="1" s="1"/>
  <c r="AK25" i="2"/>
  <c r="Z31" i="1"/>
  <c r="AF30" i="1"/>
  <c r="F35" i="1"/>
  <c r="AD17" i="2"/>
  <c r="S19" i="2"/>
  <c r="AJ86" i="2"/>
  <c r="O22" i="2"/>
  <c r="T19" i="2"/>
  <c r="AA46" i="1"/>
  <c r="AK23" i="2"/>
  <c r="AA48" i="1"/>
  <c r="AC68" i="2"/>
  <c r="AK86" i="2"/>
  <c r="AI49" i="1"/>
  <c r="L18" i="2"/>
  <c r="L17" i="2" s="1"/>
  <c r="S42" i="1"/>
  <c r="T17" i="1"/>
  <c r="J17" i="1"/>
  <c r="AD17" i="1"/>
  <c r="P23" i="1"/>
  <c r="AI23" i="1"/>
  <c r="R23" i="1"/>
  <c r="AK23" i="1"/>
  <c r="AB30" i="1"/>
  <c r="Z49" i="1"/>
  <c r="H17" i="2"/>
  <c r="AB24" i="2"/>
  <c r="D24" i="2"/>
  <c r="Z27" i="1"/>
  <c r="Z36" i="1"/>
  <c r="AH37" i="1"/>
  <c r="Z19" i="2"/>
  <c r="Z17" i="2" s="1"/>
  <c r="AL21" i="2"/>
  <c r="AB97" i="2"/>
  <c r="U17" i="1"/>
  <c r="D19" i="1"/>
  <c r="Q23" i="1"/>
  <c r="AJ23" i="1"/>
  <c r="D26" i="1"/>
  <c r="S23" i="1"/>
  <c r="AL23" i="1"/>
  <c r="J17" i="2"/>
  <c r="Z21" i="2"/>
  <c r="F25" i="2"/>
  <c r="AA27" i="1"/>
  <c r="AK47" i="2"/>
  <c r="F86" i="2"/>
  <c r="AG18" i="2"/>
  <c r="AC97" i="2"/>
  <c r="AC22" i="2" s="1"/>
  <c r="AH17" i="2"/>
  <c r="AJ24" i="2"/>
  <c r="AB86" i="2"/>
  <c r="AB21" i="2" s="1"/>
  <c r="V23" i="1"/>
  <c r="V16" i="1" s="1"/>
  <c r="F31" i="1"/>
  <c r="M30" i="1"/>
  <c r="AG30" i="1"/>
  <c r="D35" i="1"/>
  <c r="D39" i="1"/>
  <c r="Z38" i="1"/>
  <c r="M38" i="1"/>
  <c r="AG38" i="1"/>
  <c r="T42" i="1"/>
  <c r="T23" i="1"/>
  <c r="AM23" i="1"/>
  <c r="AM16" i="1" s="1"/>
  <c r="D34" i="1"/>
  <c r="Z42" i="1"/>
  <c r="AI17" i="1"/>
  <c r="U23" i="1"/>
  <c r="K30" i="1"/>
  <c r="AD30" i="1"/>
  <c r="F45" i="1"/>
  <c r="H30" i="1"/>
  <c r="H17" i="1"/>
  <c r="P17" i="1"/>
  <c r="P16" i="1" s="1"/>
  <c r="F25" i="1"/>
  <c r="F26" i="1"/>
  <c r="L30" i="1"/>
  <c r="AE30" i="1"/>
  <c r="AJ30" i="1"/>
  <c r="K38" i="1"/>
  <c r="D38" i="1" s="1"/>
  <c r="D45" i="1"/>
  <c r="F51" i="1"/>
  <c r="AF17" i="1"/>
  <c r="AF16" i="1" s="1"/>
  <c r="D25" i="1"/>
  <c r="D28" i="1"/>
  <c r="P30" i="1"/>
  <c r="L38" i="1"/>
  <c r="AE38" i="1"/>
  <c r="J42" i="1"/>
  <c r="AC42" i="1"/>
  <c r="R42" i="1"/>
  <c r="D51" i="1"/>
  <c r="AG17" i="1"/>
  <c r="AG16" i="1" s="1"/>
  <c r="AL17" i="1"/>
  <c r="AL16" i="1" s="1"/>
  <c r="F21" i="1"/>
  <c r="L23" i="1"/>
  <c r="AE23" i="1"/>
  <c r="AE16" i="1" s="1"/>
  <c r="F29" i="1"/>
  <c r="N30" i="1"/>
  <c r="AM30" i="1"/>
  <c r="Q30" i="1"/>
  <c r="F37" i="1"/>
  <c r="AM38" i="1"/>
  <c r="K42" i="1"/>
  <c r="AD42" i="1"/>
  <c r="M17" i="1"/>
  <c r="M16" i="1" s="1"/>
  <c r="D22" i="1"/>
  <c r="D24" i="1"/>
  <c r="AB23" i="1"/>
  <c r="AB16" i="1" s="1"/>
  <c r="D29" i="1"/>
  <c r="O30" i="1"/>
  <c r="T30" i="1"/>
  <c r="F34" i="1"/>
  <c r="T38" i="1"/>
  <c r="F18" i="1"/>
  <c r="D20" i="1"/>
  <c r="V17" i="1"/>
  <c r="F24" i="1"/>
  <c r="AC23" i="1"/>
  <c r="F28" i="1"/>
  <c r="F33" i="1"/>
  <c r="D36" i="1"/>
  <c r="U42" i="1"/>
  <c r="D50" i="1"/>
  <c r="O17" i="1"/>
  <c r="K23" i="1"/>
  <c r="AD23" i="1"/>
  <c r="O23" i="1"/>
  <c r="AH23" i="1"/>
  <c r="AK30" i="1"/>
  <c r="AK16" i="1" s="1"/>
  <c r="D33" i="1"/>
  <c r="F36" i="1"/>
  <c r="D41" i="1"/>
  <c r="V42" i="1"/>
  <c r="F47" i="1"/>
  <c r="F50" i="1"/>
  <c r="AL30" i="1"/>
  <c r="AL38" i="1"/>
  <c r="O42" i="1"/>
  <c r="F20" i="1"/>
  <c r="D21" i="1"/>
  <c r="M23" i="1"/>
  <c r="S30" i="1"/>
  <c r="D37" i="1"/>
  <c r="P42" i="1"/>
  <c r="F42" i="1" s="1"/>
  <c r="AH38" i="1"/>
  <c r="Z23" i="1"/>
  <c r="AK17" i="1"/>
  <c r="AM17" i="1"/>
  <c r="F22" i="1"/>
  <c r="N23" i="1"/>
  <c r="AG23" i="1"/>
  <c r="F27" i="1"/>
  <c r="D32" i="1"/>
  <c r="AC30" i="1"/>
  <c r="S38" i="1"/>
  <c r="D40" i="1"/>
  <c r="Q42" i="1"/>
  <c r="AJ42" i="1"/>
  <c r="D46" i="1"/>
  <c r="D48" i="1"/>
  <c r="AA17" i="1"/>
  <c r="AI38" i="1"/>
  <c r="F41" i="1"/>
  <c r="R17" i="1"/>
  <c r="AC17" i="1"/>
  <c r="D27" i="1"/>
  <c r="F32" i="1"/>
  <c r="F40" i="1"/>
  <c r="F46" i="1"/>
  <c r="AE42" i="1"/>
  <c r="H42" i="1"/>
  <c r="D42" i="1" s="1"/>
  <c r="AB42" i="1"/>
  <c r="AK20" i="2"/>
  <c r="AK18" i="2"/>
  <c r="AF17" i="2"/>
  <c r="D22" i="2"/>
  <c r="P17" i="2"/>
  <c r="D18" i="2"/>
  <c r="D17" i="2" s="1"/>
  <c r="D20" i="2"/>
  <c r="AK21" i="2"/>
  <c r="AJ19" i="2"/>
  <c r="D17" i="1"/>
  <c r="AJ22" i="2"/>
  <c r="AI42" i="1"/>
  <c r="F20" i="2"/>
  <c r="AG17" i="2"/>
  <c r="K17" i="2"/>
  <c r="N17" i="1"/>
  <c r="J23" i="1"/>
  <c r="R18" i="2"/>
  <c r="R17" i="2" s="1"/>
  <c r="AM18" i="2"/>
  <c r="AM17" i="2" s="1"/>
  <c r="AK93" i="2"/>
  <c r="AK22" i="2" s="1"/>
  <c r="Q18" i="2"/>
  <c r="Q17" i="2" s="1"/>
  <c r="AH51" i="1"/>
  <c r="AH42" i="1" s="1"/>
  <c r="S18" i="2"/>
  <c r="AN18" i="2"/>
  <c r="AN17" i="2" s="1"/>
  <c r="K22" i="2"/>
  <c r="AF22" i="2"/>
  <c r="T18" i="2"/>
  <c r="L22" i="2"/>
  <c r="AG22" i="2"/>
  <c r="AK24" i="2"/>
  <c r="AJ25" i="2"/>
  <c r="H20" i="2"/>
  <c r="AD20" i="2"/>
  <c r="M22" i="2"/>
  <c r="AH22" i="2"/>
  <c r="AA18" i="2"/>
  <c r="AA17" i="2" s="1"/>
  <c r="J30" i="1"/>
  <c r="AO18" i="2"/>
  <c r="AH31" i="1"/>
  <c r="AH30" i="1" s="1"/>
  <c r="D43" i="1"/>
  <c r="AL18" i="2"/>
  <c r="AL17" i="2" s="1"/>
  <c r="J38" i="1"/>
  <c r="F19" i="1"/>
  <c r="F43" i="1"/>
  <c r="AC86" i="2"/>
  <c r="D18" i="1"/>
  <c r="Z18" i="1"/>
  <c r="Z17" i="1" s="1"/>
  <c r="M20" i="2"/>
  <c r="AH20" i="2"/>
  <c r="AB25" i="2"/>
  <c r="N20" i="2"/>
  <c r="AI20" i="2"/>
  <c r="P21" i="2"/>
  <c r="AC25" i="2"/>
  <c r="H23" i="1"/>
  <c r="AI16" i="1" l="1"/>
  <c r="AA16" i="1"/>
  <c r="K16" i="1"/>
  <c r="T16" i="1"/>
  <c r="AD16" i="1"/>
  <c r="O16" i="1"/>
  <c r="U16" i="1"/>
  <c r="D21" i="2"/>
  <c r="F23" i="1"/>
  <c r="N16" i="1"/>
  <c r="F22" i="2"/>
  <c r="S16" i="1"/>
  <c r="T17" i="2"/>
  <c r="AK19" i="2"/>
  <c r="AK17" i="2" s="1"/>
  <c r="AC19" i="2"/>
  <c r="Z30" i="1"/>
  <c r="Z16" i="1" s="1"/>
  <c r="L16" i="1"/>
  <c r="F38" i="1"/>
  <c r="D30" i="1"/>
  <c r="AB19" i="2"/>
  <c r="AO17" i="2"/>
  <c r="F21" i="2"/>
  <c r="AJ16" i="1"/>
  <c r="S17" i="2"/>
  <c r="F19" i="2"/>
  <c r="F17" i="2" s="1"/>
  <c r="H16" i="1"/>
  <c r="D16" i="1" s="1"/>
  <c r="F17" i="1"/>
  <c r="AC16" i="1"/>
  <c r="D23" i="1"/>
  <c r="F30" i="1"/>
  <c r="AH16" i="1"/>
  <c r="AC21" i="2"/>
  <c r="AB18" i="2"/>
  <c r="AB20" i="2"/>
  <c r="J16" i="1"/>
  <c r="AC18" i="2"/>
  <c r="AC17" i="2" s="1"/>
  <c r="AC20" i="2"/>
  <c r="AJ20" i="2"/>
  <c r="AJ18" i="2"/>
  <c r="AJ17" i="2" s="1"/>
  <c r="F16" i="1" l="1"/>
  <c r="AB17" i="2"/>
</calcChain>
</file>

<file path=xl/sharedStrings.xml><?xml version="1.0" encoding="utf-8"?>
<sst xmlns="http://schemas.openxmlformats.org/spreadsheetml/2006/main" count="2835" uniqueCount="753">
  <si>
    <t>А-ТМБ-15</t>
  </si>
  <si>
    <r>
      <t xml:space="preserve"> (А-ТМБ-15)</t>
    </r>
    <r>
      <rPr>
        <i/>
        <sz val="10"/>
        <rFont val="Arial"/>
        <family val="2"/>
      </rPr>
      <t>-ын үргэлжлэл</t>
    </r>
  </si>
  <si>
    <t xml:space="preserve">ТЕХНИКИЙН БОЛОН МЭРГЭЖЛИЙН БОЛОВСРОЛ, СУРГАЛТЫН БАЙГУУЛЛАГЫН ТӨГСӨГЧДИЙН 2019/ 2020 ОНЫ ХИЧЭЭЛИЙН ЖИЛИЙН МЭДЭЭ, бүс, аймаг, нийслэлээр </t>
  </si>
  <si>
    <t>А.Үндсэн мэдээлэл</t>
  </si>
  <si>
    <t>/Тоо/</t>
  </si>
  <si>
    <t>Аймаг, нийслэл</t>
  </si>
  <si>
    <t>МД</t>
  </si>
  <si>
    <t>Дараагийн шатны сургуульд дэвшин суралцсан төгсөгчид</t>
  </si>
  <si>
    <t>Нийт төгсөгчид</t>
  </si>
  <si>
    <t>Эмэгтэй</t>
  </si>
  <si>
    <t>Техникийн боловсрол</t>
  </si>
  <si>
    <t>Мэргэжлийн боловсрол</t>
  </si>
  <si>
    <t>Мэргэжлийн сургалт</t>
  </si>
  <si>
    <t>Ажлын байртай болсон төгсөгчид</t>
  </si>
  <si>
    <t>Дипломын дээдэд</t>
  </si>
  <si>
    <t>Бакалаврт</t>
  </si>
  <si>
    <t>1.5 жил</t>
  </si>
  <si>
    <t>3 жил</t>
  </si>
  <si>
    <t>1 жил</t>
  </si>
  <si>
    <t>2.5 жил</t>
  </si>
  <si>
    <t>1 сар хүртэлх</t>
  </si>
  <si>
    <t>1-3 сар</t>
  </si>
  <si>
    <t>4-6 сар</t>
  </si>
  <si>
    <t>Бүгд</t>
  </si>
  <si>
    <t>А</t>
  </si>
  <si>
    <t>Б</t>
  </si>
  <si>
    <t>Бүгд -80 МБСБ</t>
  </si>
  <si>
    <t xml:space="preserve">Бүгд </t>
  </si>
  <si>
    <t>Баруун бүс-7 МБСБ</t>
  </si>
  <si>
    <t>Баруун бүс</t>
  </si>
  <si>
    <t xml:space="preserve">Баян-Өлгий-1 </t>
  </si>
  <si>
    <t>Баян-Өлгий</t>
  </si>
  <si>
    <t xml:space="preserve">Говь-Алтай-1 </t>
  </si>
  <si>
    <t>Говь-Алтай</t>
  </si>
  <si>
    <t xml:space="preserve">Завхан-3 </t>
  </si>
  <si>
    <t>Завхан</t>
  </si>
  <si>
    <t xml:space="preserve">Увс-1 </t>
  </si>
  <si>
    <t>Увс</t>
  </si>
  <si>
    <t xml:space="preserve">Ховд-1 </t>
  </si>
  <si>
    <t>Ховд</t>
  </si>
  <si>
    <t>Хангайн бүс-12 МБСБ</t>
  </si>
  <si>
    <t>Хангайн бүс</t>
  </si>
  <si>
    <t>Архангай-3</t>
  </si>
  <si>
    <t>Архангай</t>
  </si>
  <si>
    <t>Баянхонгор-2</t>
  </si>
  <si>
    <t>Баянхонгор</t>
  </si>
  <si>
    <t>Булган-2</t>
  </si>
  <si>
    <t>Булган</t>
  </si>
  <si>
    <t>Орхон-3</t>
  </si>
  <si>
    <t>Орхон</t>
  </si>
  <si>
    <t>Өвөрхангай-1</t>
  </si>
  <si>
    <t>Өвөрхангай</t>
  </si>
  <si>
    <t>Хөвсгөл-1</t>
  </si>
  <si>
    <t>Хөвсгөл</t>
  </si>
  <si>
    <t>Төвийн бүс-17 МБСБ</t>
  </si>
  <si>
    <t>Төвийн бүс</t>
  </si>
  <si>
    <t>Говьсүмбэр-1</t>
  </si>
  <si>
    <t>Говьсүмбэр</t>
  </si>
  <si>
    <t>Дархан-Уул-4</t>
  </si>
  <si>
    <t>Дархан-Уул</t>
  </si>
  <si>
    <t>Дорноговь-2</t>
  </si>
  <si>
    <t>Дорноговь</t>
  </si>
  <si>
    <t>Дундговь-1</t>
  </si>
  <si>
    <t>Дундговь</t>
  </si>
  <si>
    <t>Өмнөговь-2</t>
  </si>
  <si>
    <t>Өмнөговь</t>
  </si>
  <si>
    <t>Сэлэнгэ-3</t>
  </si>
  <si>
    <t>Сэлэнгэ</t>
  </si>
  <si>
    <t>Төв-4</t>
  </si>
  <si>
    <t>Төв</t>
  </si>
  <si>
    <t>Зүүн бүс-5 МБСБ</t>
  </si>
  <si>
    <t>Зүүн бүс</t>
  </si>
  <si>
    <t>Дорнод-2</t>
  </si>
  <si>
    <t>Дорнод</t>
  </si>
  <si>
    <t>Сүхбаатар-1</t>
  </si>
  <si>
    <t>Сүхбаатар</t>
  </si>
  <si>
    <t>Хэнтий-2</t>
  </si>
  <si>
    <t>Хэнтий</t>
  </si>
  <si>
    <t>Улаанбаатар-39 МБСБ</t>
  </si>
  <si>
    <t>Улаанбаатар</t>
  </si>
  <si>
    <t xml:space="preserve">   Багануур-1</t>
  </si>
  <si>
    <t xml:space="preserve">   Багануур</t>
  </si>
  <si>
    <t xml:space="preserve">   Багахангай-0</t>
  </si>
  <si>
    <t xml:space="preserve">   Багахангай</t>
  </si>
  <si>
    <t xml:space="preserve">   Баянгол-7</t>
  </si>
  <si>
    <t xml:space="preserve">   Баянгол</t>
  </si>
  <si>
    <t xml:space="preserve">   Баянзүрх-9</t>
  </si>
  <si>
    <t xml:space="preserve">   Баянзүрх</t>
  </si>
  <si>
    <t xml:space="preserve">   Налайх-1</t>
  </si>
  <si>
    <t xml:space="preserve">   Налайх</t>
  </si>
  <si>
    <t xml:space="preserve">   Сонгинохайрхан-4</t>
  </si>
  <si>
    <t xml:space="preserve">   Сонгинохайрхан</t>
  </si>
  <si>
    <t xml:space="preserve">   Сүхбаатар-9</t>
  </si>
  <si>
    <t xml:space="preserve">   Сүхбаатар</t>
  </si>
  <si>
    <t xml:space="preserve">   Чингэлтэй-2</t>
  </si>
  <si>
    <t xml:space="preserve">   Чингэлтэй</t>
  </si>
  <si>
    <t xml:space="preserve">   Хан-Уул-6</t>
  </si>
  <si>
    <t xml:space="preserve">   Хан-Уул</t>
  </si>
  <si>
    <t>З-ТМБ-18</t>
  </si>
  <si>
    <r>
      <rPr>
        <b/>
        <sz val="12"/>
        <rFont val="Arial"/>
        <family val="2"/>
      </rPr>
      <t>(З-ТМБ-18)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</si>
  <si>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t xml:space="preserve">ТЕХНИКИЙН  БОЛОН  МЭРГЭЖЛИЙН БОЛОВСРОЛ, СУРГАЛТЫН БАЙГУУЛЛАГЫН </t>
  </si>
  <si>
    <t>ТӨГСӨГЧДИЙН 2019/ 2020 ОНЫ ХИЧЭЭЛИЙН ЖИЛИЙН МЭДЭЭ</t>
  </si>
  <si>
    <t>Б.Үндсэн мэдээлэл</t>
  </si>
  <si>
    <t>Сургалтын байгууллага</t>
  </si>
  <si>
    <t>БҮГД-80</t>
  </si>
  <si>
    <t>Төрийн өмчийн-50</t>
  </si>
  <si>
    <t>Төрийн бус өмчийн-30</t>
  </si>
  <si>
    <t>Мэргэжлийн сургалт-үйлдвэрлэлийн төв-41</t>
  </si>
  <si>
    <t>Политехник коллеж, коллеж-23</t>
  </si>
  <si>
    <t>Политехник коллеж, коллеж-22</t>
  </si>
  <si>
    <t>Их, Дээд сургуулийн харьяа МСҮТ-16</t>
  </si>
  <si>
    <t>Их, Дээд сургуулийн харьяа МСҮТ-17</t>
  </si>
  <si>
    <t>Улаанбаатар хотод-39</t>
  </si>
  <si>
    <t>Хөдөө орон нутагт-41</t>
  </si>
  <si>
    <t>ТӨРИЙН МСҮТ ДҮН-21</t>
  </si>
  <si>
    <t>Архангай аймаг дахь МСҮТ</t>
  </si>
  <si>
    <t>Баян-Өлгий аймаг дахь МСҮТ</t>
  </si>
  <si>
    <t>Булган аймаг дахь МСҮТ</t>
  </si>
  <si>
    <t>Булган аймаг дахь ХАА-н МСҮТ</t>
  </si>
  <si>
    <t>Говь-Алтай аймаг дахь МСҮТ</t>
  </si>
  <si>
    <t>Дорноговь аймаг дахь МСҮТ</t>
  </si>
  <si>
    <t>Дорнод аймаг дахь МСҮТ</t>
  </si>
  <si>
    <t>Дундговь аймаг дахь МСҮТ</t>
  </si>
  <si>
    <t>Налайх дүүрэг дэх МСҮТ</t>
  </si>
  <si>
    <t>Орхон аймаг дахь МСҮТ</t>
  </si>
  <si>
    <t>Орхон аймаг дахь ХАА-н МСҮТ</t>
  </si>
  <si>
    <t xml:space="preserve"> Сүхбаатар аймаг дахь МСҮТ</t>
  </si>
  <si>
    <t>Сэлэнгэ аймаг дахь МСҮТ</t>
  </si>
  <si>
    <t>Сэлэнгэ аймгийн Шаамар суман дахь МСҮТ</t>
  </si>
  <si>
    <t>Сэргээн засалт сургалт үйлдвэрлэлийн төвийн Мэргэжлийн боловсрол ур чадвар олгох сургууль</t>
  </si>
  <si>
    <t xml:space="preserve">Завхан аймгийн Тосонцэнгэл суман дахь МСҮТ </t>
  </si>
  <si>
    <t>Төв аймаг дахь МСҮТ</t>
  </si>
  <si>
    <t>Төв аймгийн Заамар суман дахь МСҮТ</t>
  </si>
  <si>
    <t>Төв аймгийн Эрдэнэ суман дахь МСҮТ</t>
  </si>
  <si>
    <t>Хөвсгөл аймаг дахь МСҮТ</t>
  </si>
  <si>
    <t xml:space="preserve">Хэнтий аймгийн Бор-Өндөр суман дахь МСҮТ </t>
  </si>
  <si>
    <t>ТӨРИЙН БУС МСҮТ ДҮН-20</t>
  </si>
  <si>
    <t>Архангай аймаг дахь "Булган" МСҮТ</t>
  </si>
  <si>
    <t>Архангай аймаг дахь "Гурван тамир" МСҮТ</t>
  </si>
  <si>
    <t>"Аялал жуулчлалын ур чадвар" МСҮТ</t>
  </si>
  <si>
    <t>"Барилгын бүтээцийн үйлдвэрлэл" МСҮТ</t>
  </si>
  <si>
    <t>Баянхонгор аймаг дахь "Өлзийт" МСҮТ</t>
  </si>
  <si>
    <t xml:space="preserve">Герман-Монголын  МСҮТ </t>
  </si>
  <si>
    <t>Гэрэлт-Ирээдүй МСҮТ</t>
  </si>
  <si>
    <t>Дон Боско МСҮТ</t>
  </si>
  <si>
    <t>Дорноговь аймаг дахь Төмөр Замын МСҮТ</t>
  </si>
  <si>
    <t>"Эко Монгол эрдэнэ" МСҮТ</t>
  </si>
  <si>
    <t>"Энэрэл" МСҮТ</t>
  </si>
  <si>
    <t>Майнтех МСҮТ</t>
  </si>
  <si>
    <t>"Монголын Хараагүйчүүдийн Үндэсний Холбоо"-ны дэргэдэх МСҮТ</t>
  </si>
  <si>
    <t>"Монголын цогц сургалт хөгжлийн академи" ТББ-ын дэргэдэх МСҮТ</t>
  </si>
  <si>
    <t>"Сам Юүк" МСҮТ</t>
  </si>
  <si>
    <t>Өмнөговь аймаг дахь "СкиллсТех" МСҮТ</t>
  </si>
  <si>
    <t>"TOP" МСҮТ</t>
  </si>
  <si>
    <t>"TST" МСҮТ</t>
  </si>
  <si>
    <t>"Шинэ Үе" МСҮТ</t>
  </si>
  <si>
    <t>"Урлаг-урлан" МСҮТ</t>
  </si>
  <si>
    <t>ТӨРИЙН КОЛЛЕЖ ДҮН-17</t>
  </si>
  <si>
    <t xml:space="preserve">Барилгын Политехник коллеж </t>
  </si>
  <si>
    <t xml:space="preserve">Баянхонгор аймаг дахь Политехник коллеж </t>
  </si>
  <si>
    <t>Говьсүмбэр аймаг дахь Политехник коллеж</t>
  </si>
  <si>
    <t xml:space="preserve">Дархан-Уул аймаг дахь Политехник коллеж </t>
  </si>
  <si>
    <t xml:space="preserve">Дархан-Уул аймаг дахь Уул уурхай, эрчим хүчний Политехник коллеж </t>
  </si>
  <si>
    <t>Дархан-Уул аймаг дахь "Дархан-Өргөө" политехник коллеж</t>
  </si>
  <si>
    <t xml:space="preserve">Дорнод аймаг дахь Политехник коллеж </t>
  </si>
  <si>
    <t>Завхан аймаг дахь Политехник коллеж</t>
  </si>
  <si>
    <t>Монгол-Солонгосын Политехник коллеж</t>
  </si>
  <si>
    <t>Өвөрхангай аймаг дахь Политехник коллеж</t>
  </si>
  <si>
    <t>Өмнөговь аймаг дахь Политехник коллеж</t>
  </si>
  <si>
    <t>Сэлэнгэ аймгийн Мандал суман дахь "Зүүнхараа"  Политехник коллеж</t>
  </si>
  <si>
    <t xml:space="preserve">Төв аймгийн Баянчандмань суман дахь Политехник коллеж </t>
  </si>
  <si>
    <t>Ховд аймаг дахь "Хөгжил" Политехник коллеж</t>
  </si>
  <si>
    <t>Хэнтий аймаг дахь Политехник коллеж</t>
  </si>
  <si>
    <t>Увс аймаг дахь "Улаангом" политехник коллеж</t>
  </si>
  <si>
    <t>Үйлдвэрлэл- урлалын политехник коллеж</t>
  </si>
  <si>
    <t>ТӨРИЙН БУС КОЛЛЕЖ ДҮН-6</t>
  </si>
  <si>
    <t>ТӨРИЙН БУС КОЛЛЕЖ ДҮН-5</t>
  </si>
  <si>
    <t xml:space="preserve">Анима Политехник коллеж </t>
  </si>
  <si>
    <t xml:space="preserve">Барилга,технологийн коллеж </t>
  </si>
  <si>
    <t>Дархан хаан Политехник коллеж</t>
  </si>
  <si>
    <t>Хүнс,Технологийн Политехник коллеж</t>
  </si>
  <si>
    <t>Техник Технологийн Политехник коллеж</t>
  </si>
  <si>
    <t>"Универсал" Политехник коллеж</t>
  </si>
  <si>
    <t>ТӨРИЙН БУС ДЭЭД СУРГУУЛЬ ДҮН-3</t>
  </si>
  <si>
    <t>ТӨРИЙН БУС ДЭЭД СУРГУУЛЬ ДҮН-4</t>
  </si>
  <si>
    <t>"Хангай" ДС-ийн харъяа МСҮТ</t>
  </si>
  <si>
    <t>"Шинэ иргэншил" ДС-ийн дэргэдэх МСҮТ</t>
  </si>
  <si>
    <t>"Этүгэн" Дээд сургуулийн дэргэдэх МСҮТ</t>
  </si>
  <si>
    <t>ТӨРИЙН ИХ СУРГУУЛИЙН ХАРЪЯА ДҮН-12</t>
  </si>
  <si>
    <t xml:space="preserve">АШУҮИС-ийн Сувилахуйн сургууль </t>
  </si>
  <si>
    <t>Дархан-Уул аймаг дахь ХААИС</t>
  </si>
  <si>
    <t>Монгол Улсын Консерватори</t>
  </si>
  <si>
    <t>Орхон аймаг дахь ШУТИС-ийн Технологийн сургууль</t>
  </si>
  <si>
    <t>Төмөр замын Политехник коллеж</t>
  </si>
  <si>
    <t>Худалдаа Үйлдвэрлэлийн их сургуулийн дэргэдэх МСҮТ</t>
  </si>
  <si>
    <t>Хууль сахиулахын их сургуулийн харьяа ахлагчийн сургууль</t>
  </si>
  <si>
    <t>Үндэсний Батлан хамгаалахын их сургуулийн ахлагчийн сургууль</t>
  </si>
  <si>
    <t>ШУТИС-ийн МТС-ийн дэргэдэх МСҮТ</t>
  </si>
  <si>
    <t>ШУТИС-ийн ҮТС-ийн дэргэдэх МСҮТ</t>
  </si>
  <si>
    <t>ШШГЕГ-ын харьяа "Амгалан" МСҮТ</t>
  </si>
  <si>
    <t>Завхан аймаг дахь Хөгжим бүжгийн коллеж</t>
  </si>
  <si>
    <t>ТӨРИЙН БУС ИХ СУРГУУЛЬ ДҮН-1</t>
  </si>
  <si>
    <t>Их Засаг их сургуулийн дэргэдэх МСҮТ</t>
  </si>
  <si>
    <t>XVI.ЭРҮҮЛ МЭНДИЙН САЛБАР-12</t>
  </si>
  <si>
    <t>XV.ҮЙЛЧИЛГЭЭНИЙ САЛБАР-6</t>
  </si>
  <si>
    <t>XIV.ХОТ БАЙГУУЛАЛТ, ТОХИЖИЛТЫН САЛБАР-1</t>
  </si>
  <si>
    <t>XIII.АЖ ҮЙЛДВЭРИЙН САЛБАР-31</t>
  </si>
  <si>
    <t>XII.ХӨДӨӨ АЖ АХУЙН САЛБАР-18</t>
  </si>
  <si>
    <t>XI.УУЛ УУРХАЙН САЛБАР-18</t>
  </si>
  <si>
    <t>X.ЭРЧИМ ХҮЧНИЙ САЛБАР-6</t>
  </si>
  <si>
    <t>IX.ТЭЭВРИЙН САЛБАР-21</t>
  </si>
  <si>
    <t>VIII.БАРИЛГЫН САЛБАР-22</t>
  </si>
  <si>
    <t>VII.БАЙГАЛЬ ОРЧИН, АЯЛАЛ ЖУУЛЧЛАЛЫН САЛБАР-9</t>
  </si>
  <si>
    <t>VI.ШУУДАН, ХАРИЛЦАА ХОЛБООНЫ САЛБАР-1</t>
  </si>
  <si>
    <t>V.МЭДЭЭЛЛИЙН ТЕХНОЛОГИЙН САЛБАР-11</t>
  </si>
  <si>
    <t>IV.САНХҮҮ, БИЗНЕС, ХУДАЛДААНЫ САЛБАР-7</t>
  </si>
  <si>
    <t>III.ЦАГДАА, БАТЛАН ХАМГААЛАХ, ОНЦГОЙ БАЙДЛЫН САЛБАР-19</t>
  </si>
  <si>
    <t>II.СОЁЛ, УРЛАГИЙН САЛБАР-24</t>
  </si>
  <si>
    <t>I.БОЛОВСРОЛЫН САЛБАР-2</t>
  </si>
  <si>
    <t>Нийт</t>
  </si>
  <si>
    <t>ХУВЬ</t>
  </si>
  <si>
    <t>Салбар, мэргэжил</t>
  </si>
  <si>
    <t>Д/д</t>
  </si>
  <si>
    <t>Уламжлалт анагаах ухааны сувилагч</t>
  </si>
  <si>
    <t>Эх баригч</t>
  </si>
  <si>
    <t>Эмчилгээний бариа засалч</t>
  </si>
  <si>
    <t>Эм найруулагч</t>
  </si>
  <si>
    <t>Эмнэлгийн тоног төхөөрөмжийн угсралт, ашиглалтын техникч, электроникч</t>
  </si>
  <si>
    <t>Шүдний эмчийн туслах</t>
  </si>
  <si>
    <t>Туслах сувилагч</t>
  </si>
  <si>
    <t>Сувилагч</t>
  </si>
  <si>
    <t>Нүүр амны техникч</t>
  </si>
  <si>
    <t>Нүүр амны эрүүл ахуйч</t>
  </si>
  <si>
    <t>Лабораторын техникч</t>
  </si>
  <si>
    <t>Дүрс оношилгооны техникч</t>
  </si>
  <si>
    <t>XVI.ЭРҮҮЛ МЭНДИЙН САЛБАР</t>
  </si>
  <si>
    <t>Үсчин</t>
  </si>
  <si>
    <t>Үс заслын технологич</t>
  </si>
  <si>
    <t>Захиалгын гуталчин</t>
  </si>
  <si>
    <t>Массажчин</t>
  </si>
  <si>
    <t>Гоо заслын технологич</t>
  </si>
  <si>
    <t>Гоо засалч</t>
  </si>
  <si>
    <t>Цэцэрлэгт хүрээлэнгийн цэцэрлэгч</t>
  </si>
  <si>
    <t>XIV.ХОТ БАЙГУУЛАЛТ, ТОХИЖИЛТЫН САЛБАР</t>
  </si>
  <si>
    <t xml:space="preserve">Ур чадвар үйлдвэрлэлд сургалт </t>
  </si>
  <si>
    <t>Бизнесээ эхэл</t>
  </si>
  <si>
    <t>Эсгий, ноос, ноолуур боловсруулах анхан шатны технологийн ажилтан</t>
  </si>
  <si>
    <t>Хүнсний үйлдвэрийн тоног төхөөрөмжийн засварчин</t>
  </si>
  <si>
    <t>Хөнгөн үйлдвэрийн тоног төхөөрөмжийн засварчин</t>
  </si>
  <si>
    <t>Хоол үйлдвэрлэл, үйлчилгээний техник- технологич</t>
  </si>
  <si>
    <t>Хивс нэхэх машины оператор</t>
  </si>
  <si>
    <t>Үйлдвэрлэлийн техникч</t>
  </si>
  <si>
    <t>Үйлдвэрийн цахилгаанчин</t>
  </si>
  <si>
    <t>Үйлдвэрийн машин, тоног төхөөрөмжийн механик</t>
  </si>
  <si>
    <t xml:space="preserve">Ургамлын гаралтай хүнсний бүтээгдэхүүн үйлдвэрлэлийн техник-технологич </t>
  </si>
  <si>
    <t>Тогооч</t>
  </si>
  <si>
    <t>Талх, нарийн боов үйлдвэрлэлийн технологийн ажилтан</t>
  </si>
  <si>
    <t>Сүү боловсруулах үйлдвэрлэлийн ажилтан</t>
  </si>
  <si>
    <t>Сүлжмэлийн үйлдвэрийн технологийн ажилтан /сүлжигч/</t>
  </si>
  <si>
    <t>Оёмол бүтээгдэхүүний оёдолчин</t>
  </si>
  <si>
    <t>Оёдолын техник-технологич</t>
  </si>
  <si>
    <t xml:space="preserve">Ноос, ноолуур боловсруулалтын технологийн ажилтан </t>
  </si>
  <si>
    <t>Мод боловсруулагч, дизайнч</t>
  </si>
  <si>
    <t>Метал боловсруулах машины оператор /токарь-фрезер/</t>
  </si>
  <si>
    <t>Мах боловсруулах үйлдвэрлэлийн  ажилтан</t>
  </si>
  <si>
    <t>Кофе бэлтгэгч</t>
  </si>
  <si>
    <t>Исгэлтийн үйлдвэрлэлийн технологийн ажилтан</t>
  </si>
  <si>
    <t>Мехатроникч</t>
  </si>
  <si>
    <t>Кеттельчин</t>
  </si>
  <si>
    <t>Зөөгч, бармен</t>
  </si>
  <si>
    <t>Цахилгааны техникч</t>
  </si>
  <si>
    <t>Цахилгаан техникийн төхөөрөмжийн техникч</t>
  </si>
  <si>
    <t>Жимс жимсгэнэ, хүнсний ногоо, самар боловсруулан даршлагч үйлдвэрлэлийн технологийн ажилтан</t>
  </si>
  <si>
    <t>Даралтат сав, турбин, уур ус дамжуулах шугамын угсрагч</t>
  </si>
  <si>
    <t>Аюулгүй ажиллагааны техникч</t>
  </si>
  <si>
    <t>Цахилгаанчин</t>
  </si>
  <si>
    <t>Гагнуурчин</t>
  </si>
  <si>
    <t xml:space="preserve">Хүнсний ногооны хадгалалт, боловсруулалтын технологийн ажилтан </t>
  </si>
  <si>
    <t>Хөдөө аж ахуйн машин тоног төхөөрөмжийн техникч</t>
  </si>
  <si>
    <t xml:space="preserve">Хөдөө аж ахуйн  машин механизмын ашиглалт, засварчин </t>
  </si>
  <si>
    <t>Уламжлалт мал, аж ахуйн фермер</t>
  </si>
  <si>
    <t>ХАА-н машин механизмын ашиглалт, засварчин</t>
  </si>
  <si>
    <t>Хүлэмжийн аж ахуйн фермер</t>
  </si>
  <si>
    <t>Хүнсний ногооны фермер</t>
  </si>
  <si>
    <t>Эрчимжсэн МАА-н фермер</t>
  </si>
  <si>
    <t>Фермерийн аж ахуй эрхлэгч /МАА-ГТ/</t>
  </si>
  <si>
    <t>Фермерийн аж ахуй эрхлэгч /ГТ-МАА/</t>
  </si>
  <si>
    <t>Тракторын механик</t>
  </si>
  <si>
    <t>Малын бага эмч</t>
  </si>
  <si>
    <t>Малын асаргаа</t>
  </si>
  <si>
    <t xml:space="preserve">Малчин </t>
  </si>
  <si>
    <t xml:space="preserve">Зөгийчин, зөгийн аж ахуй эрхлэгч </t>
  </si>
  <si>
    <t>Зоотехникч</t>
  </si>
  <si>
    <t>Жимс, жимсгэний аж ахуйн фермер</t>
  </si>
  <si>
    <t>Агротехникч</t>
  </si>
  <si>
    <t>Хүнд машин механизмын ашиглалтын техникч</t>
  </si>
  <si>
    <t xml:space="preserve">Хүдэр бэлтгэх машин төхөөрөмжийн оператор </t>
  </si>
  <si>
    <t>Хөвүүлэн баяжуулахын оператор</t>
  </si>
  <si>
    <t>Уурхайн цахилгаанчин</t>
  </si>
  <si>
    <t>Уул уурхайн машин механизмын электрон төхөөрөмжийн техникч</t>
  </si>
  <si>
    <t>Уул уурхайн хөдөлмөрийн аюулгүй ажиллагааны техникч</t>
  </si>
  <si>
    <t>Уулын ажлын техникч</t>
  </si>
  <si>
    <t>Уурхайн механик</t>
  </si>
  <si>
    <t>Уул уурхайн машин, тоног төхөөрөмжийн механик</t>
  </si>
  <si>
    <t xml:space="preserve">Тээрэм, бутлуурын операторч  </t>
  </si>
  <si>
    <t>Хүнд машин механизмын оператор</t>
  </si>
  <si>
    <t xml:space="preserve">Хүнд машин механизмын засварчин </t>
  </si>
  <si>
    <t>Өрмийн мастер</t>
  </si>
  <si>
    <t xml:space="preserve">Өрмийн машины оператор </t>
  </si>
  <si>
    <t>Уул, уурхайн нөхөн сэргээгч</t>
  </si>
  <si>
    <t>Газрын тос олборлох давхаргын даралт тогтворжуулах оператор</t>
  </si>
  <si>
    <t>Геологийн техникч</t>
  </si>
  <si>
    <t xml:space="preserve">Баяжуулах үйлдвэрийн тоног төхөөрөмжийн засварчин </t>
  </si>
  <si>
    <t>XI.УУЛ УУРХАЙН САЛБАР</t>
  </si>
  <si>
    <t>Нар, салхины үүсгүүртэй тоног төхөөрөмжийн угсрагч, засварчин</t>
  </si>
  <si>
    <t>Цахилгаан тоног төхөөрөмжийн засварчин</t>
  </si>
  <si>
    <t xml:space="preserve">Цахилгаан станц, сүлжээний техникч  </t>
  </si>
  <si>
    <t>Дулааны шугам сүлжээний техникч</t>
  </si>
  <si>
    <t xml:space="preserve">Зуухны машинч </t>
  </si>
  <si>
    <t xml:space="preserve"> Арматур, шугам хоолой, сантехникийн засварчин</t>
  </si>
  <si>
    <t>Тээврийн хэрэгслийн жолооч</t>
  </si>
  <si>
    <t>Моторт тээврийн хэрэгсэлийн  цахилгаанчин</t>
  </si>
  <si>
    <t>Мэргэшсэн жолооч</t>
  </si>
  <si>
    <t>Төмөр замын замчин</t>
  </si>
  <si>
    <t>Төмөр замын ашиглалтын техникч</t>
  </si>
  <si>
    <t>Төмөр замын өртөөний жижүүр</t>
  </si>
  <si>
    <t>Төмөр замын машин механизмын техникч</t>
  </si>
  <si>
    <t>Илчит тэрэгний засварчин</t>
  </si>
  <si>
    <t>Зүтгүүрийн туслах машинч</t>
  </si>
  <si>
    <t>Зүтгүүрийн техникч</t>
  </si>
  <si>
    <t>Зорчигчийн вагоны үйлчлэгч</t>
  </si>
  <si>
    <t>Замын техникч</t>
  </si>
  <si>
    <t>Жолооны багш</t>
  </si>
  <si>
    <t>Дохиолол төвлөрүүлэлт  хориглолын техникч</t>
  </si>
  <si>
    <t>Дохиолол төвлөрүүлэлт  хориглолын монтёр</t>
  </si>
  <si>
    <t>Вагон үзэгч, засварчин</t>
  </si>
  <si>
    <t>Вагоны техникч</t>
  </si>
  <si>
    <t>Ачаа вагон хүлээлцэгч</t>
  </si>
  <si>
    <t>Агаарын хөлгийн ажилтан</t>
  </si>
  <si>
    <t>Автомашины засварчин</t>
  </si>
  <si>
    <t xml:space="preserve">Автомашины механик </t>
  </si>
  <si>
    <t>Хуурай хийц угсрагч</t>
  </si>
  <si>
    <t>Халаалт, агааржуулалт, хөргөлтийн тоног төхөөрөмжийн засварчин</t>
  </si>
  <si>
    <t>Өргөгч цамхаг,  татах төхөөрөмжийн оператор</t>
  </si>
  <si>
    <t>Оосорлогч дохиочин</t>
  </si>
  <si>
    <t>Сантехникийн техникч</t>
  </si>
  <si>
    <t>Сантехник, халаалт, агааржуулалтын төхөөрөмжийн техникч</t>
  </si>
  <si>
    <t>Модон эдлэлийн мужаан</t>
  </si>
  <si>
    <t>Иргэний барилгын техникч</t>
  </si>
  <si>
    <t>Зам, гүүрийн техникч</t>
  </si>
  <si>
    <t>Зам барилгын машин механизмын оператор</t>
  </si>
  <si>
    <t>Бетон арматурчин</t>
  </si>
  <si>
    <t>Барилгын цахилгаанчин</t>
  </si>
  <si>
    <t>Барилгын техникч</t>
  </si>
  <si>
    <t>Барилгын сантехникч</t>
  </si>
  <si>
    <t>Барилгын өрөг угсрагч</t>
  </si>
  <si>
    <t>Барилгын мужаан</t>
  </si>
  <si>
    <t>Барилгын материалын үйлдвэрийн техник технологич</t>
  </si>
  <si>
    <t>Барилгын засал-чимэглэлчин</t>
  </si>
  <si>
    <t>Барилга угсралтын техникч</t>
  </si>
  <si>
    <t xml:space="preserve">Барилга угсралтын мужаан </t>
  </si>
  <si>
    <t>Барилга угсралтын мужааны техникч</t>
  </si>
  <si>
    <t xml:space="preserve">Авто зам, гүүр барилгын ажилтан /замчин/ </t>
  </si>
  <si>
    <t>Ойн аж ахуйн ажилтан</t>
  </si>
  <si>
    <t xml:space="preserve">Ойн арчилгаа, ашиглалтын ажилтан </t>
  </si>
  <si>
    <t>Ойн нөхөрлөлийн ажилтан</t>
  </si>
  <si>
    <t xml:space="preserve">Ойжуулагч </t>
  </si>
  <si>
    <t>Цаг уурын техникч</t>
  </si>
  <si>
    <t>Зочид буудал, зоогийн газрын үйлчилгээний ажилтан</t>
  </si>
  <si>
    <t>Зочид буудал, жуулчны баазын үйлчилгээний ажилтан</t>
  </si>
  <si>
    <t>Аяллын хөтөч</t>
  </si>
  <si>
    <t>Аялал жуулчлалын үйлчлэх ажилтан</t>
  </si>
  <si>
    <t xml:space="preserve">VII.БАЙГАЛЬ ОРЧИН, АЯЛАЛ ЖУУЛЧЛАЛЫН САЛБАР </t>
  </si>
  <si>
    <t>Дуу, дүрс бичлэгийн оператор</t>
  </si>
  <si>
    <t>VI.ШУУДАН, ХАРИЛЦАА ХОЛБООНЫ САЛБАР</t>
  </si>
  <si>
    <t>Хүний нөөцийн туслах ажилтан</t>
  </si>
  <si>
    <t xml:space="preserve">Цахим хэрэгслийн засварчин </t>
  </si>
  <si>
    <t>Өгөгдлийн сангийн оператор</t>
  </si>
  <si>
    <t>Нарийн бичгийн дарга-албан хэргийн ажилтан</t>
  </si>
  <si>
    <t>Мэдээлэл технологийн оператор</t>
  </si>
  <si>
    <t>Мэдээллийн технологич</t>
  </si>
  <si>
    <t>Компьютерийн оператор</t>
  </si>
  <si>
    <t>График дизайнч</t>
  </si>
  <si>
    <t>Вэб мультмедиа зохиогч</t>
  </si>
  <si>
    <t>Цахим тоног төхөөрөмжийн үйлчилгээний ажилтан</t>
  </si>
  <si>
    <t>Архивын ажилтан</t>
  </si>
  <si>
    <t>Нягтлан бодохын бүртгэл, тооцооны ажилтан</t>
  </si>
  <si>
    <t>Санхүүгийн бүртгэл, тооцооны туслах ажилтан</t>
  </si>
  <si>
    <t>Хангамжийн нярав</t>
  </si>
  <si>
    <t xml:space="preserve">Төлбөр тооцоо, цалин хөлсний нярав </t>
  </si>
  <si>
    <t>Төлбөр тооцоо, цалин хөлсний нягтлан бодогч</t>
  </si>
  <si>
    <t>Худалдааны газрын үндсэн ажилтан /худалдагч/</t>
  </si>
  <si>
    <t>Агуулахын оператор, нярав</t>
  </si>
  <si>
    <t xml:space="preserve">IV.САНХҮҮ, БИЗНЕС, ХУДАЛДААНЫ САЛБАР </t>
  </si>
  <si>
    <t>Цахилгаан холбоо /компьютер сүлжээ/-ны техникч</t>
  </si>
  <si>
    <t>Буудагч</t>
  </si>
  <si>
    <t>Зэвсгийн нярав засварчин</t>
  </si>
  <si>
    <t>Инженерийн дугуйт машины механик жолооч</t>
  </si>
  <si>
    <t>Химичин зааварлагч</t>
  </si>
  <si>
    <t>Радиотелеграфчин</t>
  </si>
  <si>
    <t>РЛС-ын оператор, планшетчин</t>
  </si>
  <si>
    <t>ЗУ-23-2-ын бууны наводчик</t>
  </si>
  <si>
    <t>Цахилгаанчин дизельчин</t>
  </si>
  <si>
    <t>Хуягт тээвэрлэгчийн механик жолооч</t>
  </si>
  <si>
    <t>Танкийн буудагч</t>
  </si>
  <si>
    <t>Танкийн механик жолооч</t>
  </si>
  <si>
    <t>ЯЦБМ-ны наводчик оператор</t>
  </si>
  <si>
    <t>ЯЦБМ-ны механик жолооч</t>
  </si>
  <si>
    <t>Цэргийн цагдаагийн зохицууулагч</t>
  </si>
  <si>
    <t>Автын хөдөлгүүрийн засварчин</t>
  </si>
  <si>
    <t>Артиллерийн тагнуулчин, гал засварлагч</t>
  </si>
  <si>
    <t>Артиллерийн бууны захирагч наводчик</t>
  </si>
  <si>
    <t>Авто техникийн цахилгаанчин</t>
  </si>
  <si>
    <t xml:space="preserve">III.ЦАГДАА, БАТЛАН ХАМГААЛАХ, ОНЦГОЙ БАЙДЛЫН САЛБАР </t>
  </si>
  <si>
    <t>Үндэсний найрал хөгжмийн хөгжимчин</t>
  </si>
  <si>
    <t>Чавхдаст хөгжмийн хөгжимчин</t>
  </si>
  <si>
    <t>Хувцасны дизайнч</t>
  </si>
  <si>
    <t>Хувцасны загвар зохион бүтээгч</t>
  </si>
  <si>
    <t>Хэвлэлийн график дизайнч</t>
  </si>
  <si>
    <t>Үйлдвэрлэлийн график дизайнч</t>
  </si>
  <si>
    <t xml:space="preserve">Үлээвэр, цохивор найрал хөгжмийн хөгжимчин </t>
  </si>
  <si>
    <t xml:space="preserve">Нарийн мужаан </t>
  </si>
  <si>
    <t>Эстрадын хөгжимчин</t>
  </si>
  <si>
    <t>Циркийн жүжигчин</t>
  </si>
  <si>
    <t>Фото зурагчин</t>
  </si>
  <si>
    <t>Сийлбэрчин</t>
  </si>
  <si>
    <t>Нүүр хувиргагч</t>
  </si>
  <si>
    <t xml:space="preserve">Төгөлдөр хуурч </t>
  </si>
  <si>
    <t>Орчны дизайнч</t>
  </si>
  <si>
    <t>Монгол зургийн зураач</t>
  </si>
  <si>
    <t>Монгол дархан</t>
  </si>
  <si>
    <t>Бэлэг дурсгалын зүйл урлаач</t>
  </si>
  <si>
    <t>Арьсаар гар урлалын зүйл урлаач</t>
  </si>
  <si>
    <t>Ардын хөгжимчин</t>
  </si>
  <si>
    <t>Ардын гоцлол хөгжимчин</t>
  </si>
  <si>
    <t>Ардын бүжгийн бүжигчин</t>
  </si>
  <si>
    <t>Зураач-чимэглэгч</t>
  </si>
  <si>
    <t>Зураач</t>
  </si>
  <si>
    <t>II.СОЁЛ, УРЛАГИЙН САЛБАР</t>
  </si>
  <si>
    <t>Техникийн солонгос хэлний орчуулагч</t>
  </si>
  <si>
    <t>Сургуулийн өмнөх боловсролын байгууллагын туслах ажилтан</t>
  </si>
  <si>
    <t>Бүгд мөр1=мөр(2+3+...)</t>
  </si>
  <si>
    <t>ТЕХНИКИЙН БОЛОН МЭРГЭЖЛИЙН БОЛОВСРОЛ, СУРГАЛТЫН БАЙГУУЛЛАГЫН ТӨГСӨГЧДИЙН 2019/2020  ОНЫ ХИЧЭЭЛИЙН ЖИЛИЙН МЭДЭЭ, мэргэжлийн чиглэлээр</t>
  </si>
  <si>
    <t>А-ТМБ-16</t>
  </si>
  <si>
    <t>HO3221-16</t>
  </si>
  <si>
    <t>НО3222-12</t>
  </si>
  <si>
    <t>НО5321-15</t>
  </si>
  <si>
    <t>HO3213-13</t>
  </si>
  <si>
    <t>НО3211-16</t>
  </si>
  <si>
    <t>HO5329-15</t>
  </si>
  <si>
    <t>HO5321-12</t>
  </si>
  <si>
    <t>HO3256-14</t>
  </si>
  <si>
    <t>НО3251-13</t>
  </si>
  <si>
    <t>НО3251-12</t>
  </si>
  <si>
    <t>HO3212-17</t>
  </si>
  <si>
    <t>НО3211-15</t>
  </si>
  <si>
    <t>SO5141-11</t>
  </si>
  <si>
    <t>SO5141-14</t>
  </si>
  <si>
    <t>SO7536-21</t>
  </si>
  <si>
    <t>SO5142-20</t>
  </si>
  <si>
    <t>SO5142-21</t>
  </si>
  <si>
    <t>SO5142-11</t>
  </si>
  <si>
    <t>XV.ҮЙЛЧИЛГЭЭНИЙ САЛБАР</t>
  </si>
  <si>
    <t>UD6113-16</t>
  </si>
  <si>
    <t>IE7535-51</t>
  </si>
  <si>
    <t>IF7233-42</t>
  </si>
  <si>
    <t>IE7233-43</t>
  </si>
  <si>
    <t>IF3434-14</t>
  </si>
  <si>
    <t>IE8152-18</t>
  </si>
  <si>
    <t>IM3119-14</t>
  </si>
  <si>
    <t>IM7411-13</t>
  </si>
  <si>
    <t>IM7233-18</t>
  </si>
  <si>
    <t>IF3142-19</t>
  </si>
  <si>
    <t>IF5120-11</t>
  </si>
  <si>
    <t xml:space="preserve"> IF7512-34</t>
  </si>
  <si>
    <t>IF7513-23</t>
  </si>
  <si>
    <t>IE8152-33</t>
  </si>
  <si>
    <t>IE7533-28</t>
  </si>
  <si>
    <t>IE3139-14</t>
  </si>
  <si>
    <t>IE8152-36</t>
  </si>
  <si>
    <t>IS7521-34</t>
  </si>
  <si>
    <t>IM7223-17</t>
  </si>
  <si>
    <t>IF7511-11</t>
  </si>
  <si>
    <t>IF5132-12</t>
  </si>
  <si>
    <t>IF7512-37</t>
  </si>
  <si>
    <t>IM3119-23</t>
  </si>
  <si>
    <t>IE8152-34</t>
  </si>
  <si>
    <t xml:space="preserve">IF5131-11                 </t>
  </si>
  <si>
    <t>IM3113-17</t>
  </si>
  <si>
    <t>IM3113-20</t>
  </si>
  <si>
    <t>IF7514-21</t>
  </si>
  <si>
    <t xml:space="preserve">IM8211-15 </t>
  </si>
  <si>
    <t>IM3119-11</t>
  </si>
  <si>
    <t>IM7411-11</t>
  </si>
  <si>
    <t>IM7212-14</t>
  </si>
  <si>
    <t>XIII.АЖ ҮЙЛДВЭРИЙН САЛБАР</t>
  </si>
  <si>
    <t>AF6111-15</t>
  </si>
  <si>
    <t>AT3115-29</t>
  </si>
  <si>
    <t>AT7231-18</t>
  </si>
  <si>
    <t>AH6320-14</t>
  </si>
  <si>
    <t>AT7231-20</t>
  </si>
  <si>
    <t>AF6112-25</t>
  </si>
  <si>
    <t>AF6112-24</t>
  </si>
  <si>
    <t>AH6320-12</t>
  </si>
  <si>
    <t>AH6330-12</t>
  </si>
  <si>
    <t>AF6330-11</t>
  </si>
  <si>
    <t>AH3240-17</t>
  </si>
  <si>
    <t>AH6121-23</t>
  </si>
  <si>
    <t>AH6121-24</t>
  </si>
  <si>
    <t>AH6123-11</t>
  </si>
  <si>
    <t>AH3240-16</t>
  </si>
  <si>
    <t>AF6112-13</t>
  </si>
  <si>
    <t>AD3142-13</t>
  </si>
  <si>
    <t>XII.ХӨДӨӨ АЖ АХУЙН САЛБАР</t>
  </si>
  <si>
    <t>MT3115-55</t>
  </si>
  <si>
    <t>МТ8112-15</t>
  </si>
  <si>
    <t xml:space="preserve">MR8111-15 </t>
  </si>
  <si>
    <t xml:space="preserve">MR8111-36  </t>
  </si>
  <si>
    <t>MT3115-56</t>
  </si>
  <si>
    <t>MG3257-22</t>
  </si>
  <si>
    <t>MG3117-25</t>
  </si>
  <si>
    <t xml:space="preserve">MR8111-23 </t>
  </si>
  <si>
    <t xml:space="preserve">MT7233-17  </t>
  </si>
  <si>
    <t xml:space="preserve">MT8111-37  </t>
  </si>
  <si>
    <t>MT8111-35</t>
  </si>
  <si>
    <t xml:space="preserve">MT7233-45 </t>
  </si>
  <si>
    <t>MR8111-25</t>
  </si>
  <si>
    <t>MT8111-11</t>
  </si>
  <si>
    <t>MG6210-28</t>
  </si>
  <si>
    <t>MF8113-18</t>
  </si>
  <si>
    <t>MG311-16</t>
  </si>
  <si>
    <t xml:space="preserve">ТС8211-21 </t>
  </si>
  <si>
    <t xml:space="preserve">PL7412-31 </t>
  </si>
  <si>
    <t xml:space="preserve">PL7412-21 </t>
  </si>
  <si>
    <t>PL3113-12</t>
  </si>
  <si>
    <t>PS3112-44</t>
  </si>
  <si>
    <t>PS8182-27</t>
  </si>
  <si>
    <t>PS8182-35</t>
  </si>
  <si>
    <t>X.ЭРЧИМ ХҮЧНИЙ САЛБАР</t>
  </si>
  <si>
    <t xml:space="preserve">TC7412-23 </t>
  </si>
  <si>
    <t>TC8331-14</t>
  </si>
  <si>
    <t>TR4323-29</t>
  </si>
  <si>
    <t>TR3115-65</t>
  </si>
  <si>
    <t>TR4323-15</t>
  </si>
  <si>
    <t>TR3115-63</t>
  </si>
  <si>
    <t>TR8311-13</t>
  </si>
  <si>
    <t>TR8311-11</t>
  </si>
  <si>
    <t>TR3115-60</t>
  </si>
  <si>
    <t>TR4323-26</t>
  </si>
  <si>
    <t>TR3115-62</t>
  </si>
  <si>
    <t xml:space="preserve">TC5165-11  </t>
  </si>
  <si>
    <t>TR3115-64</t>
  </si>
  <si>
    <t>TR4323-28</t>
  </si>
  <si>
    <t>TR4323-27</t>
  </si>
  <si>
    <t>TR3115-61</t>
  </si>
  <si>
    <t>TR4323-25</t>
  </si>
  <si>
    <t xml:space="preserve">     TF5111-12</t>
  </si>
  <si>
    <t>TC8211-20</t>
  </si>
  <si>
    <t>TC3115-13</t>
  </si>
  <si>
    <t>IX.ТЭЭВРИЙН САЛБАР</t>
  </si>
  <si>
    <t>CF7123-14</t>
  </si>
  <si>
    <t>CF7126-26</t>
  </si>
  <si>
    <t xml:space="preserve">CT8343-12 </t>
  </si>
  <si>
    <t>CF7215-11</t>
  </si>
  <si>
    <t>CF3115-41</t>
  </si>
  <si>
    <t>CF3115-67</t>
  </si>
  <si>
    <t>CF7115-24</t>
  </si>
  <si>
    <t>CF3112-11</t>
  </si>
  <si>
    <t>CB3112-37</t>
  </si>
  <si>
    <t>CT8342-27</t>
  </si>
  <si>
    <t>CF7114-20</t>
  </si>
  <si>
    <t>CF7411-12</t>
  </si>
  <si>
    <t>CT3112-16</t>
  </si>
  <si>
    <t>CF7126-36</t>
  </si>
  <si>
    <t>CF7112-19</t>
  </si>
  <si>
    <t>CF7115-22</t>
  </si>
  <si>
    <t>CМ3112-40</t>
  </si>
  <si>
    <t>CF7123-20</t>
  </si>
  <si>
    <t>CF3112-16</t>
  </si>
  <si>
    <t>CF7115-11</t>
  </si>
  <si>
    <t>CF3112-43</t>
  </si>
  <si>
    <t>CB7116-18</t>
  </si>
  <si>
    <t>VIII.БАРИЛГЫН САЛБАР</t>
  </si>
  <si>
    <t>NF6210-25</t>
  </si>
  <si>
    <t>NF6210-27</t>
  </si>
  <si>
    <t>NF6210-26</t>
  </si>
  <si>
    <t>NF6210-21</t>
  </si>
  <si>
    <t>NW3111-29</t>
  </si>
  <si>
    <t>IF5131-16</t>
  </si>
  <si>
    <t>NT5111-19</t>
  </si>
  <si>
    <t>NT5113-13</t>
  </si>
  <si>
    <t>NT5111-14</t>
  </si>
  <si>
    <t>РВ3521-27</t>
  </si>
  <si>
    <t xml:space="preserve">ID4416-11 </t>
  </si>
  <si>
    <t>IO7422-14</t>
  </si>
  <si>
    <t>IC3513-21</t>
  </si>
  <si>
    <t>ID4120-11</t>
  </si>
  <si>
    <t>IO4132-18</t>
  </si>
  <si>
    <t>IT3511-13</t>
  </si>
  <si>
    <t>IO4120-13</t>
  </si>
  <si>
    <t>IT3512-15</t>
  </si>
  <si>
    <t>IW3514-15</t>
  </si>
  <si>
    <t>IO7421-16</t>
  </si>
  <si>
    <t>ID4415-12</t>
  </si>
  <si>
    <t xml:space="preserve">V.МЭДЭЭЛЛИЙН ТЕХНОЛОГИЙН САЛБАР </t>
  </si>
  <si>
    <t>BT4311-14</t>
  </si>
  <si>
    <t>BF4311-21</t>
  </si>
  <si>
    <t>BT4321-17</t>
  </si>
  <si>
    <t>BF4311-17</t>
  </si>
  <si>
    <t>BF3313-14</t>
  </si>
  <si>
    <t>BT5223-15</t>
  </si>
  <si>
    <t>BT4321-18</t>
  </si>
  <si>
    <t>MC0312-17</t>
  </si>
  <si>
    <t>MC0210-16</t>
  </si>
  <si>
    <t>MC0314-11</t>
  </si>
  <si>
    <t>MC0310-25</t>
  </si>
  <si>
    <t>MC0210-36</t>
  </si>
  <si>
    <t>MC0312-12</t>
  </si>
  <si>
    <t>MC0210-21</t>
  </si>
  <si>
    <t>MC0310-48</t>
  </si>
  <si>
    <t>MC0210-42</t>
  </si>
  <si>
    <t xml:space="preserve"> MC0310-23</t>
  </si>
  <si>
    <t>MC0310-14</t>
  </si>
  <si>
    <t>MC0310-15</t>
  </si>
  <si>
    <t>MC0310-12</t>
  </si>
  <si>
    <t>MC0310-22</t>
  </si>
  <si>
    <t>МС0210-42</t>
  </si>
  <si>
    <t>MC0310-57</t>
  </si>
  <si>
    <t>MC0310-54</t>
  </si>
  <si>
    <t>MC0310-27</t>
  </si>
  <si>
    <t>AM2652-24</t>
  </si>
  <si>
    <t>AM2652-21</t>
  </si>
  <si>
    <t>AD7532-27</t>
  </si>
  <si>
    <t>AD3432-11</t>
  </si>
  <si>
    <t>AD7321-11</t>
  </si>
  <si>
    <t>AD3432-28</t>
  </si>
  <si>
    <t>AM2652-23</t>
  </si>
  <si>
    <t>AM7522-22</t>
  </si>
  <si>
    <t>AM2652-27</t>
  </si>
  <si>
    <t>AA2655-17</t>
  </si>
  <si>
    <t>АС3431-14</t>
  </si>
  <si>
    <t>AM7313-28</t>
  </si>
  <si>
    <t xml:space="preserve"> AO3435-13</t>
  </si>
  <si>
    <t xml:space="preserve">AM2652-18 </t>
  </si>
  <si>
    <t>AD3432-27</t>
  </si>
  <si>
    <t xml:space="preserve">AP2651-39
</t>
  </si>
  <si>
    <t>AM7313-39</t>
  </si>
  <si>
    <t>AM7317-11</t>
  </si>
  <si>
    <t>AM7318-24</t>
  </si>
  <si>
    <t xml:space="preserve">AM2652-11 </t>
  </si>
  <si>
    <t>АМ2652-11</t>
  </si>
  <si>
    <t xml:space="preserve">AB2653-15 </t>
  </si>
  <si>
    <t>АМ7316-15</t>
  </si>
  <si>
    <t>AP2651-11</t>
  </si>
  <si>
    <t>ET2643-28</t>
  </si>
  <si>
    <t>ET5312-11</t>
  </si>
  <si>
    <t>I.БОЛОВСРОЛЫН САЛБАР</t>
  </si>
  <si>
    <t>В</t>
  </si>
  <si>
    <t>Мэргэжил</t>
  </si>
  <si>
    <t>Мэргэжлийн индекс</t>
  </si>
  <si>
    <t>ТӨГСӨГЧДИЙН 2019 / 2020  ОНЫ ХИЧЭЭЛИЙН ЖИЛИЙН МЭДЭЭ, мэргэжлийн чиглэлээр</t>
  </si>
  <si>
    <t>З-ТМБ-19</t>
  </si>
  <si>
    <t>1. Их Засаг их сургуулийн дэргэдэх МСҮТ</t>
  </si>
  <si>
    <t>...</t>
  </si>
  <si>
    <t>12. Завхан аймаг дахь Хөгжим бүжгийн коллеж</t>
  </si>
  <si>
    <t>11. ШШГЕГ-ын харьяа "Амгалан" МСҮТ</t>
  </si>
  <si>
    <t>10. ШУТИС-ийн ҮТС-ийн дэргэдэх МСҮТ</t>
  </si>
  <si>
    <t>9. ШУТИС-ийн МТС-ийн дэргэдэх МСҮТ</t>
  </si>
  <si>
    <t>8. Үндэсний Батлан хамгаалахын их сургуулийн ахлагчийн сургууль</t>
  </si>
  <si>
    <t>7. Хууль сахиулахын их сургуулийн харьяа ахлагчийн сургууль</t>
  </si>
  <si>
    <t>6. Худалдаа Үйлдвэрлэлийн их сургуулийн дэргэдэх МСҮТ</t>
  </si>
  <si>
    <t>5. Төмөр замын Политехник коллеж</t>
  </si>
  <si>
    <t>4. Орхон аймаг дахь ШУТИС-ийн Технологийн сургууль</t>
  </si>
  <si>
    <t>3. Монгол Улсын Консерватори</t>
  </si>
  <si>
    <t>2. Дархан-Уул аймаг дахь ХААИС</t>
  </si>
  <si>
    <t xml:space="preserve">1. АШУҮИС-ийн Сувилахуйн сургууль </t>
  </si>
  <si>
    <t>3. "Этүгэн" Дээд сургуулийн дэргэдэх МСҮТ</t>
  </si>
  <si>
    <t>2. "Шинэ иргэншил" ДС-ийн дэргэдэх МСҮТ</t>
  </si>
  <si>
    <t>1. "Хангай" ДС-ийн харъяа МСҮТ</t>
  </si>
  <si>
    <t>6. "Универсал" Политехник коллеж</t>
  </si>
  <si>
    <t>5. Техник Технологийн Политехник коллеж</t>
  </si>
  <si>
    <t>4. Хүнс,Технологийн Политехник коллеж</t>
  </si>
  <si>
    <t>3. Дархан хаан Политехник коллеж</t>
  </si>
  <si>
    <t xml:space="preserve">2. Барилга,технологийн коллеж </t>
  </si>
  <si>
    <t xml:space="preserve">1. Анима Политехник коллеж </t>
  </si>
  <si>
    <t>17. Үйлдвэрлэл- урлалын политехник коллеж</t>
  </si>
  <si>
    <t>AF 6112-24</t>
  </si>
  <si>
    <t>16. Увс аймаг дахь "Улаангом" политехник коллеж</t>
  </si>
  <si>
    <t>15. Хэнтий аймаг дахь Политехник коллеж</t>
  </si>
  <si>
    <t>14. Ховд аймаг дахь "Хөгжил" Политехник коллеж</t>
  </si>
  <si>
    <t xml:space="preserve">13. Төв аймгийн Баянчандмань суман дахь Политехник коллеж </t>
  </si>
  <si>
    <t>12. Сэлэнгэ аймгийн Мандал суман дахь "Зүүнхараа"  Политехник коллеж</t>
  </si>
  <si>
    <t>11. Өмнөговь аймаг дахь Политехник коллеж</t>
  </si>
  <si>
    <t>10. Өвөрхангай аймаг дахь Политехник коллеж</t>
  </si>
  <si>
    <t>9. Монгол-Солонгосын Политехник коллеж</t>
  </si>
  <si>
    <t>Барилга угсралтын мужаан</t>
  </si>
  <si>
    <t>8. Завхан аймаг дахь Политехник коллеж</t>
  </si>
  <si>
    <t>IM 7233-18</t>
  </si>
  <si>
    <t xml:space="preserve">7. Дорнод аймаг дахь Политехник коллеж </t>
  </si>
  <si>
    <t>6. Дархан-Уул аймаг дахь "Дархан-Өргөө" политехник коллеж</t>
  </si>
  <si>
    <t xml:space="preserve">5. Дархан-Уул аймаг дахь Уул уурхай, эрчим хүчний Политехник коллеж </t>
  </si>
  <si>
    <t xml:space="preserve">4. Дархан-Уул аймаг дахь Политехник коллеж </t>
  </si>
  <si>
    <t>3. Говьсүмбэр аймаг дахь Политехник коллеж</t>
  </si>
  <si>
    <t xml:space="preserve">2. Баянхонгор аймаг дахь Политехник коллеж </t>
  </si>
  <si>
    <t xml:space="preserve">1. Барилгын Политехник коллеж </t>
  </si>
  <si>
    <t>20. "Урлаг-урлан" МСҮТ</t>
  </si>
  <si>
    <t>19. "Шинэ Үе" МСҮТ</t>
  </si>
  <si>
    <t>18. "TST" МСҮТ</t>
  </si>
  <si>
    <t>17. "TOP" МСҮТ</t>
  </si>
  <si>
    <t>16. Өмнөговь аймаг дахь "СкиллсТех" МСҮТ</t>
  </si>
  <si>
    <t>15. "Сам Юүк" МСҮТ</t>
  </si>
  <si>
    <t>14."Монголын цогц сургалт хөгжлийн академи" ТББ-ын дэргэдэх МСҮТ</t>
  </si>
  <si>
    <t>Алжаал тайлах бариа засалч</t>
  </si>
  <si>
    <t>SO5142-19</t>
  </si>
  <si>
    <t>АМ7317-11</t>
  </si>
  <si>
    <t>13. "Монголын Хараагүйчүүдийн Үндэсний Холбоо"-ны дэргэдэх МСҮТ</t>
  </si>
  <si>
    <t>12. Майнтех МСҮТ</t>
  </si>
  <si>
    <t>11. "Энэрэл" МСҮТ</t>
  </si>
  <si>
    <t>10. "Эко Монгол эрдэнэ" МСҮТ</t>
  </si>
  <si>
    <t>9. Дорноговь аймаг дахь Төмөр Замын МСҮТ</t>
  </si>
  <si>
    <t>8. Дон Боско МСҮТ</t>
  </si>
  <si>
    <t>7. Гэрэлт-Ирээдүй МСҮТ</t>
  </si>
  <si>
    <t xml:space="preserve">6. Герман-Монголын  МСҮТ </t>
  </si>
  <si>
    <t xml:space="preserve">Хүнсний ногооны фермер </t>
  </si>
  <si>
    <t xml:space="preserve">AF6112-24 </t>
  </si>
  <si>
    <t>5. Баянхонгор аймаг дахь "Өлзийт" МСҮТ</t>
  </si>
  <si>
    <t>4. "Барилгын бүтээцийн үйлдвэрлэл" МСҮТ</t>
  </si>
  <si>
    <t>3. "Аялал жуулчлалын ур чадвар" МСҮТ</t>
  </si>
  <si>
    <t>2. Архангай аймаг дахь "Гурван тамир" МСҮТ</t>
  </si>
  <si>
    <t>1. Архангай аймаг дахь "Булган" МСҮТ</t>
  </si>
  <si>
    <t xml:space="preserve">IM7212-14 </t>
  </si>
  <si>
    <t xml:space="preserve">21. Хэнтий аймгийн Бор-Өндөр суман дахь МСҮТ </t>
  </si>
  <si>
    <t>20. Хөвсгөл аймаг дахь МСҮТ</t>
  </si>
  <si>
    <t>19. Төв аймгийн Эрдэнэ суман дахь МСҮТ</t>
  </si>
  <si>
    <t>18. Төв аймгийн Заамар суман дахь МСҮТ</t>
  </si>
  <si>
    <t>17. Төв аймаг дахь МСҮТ</t>
  </si>
  <si>
    <t xml:space="preserve">16. Завхан аймгийн Тосонцэнгэл суман дахь МСҮТ </t>
  </si>
  <si>
    <t>15. Сэргээн засалт сургалт үйлдвэрлэлийн төвийн Мэргэжлийн боловсрол ур чадвар олгох сургууль</t>
  </si>
  <si>
    <t>14. Сэлэнгэ аймгийн Шаамар суман дахь МСҮТ</t>
  </si>
  <si>
    <t>13. Сэлэнгэ аймаг дахь МСҮТ</t>
  </si>
  <si>
    <t>12. Сүхбаатар аймаг дахь МСҮТ</t>
  </si>
  <si>
    <t>11. Орхон аймаг дахь ХАА-н МСҮТ</t>
  </si>
  <si>
    <t>10. Орхон аймаг дахь МСҮТ</t>
  </si>
  <si>
    <t>9. Налайх дүүрэг дэх МСҮТ</t>
  </si>
  <si>
    <t>8. Дундговь аймаг дахь МСҮТ</t>
  </si>
  <si>
    <t>7. Дорнод аймаг дахь МСҮТ</t>
  </si>
  <si>
    <t>Өртөөний жижүүр</t>
  </si>
  <si>
    <t>6. Дорноговь аймаг дахь МСҮТ</t>
  </si>
  <si>
    <t>5. Говь-Алтай аймаг дахь МСҮТ</t>
  </si>
  <si>
    <t>4. Булган аймаг дахь ХАА-н МСҮТ</t>
  </si>
  <si>
    <t>3. Булган аймаг дахь МСҮТ</t>
  </si>
  <si>
    <t>2. Баян-Өлгий аймаг дахь МСҮТ</t>
  </si>
  <si>
    <t>1. Архангай аймаг дахь МСҮТ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</si>
</sst>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on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0"/>
      <name val="Arial Mon"/>
      <family val="2"/>
    </font>
    <font>
      <sz val="10"/>
      <name val="Arial Mon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3" fillId="0" borderId="0"/>
    <xf numFmtId="0" fontId="3" fillId="0" borderId="0"/>
    <xf numFmtId="0" fontId="1" fillId="0" borderId="0"/>
  </cellStyleXfs>
  <cellXfs count="472">
    <xf numFmtId="0" fontId="0" fillId="0" borderId="0" xfId="0"/>
    <xf numFmtId="0" fontId="3" fillId="2" borderId="0" xfId="1" applyFont="1" applyFill="1" applyAlignment="1">
      <alignment horizontal="justify"/>
    </xf>
    <xf numFmtId="0" fontId="4" fillId="2" borderId="0" xfId="1" applyFont="1" applyFill="1"/>
    <xf numFmtId="0" fontId="5" fillId="2" borderId="0" xfId="1" applyFont="1" applyFill="1" applyAlignment="1">
      <alignment vertical="top"/>
    </xf>
    <xf numFmtId="0" fontId="3" fillId="2" borderId="0" xfId="1" applyFont="1" applyFill="1"/>
    <xf numFmtId="0" fontId="3" fillId="0" borderId="0" xfId="1" applyFont="1"/>
    <xf numFmtId="0" fontId="5" fillId="2" borderId="0" xfId="1" applyFont="1" applyFill="1" applyAlignment="1">
      <alignment vertical="top" readingOrder="2"/>
    </xf>
    <xf numFmtId="0" fontId="7" fillId="2" borderId="0" xfId="1" applyFont="1" applyFill="1" applyAlignment="1">
      <alignment vertical="center"/>
    </xf>
    <xf numFmtId="0" fontId="8" fillId="0" borderId="0" xfId="1" applyFont="1"/>
    <xf numFmtId="0" fontId="9" fillId="2" borderId="0" xfId="1" applyFont="1" applyFill="1"/>
    <xf numFmtId="0" fontId="9" fillId="0" borderId="0" xfId="1" applyFont="1"/>
    <xf numFmtId="0" fontId="3" fillId="2" borderId="0" xfId="3" applyFont="1" applyFill="1" applyAlignment="1">
      <alignment wrapText="1"/>
    </xf>
    <xf numFmtId="0" fontId="9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3" fillId="2" borderId="0" xfId="3" applyFont="1" applyFill="1" applyAlignment="1">
      <alignment vertical="center" wrapText="1"/>
    </xf>
    <xf numFmtId="0" fontId="3" fillId="2" borderId="0" xfId="3" applyFont="1" applyFill="1"/>
    <xf numFmtId="164" fontId="4" fillId="2" borderId="0" xfId="1" applyNumberFormat="1" applyFont="1" applyFill="1" applyAlignment="1">
      <alignment vertical="center"/>
    </xf>
    <xf numFmtId="0" fontId="3" fillId="2" borderId="0" xfId="3" applyFont="1" applyFill="1" applyAlignment="1">
      <alignment horizontal="left" vertical="center" wrapText="1"/>
    </xf>
    <xf numFmtId="0" fontId="3" fillId="2" borderId="0" xfId="3" applyFont="1" applyFill="1" applyAlignment="1">
      <alignment horizontal="center" wrapText="1"/>
    </xf>
    <xf numFmtId="0" fontId="9" fillId="2" borderId="1" xfId="1" applyFont="1" applyFill="1" applyBorder="1"/>
    <xf numFmtId="0" fontId="4" fillId="2" borderId="1" xfId="1" applyFont="1" applyFill="1" applyBorder="1"/>
    <xf numFmtId="0" fontId="3" fillId="2" borderId="0" xfId="4" applyFont="1" applyFill="1"/>
    <xf numFmtId="0" fontId="3" fillId="2" borderId="1" xfId="3" applyFont="1" applyFill="1" applyBorder="1"/>
    <xf numFmtId="0" fontId="3" fillId="2" borderId="2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5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vertical="center" wrapText="1"/>
    </xf>
    <xf numFmtId="0" fontId="11" fillId="2" borderId="3" xfId="2" applyFont="1" applyFill="1" applyBorder="1" applyAlignment="1">
      <alignment vertical="center" wrapText="1"/>
    </xf>
    <xf numFmtId="0" fontId="12" fillId="2" borderId="3" xfId="2" applyFont="1" applyFill="1" applyBorder="1" applyAlignment="1">
      <alignment vertical="center"/>
    </xf>
    <xf numFmtId="0" fontId="3" fillId="2" borderId="8" xfId="1" applyFont="1" applyFill="1" applyBorder="1" applyAlignment="1">
      <alignment textRotation="90"/>
    </xf>
    <xf numFmtId="0" fontId="3" fillId="2" borderId="0" xfId="1" applyFont="1" applyFill="1" applyAlignment="1">
      <alignment textRotation="90"/>
    </xf>
    <xf numFmtId="0" fontId="3" fillId="2" borderId="4" xfId="1" applyFont="1" applyFill="1" applyBorder="1" applyAlignment="1">
      <alignment horizontal="center" textRotation="90" wrapText="1"/>
    </xf>
    <xf numFmtId="0" fontId="3" fillId="2" borderId="4" xfId="1" applyFont="1" applyFill="1" applyBorder="1" applyAlignment="1">
      <alignment horizontal="center" textRotation="90"/>
    </xf>
    <xf numFmtId="0" fontId="3" fillId="2" borderId="12" xfId="1" applyFont="1" applyFill="1" applyBorder="1" applyAlignment="1">
      <alignment horizontal="center" textRotation="90"/>
    </xf>
    <xf numFmtId="0" fontId="3" fillId="2" borderId="10" xfId="1" applyFont="1" applyFill="1" applyBorder="1" applyAlignment="1">
      <alignment horizontal="center" textRotation="90"/>
    </xf>
    <xf numFmtId="0" fontId="3" fillId="2" borderId="4" xfId="1" applyFont="1" applyFill="1" applyBorder="1" applyAlignment="1">
      <alignment horizontal="center" vertical="center"/>
    </xf>
    <xf numFmtId="0" fontId="3" fillId="2" borderId="4" xfId="1" quotePrefix="1" applyFont="1" applyFill="1" applyBorder="1" applyAlignment="1">
      <alignment horizontal="center" vertical="center"/>
    </xf>
    <xf numFmtId="0" fontId="3" fillId="4" borderId="4" xfId="1" quotePrefix="1" applyFont="1" applyFill="1" applyBorder="1" applyAlignment="1">
      <alignment horizontal="center" vertical="center"/>
    </xf>
    <xf numFmtId="0" fontId="3" fillId="4" borderId="4" xfId="1" quotePrefix="1" applyFont="1" applyFill="1" applyBorder="1" applyAlignment="1">
      <alignment horizontal="center"/>
    </xf>
    <xf numFmtId="0" fontId="3" fillId="2" borderId="4" xfId="1" quotePrefix="1" applyFont="1" applyFill="1" applyBorder="1" applyAlignment="1">
      <alignment horizontal="center"/>
    </xf>
    <xf numFmtId="0" fontId="2" fillId="0" borderId="4" xfId="3" applyBorder="1" applyAlignment="1">
      <alignment vertical="center"/>
    </xf>
    <xf numFmtId="0" fontId="2" fillId="2" borderId="4" xfId="3" applyFill="1" applyBorder="1" applyAlignment="1">
      <alignment vertical="center"/>
    </xf>
    <xf numFmtId="0" fontId="3" fillId="2" borderId="4" xfId="1" quotePrefix="1" applyFont="1" applyFill="1" applyBorder="1" applyAlignment="1">
      <alignment horizontal="center" wrapText="1"/>
    </xf>
    <xf numFmtId="0" fontId="6" fillId="0" borderId="0" xfId="1" applyFont="1"/>
    <xf numFmtId="0" fontId="4" fillId="0" borderId="0" xfId="1" applyFont="1"/>
    <xf numFmtId="0" fontId="3" fillId="2" borderId="0" xfId="3" applyFont="1" applyFill="1" applyAlignment="1">
      <alignment horizontal="left" vertical="center"/>
    </xf>
    <xf numFmtId="0" fontId="3" fillId="2" borderId="0" xfId="4" applyFont="1" applyFill="1" applyAlignment="1">
      <alignment horizontal="justify"/>
    </xf>
    <xf numFmtId="0" fontId="4" fillId="2" borderId="0" xfId="4" applyFont="1" applyFill="1"/>
    <xf numFmtId="0" fontId="3" fillId="0" borderId="0" xfId="4" applyFont="1"/>
    <xf numFmtId="0" fontId="5" fillId="2" borderId="0" xfId="4" applyFont="1" applyFill="1" applyAlignment="1">
      <alignment vertical="top" readingOrder="2"/>
    </xf>
    <xf numFmtId="0" fontId="7" fillId="2" borderId="0" xfId="4" applyFont="1" applyFill="1" applyAlignment="1">
      <alignment vertical="center"/>
    </xf>
    <xf numFmtId="0" fontId="8" fillId="0" borderId="0" xfId="4" applyFont="1"/>
    <xf numFmtId="0" fontId="9" fillId="2" borderId="0" xfId="4" applyFont="1" applyFill="1"/>
    <xf numFmtId="0" fontId="9" fillId="0" borderId="0" xfId="4" applyFont="1"/>
    <xf numFmtId="0" fontId="9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9" fillId="0" borderId="0" xfId="4" applyFont="1" applyAlignment="1">
      <alignment vertical="center"/>
    </xf>
    <xf numFmtId="0" fontId="3" fillId="2" borderId="10" xfId="3" applyFont="1" applyFill="1" applyBorder="1" applyAlignment="1">
      <alignment vertical="center" wrapText="1"/>
    </xf>
    <xf numFmtId="0" fontId="3" fillId="2" borderId="4" xfId="3" applyFont="1" applyFill="1" applyBorder="1" applyAlignment="1">
      <alignment vertical="center" wrapText="1"/>
    </xf>
    <xf numFmtId="0" fontId="9" fillId="2" borderId="1" xfId="4" applyFont="1" applyFill="1" applyBorder="1"/>
    <xf numFmtId="0" fontId="4" fillId="2" borderId="1" xfId="4" applyFont="1" applyFill="1" applyBorder="1"/>
    <xf numFmtId="0" fontId="3" fillId="2" borderId="0" xfId="4" applyFont="1" applyFill="1" applyAlignment="1">
      <alignment horizontal="center"/>
    </xf>
    <xf numFmtId="0" fontId="3" fillId="2" borderId="2" xfId="4" applyFont="1" applyFill="1" applyBorder="1" applyAlignment="1">
      <alignment vertical="center" wrapText="1"/>
    </xf>
    <xf numFmtId="0" fontId="3" fillId="2" borderId="5" xfId="4" applyFont="1" applyFill="1" applyBorder="1" applyAlignment="1">
      <alignment vertical="center" wrapText="1"/>
    </xf>
    <xf numFmtId="0" fontId="3" fillId="2" borderId="5" xfId="5" applyFont="1" applyFill="1" applyBorder="1" applyAlignment="1">
      <alignment vertical="center" wrapText="1"/>
    </xf>
    <xf numFmtId="0" fontId="3" fillId="2" borderId="3" xfId="5" applyFont="1" applyFill="1" applyBorder="1" applyAlignment="1">
      <alignment vertical="center" wrapText="1"/>
    </xf>
    <xf numFmtId="0" fontId="3" fillId="0" borderId="3" xfId="5" applyFont="1" applyBorder="1" applyAlignment="1">
      <alignment vertical="center" wrapText="1"/>
    </xf>
    <xf numFmtId="0" fontId="3" fillId="0" borderId="3" xfId="5" applyFont="1" applyBorder="1" applyAlignment="1">
      <alignment vertical="center"/>
    </xf>
    <xf numFmtId="0" fontId="3" fillId="2" borderId="8" xfId="4" applyFont="1" applyFill="1" applyBorder="1" applyAlignment="1">
      <alignment textRotation="90"/>
    </xf>
    <xf numFmtId="0" fontId="3" fillId="2" borderId="0" xfId="4" applyFont="1" applyFill="1" applyAlignment="1">
      <alignment textRotation="90"/>
    </xf>
    <xf numFmtId="0" fontId="3" fillId="2" borderId="4" xfId="4" applyFont="1" applyFill="1" applyBorder="1" applyAlignment="1">
      <alignment horizontal="center" textRotation="90" wrapText="1"/>
    </xf>
    <xf numFmtId="0" fontId="3" fillId="2" borderId="4" xfId="4" applyFont="1" applyFill="1" applyBorder="1" applyAlignment="1">
      <alignment horizontal="center" textRotation="90"/>
    </xf>
    <xf numFmtId="0" fontId="3" fillId="2" borderId="12" xfId="4" applyFont="1" applyFill="1" applyBorder="1" applyAlignment="1">
      <alignment horizontal="center" textRotation="90"/>
    </xf>
    <xf numFmtId="0" fontId="3" fillId="2" borderId="10" xfId="4" applyFont="1" applyFill="1" applyBorder="1" applyAlignment="1">
      <alignment horizontal="center" textRotation="90"/>
    </xf>
    <xf numFmtId="0" fontId="3" fillId="2" borderId="4" xfId="4" applyFont="1" applyFill="1" applyBorder="1" applyAlignment="1">
      <alignment horizontal="center" vertical="center"/>
    </xf>
    <xf numFmtId="0" fontId="3" fillId="2" borderId="4" xfId="4" quotePrefix="1" applyFont="1" applyFill="1" applyBorder="1" applyAlignment="1">
      <alignment horizontal="center" vertical="center"/>
    </xf>
    <xf numFmtId="0" fontId="10" fillId="4" borderId="4" xfId="4" quotePrefix="1" applyFont="1" applyFill="1" applyBorder="1" applyAlignment="1">
      <alignment horizontal="center" vertical="center"/>
    </xf>
    <xf numFmtId="0" fontId="3" fillId="4" borderId="4" xfId="4" quotePrefix="1" applyFont="1" applyFill="1" applyBorder="1" applyAlignment="1">
      <alignment horizontal="center" vertical="center"/>
    </xf>
    <xf numFmtId="0" fontId="3" fillId="4" borderId="10" xfId="4" quotePrefix="1" applyFont="1" applyFill="1" applyBorder="1" applyAlignment="1">
      <alignment horizontal="center" vertical="center"/>
    </xf>
    <xf numFmtId="0" fontId="10" fillId="4" borderId="10" xfId="4" quotePrefix="1" applyFont="1" applyFill="1" applyBorder="1" applyAlignment="1">
      <alignment horizontal="center" vertical="center"/>
    </xf>
    <xf numFmtId="0" fontId="3" fillId="3" borderId="4" xfId="4" quotePrefix="1" applyFont="1" applyFill="1" applyBorder="1" applyAlignment="1">
      <alignment horizontal="center" vertical="center"/>
    </xf>
    <xf numFmtId="0" fontId="10" fillId="3" borderId="4" xfId="4" quotePrefix="1" applyFont="1" applyFill="1" applyBorder="1" applyAlignment="1">
      <alignment horizontal="center" vertical="center"/>
    </xf>
    <xf numFmtId="0" fontId="3" fillId="4" borderId="4" xfId="4" applyFont="1" applyFill="1" applyBorder="1" applyAlignment="1">
      <alignment horizontal="center" vertical="center"/>
    </xf>
    <xf numFmtId="0" fontId="3" fillId="0" borderId="4" xfId="4" quotePrefix="1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4" fillId="2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3" fillId="2" borderId="4" xfId="4" quotePrefix="1" applyFont="1" applyFill="1" applyBorder="1" applyAlignment="1">
      <alignment horizontal="center"/>
    </xf>
    <xf numFmtId="0" fontId="13" fillId="2" borderId="4" xfId="4" quotePrefix="1" applyFont="1" applyFill="1" applyBorder="1" applyAlignment="1">
      <alignment horizontal="center" vertical="center"/>
    </xf>
    <xf numFmtId="0" fontId="3" fillId="0" borderId="4" xfId="4" quotePrefix="1" applyFont="1" applyBorder="1" applyAlignment="1">
      <alignment horizontal="center"/>
    </xf>
    <xf numFmtId="0" fontId="4" fillId="0" borderId="4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wrapText="1"/>
    </xf>
    <xf numFmtId="0" fontId="3" fillId="0" borderId="4" xfId="3" applyFont="1" applyBorder="1" applyAlignment="1">
      <alignment horizontal="center" vertical="center"/>
    </xf>
    <xf numFmtId="164" fontId="10" fillId="5" borderId="4" xfId="3" applyNumberFormat="1" applyFont="1" applyFill="1" applyBorder="1" applyAlignment="1">
      <alignment horizontal="center" vertical="center" wrapText="1"/>
    </xf>
    <xf numFmtId="0" fontId="10" fillId="0" borderId="4" xfId="3" applyFont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5" borderId="4" xfId="3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wrapText="1"/>
    </xf>
    <xf numFmtId="0" fontId="11" fillId="2" borderId="0" xfId="2" applyFont="1" applyFill="1" applyAlignment="1">
      <alignment wrapText="1"/>
    </xf>
    <xf numFmtId="0" fontId="3" fillId="2" borderId="0" xfId="1" applyFont="1" applyFill="1" applyAlignment="1">
      <alignment wrapText="1"/>
    </xf>
    <xf numFmtId="0" fontId="10" fillId="4" borderId="4" xfId="3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/>
    </xf>
    <xf numFmtId="0" fontId="3" fillId="4" borderId="4" xfId="3" applyFont="1" applyFill="1" applyBorder="1" applyAlignment="1">
      <alignment horizontal="center" vertical="center"/>
    </xf>
    <xf numFmtId="0" fontId="3" fillId="0" borderId="10" xfId="4" quotePrefix="1" applyFont="1" applyBorder="1" applyAlignment="1">
      <alignment horizontal="center" vertical="center"/>
    </xf>
    <xf numFmtId="0" fontId="3" fillId="0" borderId="4" xfId="4" quotePrefix="1" applyFont="1" applyBorder="1" applyAlignment="1">
      <alignment horizontal="center" vertical="center" wrapText="1"/>
    </xf>
    <xf numFmtId="0" fontId="3" fillId="0" borderId="10" xfId="4" quotePrefix="1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3" fillId="0" borderId="6" xfId="4" quotePrefix="1" applyFont="1" applyBorder="1" applyAlignment="1">
      <alignment horizontal="center" vertical="center"/>
    </xf>
    <xf numFmtId="0" fontId="11" fillId="0" borderId="17" xfId="6" applyFont="1" applyBorder="1" applyAlignment="1">
      <alignment horizontal="center" vertical="center"/>
    </xf>
    <xf numFmtId="0" fontId="11" fillId="0" borderId="18" xfId="6" applyFont="1" applyBorder="1" applyAlignment="1">
      <alignment horizontal="center" vertical="center"/>
    </xf>
    <xf numFmtId="0" fontId="11" fillId="0" borderId="19" xfId="6" applyFont="1" applyBorder="1" applyAlignment="1">
      <alignment horizontal="center" vertical="center"/>
    </xf>
    <xf numFmtId="0" fontId="11" fillId="0" borderId="15" xfId="6" applyFont="1" applyBorder="1" applyAlignment="1">
      <alignment horizontal="center" vertical="center"/>
    </xf>
    <xf numFmtId="0" fontId="3" fillId="0" borderId="17" xfId="6" applyFont="1" applyBorder="1" applyAlignment="1">
      <alignment horizontal="center" vertical="center"/>
    </xf>
    <xf numFmtId="0" fontId="11" fillId="0" borderId="20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0" fontId="16" fillId="0" borderId="4" xfId="6" applyFont="1" applyBorder="1" applyAlignment="1">
      <alignment horizontal="center" vertical="center"/>
    </xf>
    <xf numFmtId="0" fontId="3" fillId="2" borderId="10" xfId="1" quotePrefix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textRotation="90" wrapText="1"/>
    </xf>
    <xf numFmtId="0" fontId="3" fillId="2" borderId="13" xfId="1" applyFont="1" applyFill="1" applyBorder="1" applyAlignment="1">
      <alignment horizontal="center" textRotation="90"/>
    </xf>
    <xf numFmtId="0" fontId="3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wrapText="1"/>
    </xf>
    <xf numFmtId="0" fontId="3" fillId="2" borderId="0" xfId="1" applyFont="1" applyFill="1" applyAlignment="1">
      <alignment horizontal="justify" wrapText="1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left" vertical="center"/>
    </xf>
    <xf numFmtId="0" fontId="3" fillId="2" borderId="4" xfId="3" applyFont="1" applyFill="1" applyBorder="1" applyAlignment="1">
      <alignment vertical="center"/>
    </xf>
    <xf numFmtId="0" fontId="11" fillId="2" borderId="10" xfId="6" applyFont="1" applyFill="1" applyBorder="1" applyAlignment="1">
      <alignment vertical="center"/>
    </xf>
    <xf numFmtId="0" fontId="3" fillId="2" borderId="10" xfId="3" applyFont="1" applyFill="1" applyBorder="1" applyAlignment="1">
      <alignment vertical="center"/>
    </xf>
    <xf numFmtId="0" fontId="3" fillId="2" borderId="10" xfId="6" applyFont="1" applyFill="1" applyBorder="1" applyAlignment="1">
      <alignment vertical="center"/>
    </xf>
    <xf numFmtId="0" fontId="3" fillId="3" borderId="4" xfId="3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vertical="center" wrapText="1"/>
    </xf>
    <xf numFmtId="0" fontId="3" fillId="2" borderId="7" xfId="3" applyFont="1" applyFill="1" applyBorder="1" applyAlignment="1">
      <alignment horizontal="left" vertical="center"/>
    </xf>
    <xf numFmtId="0" fontId="3" fillId="0" borderId="4" xfId="4" applyFont="1" applyBorder="1"/>
    <xf numFmtId="0" fontId="10" fillId="2" borderId="10" xfId="3" applyFont="1" applyFill="1" applyBorder="1" applyAlignment="1">
      <alignment vertical="center" wrapText="1"/>
    </xf>
    <xf numFmtId="0" fontId="3" fillId="0" borderId="10" xfId="4" applyFont="1" applyBorder="1" applyAlignment="1">
      <alignment horizontal="left" vertical="center"/>
    </xf>
    <xf numFmtId="1" fontId="3" fillId="2" borderId="10" xfId="7" applyNumberFormat="1" applyFill="1" applyBorder="1" applyAlignment="1">
      <alignment vertical="center" wrapText="1"/>
    </xf>
    <xf numFmtId="1" fontId="11" fillId="2" borderId="10" xfId="6" applyNumberFormat="1" applyFont="1" applyFill="1" applyBorder="1" applyAlignment="1">
      <alignment vertical="center"/>
    </xf>
    <xf numFmtId="0" fontId="11" fillId="7" borderId="10" xfId="6" applyFont="1" applyFill="1" applyBorder="1" applyAlignment="1">
      <alignment vertical="center"/>
    </xf>
    <xf numFmtId="0" fontId="3" fillId="0" borderId="10" xfId="6" applyFont="1" applyBorder="1" applyAlignment="1">
      <alignment vertical="center"/>
    </xf>
    <xf numFmtId="0" fontId="11" fillId="2" borderId="4" xfId="6" applyFont="1" applyFill="1" applyBorder="1" applyAlignment="1">
      <alignment horizontal="left" vertical="center" wrapText="1"/>
    </xf>
    <xf numFmtId="0" fontId="3" fillId="0" borderId="10" xfId="4" applyFont="1" applyBorder="1" applyAlignment="1">
      <alignment vertical="center"/>
    </xf>
    <xf numFmtId="0" fontId="11" fillId="0" borderId="10" xfId="6" applyFont="1" applyBorder="1" applyAlignment="1">
      <alignment vertical="center" wrapText="1"/>
    </xf>
    <xf numFmtId="0" fontId="11" fillId="0" borderId="20" xfId="6" applyFont="1" applyBorder="1" applyAlignment="1">
      <alignment vertical="center"/>
    </xf>
    <xf numFmtId="0" fontId="11" fillId="2" borderId="4" xfId="8" applyFont="1" applyFill="1" applyBorder="1" applyAlignment="1">
      <alignment horizontal="left" vertical="center" wrapText="1"/>
    </xf>
    <xf numFmtId="0" fontId="3" fillId="2" borderId="4" xfId="4" applyFont="1" applyFill="1" applyBorder="1" applyAlignment="1">
      <alignment vertical="center" wrapText="1"/>
    </xf>
    <xf numFmtId="0" fontId="11" fillId="0" borderId="10" xfId="6" applyFont="1" applyBorder="1" applyAlignment="1">
      <alignment vertical="center"/>
    </xf>
    <xf numFmtId="0" fontId="11" fillId="7" borderId="15" xfId="6" applyFont="1" applyFill="1" applyBorder="1" applyAlignment="1">
      <alignment vertical="center" wrapText="1"/>
    </xf>
    <xf numFmtId="0" fontId="11" fillId="7" borderId="10" xfId="6" applyFont="1" applyFill="1" applyBorder="1" applyAlignment="1">
      <alignment vertical="center" wrapText="1"/>
    </xf>
    <xf numFmtId="0" fontId="3" fillId="0" borderId="4" xfId="6" applyFont="1" applyBorder="1" applyAlignment="1">
      <alignment horizontal="left" vertical="center"/>
    </xf>
    <xf numFmtId="0" fontId="3" fillId="0" borderId="4" xfId="4" applyFont="1" applyBorder="1" applyAlignment="1">
      <alignment vertical="center"/>
    </xf>
    <xf numFmtId="0" fontId="16" fillId="0" borderId="17" xfId="6" applyFont="1" applyBorder="1" applyAlignment="1">
      <alignment horizontal="left" vertical="center" wrapText="1"/>
    </xf>
    <xf numFmtId="0" fontId="16" fillId="0" borderId="17" xfId="6" applyFont="1" applyBorder="1" applyAlignment="1">
      <alignment horizontal="left" wrapText="1"/>
    </xf>
    <xf numFmtId="0" fontId="16" fillId="0" borderId="18" xfId="6" applyFont="1" applyBorder="1" applyAlignment="1">
      <alignment horizontal="left" vertical="center" wrapText="1"/>
    </xf>
    <xf numFmtId="0" fontId="3" fillId="2" borderId="7" xfId="3" applyFont="1" applyFill="1" applyBorder="1" applyAlignment="1">
      <alignment horizontal="center" vertical="center"/>
    </xf>
    <xf numFmtId="0" fontId="3" fillId="2" borderId="10" xfId="6" applyFont="1" applyFill="1" applyBorder="1" applyAlignment="1">
      <alignment vertical="center" wrapText="1"/>
    </xf>
    <xf numFmtId="0" fontId="11" fillId="7" borderId="20" xfId="6" applyFont="1" applyFill="1" applyBorder="1" applyAlignment="1">
      <alignment vertical="center"/>
    </xf>
    <xf numFmtId="0" fontId="3" fillId="2" borderId="4" xfId="3" applyFont="1" applyFill="1" applyBorder="1" applyAlignment="1">
      <alignment horizontal="left" vertical="center" wrapText="1"/>
    </xf>
    <xf numFmtId="0" fontId="3" fillId="2" borderId="10" xfId="3" applyFont="1" applyFill="1" applyBorder="1" applyAlignment="1">
      <alignment horizontal="left" vertical="center" wrapText="1"/>
    </xf>
    <xf numFmtId="1" fontId="3" fillId="2" borderId="10" xfId="6" quotePrefix="1" applyNumberFormat="1" applyFont="1" applyFill="1" applyBorder="1" applyAlignment="1">
      <alignment vertical="center"/>
    </xf>
    <xf numFmtId="0" fontId="3" fillId="0" borderId="4" xfId="6" applyFont="1" applyBorder="1" applyAlignment="1">
      <alignment horizontal="center"/>
    </xf>
    <xf numFmtId="0" fontId="3" fillId="0" borderId="4" xfId="6" applyFont="1" applyBorder="1" applyAlignment="1">
      <alignment vertical="center"/>
    </xf>
    <xf numFmtId="0" fontId="10" fillId="8" borderId="4" xfId="3" applyFont="1" applyFill="1" applyBorder="1" applyAlignment="1">
      <alignment horizontal="center" vertical="center"/>
    </xf>
    <xf numFmtId="0" fontId="3" fillId="8" borderId="4" xfId="3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textRotation="90" wrapText="1"/>
    </xf>
    <xf numFmtId="0" fontId="3" fillId="2" borderId="4" xfId="4" applyFont="1" applyFill="1" applyBorder="1" applyAlignment="1">
      <alignment horizontal="center" vertical="center" textRotation="90"/>
    </xf>
    <xf numFmtId="0" fontId="3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4" fillId="2" borderId="0" xfId="4" applyFont="1" applyFill="1" applyAlignment="1">
      <alignment horizontal="left" vertical="center"/>
    </xf>
    <xf numFmtId="0" fontId="3" fillId="2" borderId="0" xfId="4" applyFont="1" applyFill="1" applyAlignment="1">
      <alignment horizontal="left" vertical="center"/>
    </xf>
    <xf numFmtId="0" fontId="3" fillId="2" borderId="0" xfId="4" applyFont="1" applyFill="1" applyAlignment="1">
      <alignment vertical="center"/>
    </xf>
    <xf numFmtId="0" fontId="3" fillId="2" borderId="0" xfId="4" applyFont="1" applyFill="1" applyAlignment="1">
      <alignment horizontal="justify" vertical="center"/>
    </xf>
    <xf numFmtId="0" fontId="3" fillId="8" borderId="4" xfId="4" quotePrefix="1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left" vertical="center"/>
    </xf>
    <xf numFmtId="0" fontId="3" fillId="3" borderId="4" xfId="3" applyFont="1" applyFill="1" applyBorder="1" applyAlignment="1">
      <alignment horizontal="left" vertical="center"/>
    </xf>
    <xf numFmtId="0" fontId="10" fillId="9" borderId="4" xfId="3" applyFont="1" applyFill="1" applyBorder="1" applyAlignment="1">
      <alignment horizontal="center" vertical="center"/>
    </xf>
    <xf numFmtId="0" fontId="10" fillId="9" borderId="4" xfId="3" applyFont="1" applyFill="1" applyBorder="1" applyAlignment="1">
      <alignment horizontal="left" vertical="center"/>
    </xf>
    <xf numFmtId="0" fontId="3" fillId="2" borderId="6" xfId="3" applyFont="1" applyFill="1" applyBorder="1" applyAlignment="1">
      <alignment horizontal="left" vertical="center"/>
    </xf>
    <xf numFmtId="0" fontId="3" fillId="2" borderId="3" xfId="3" applyFont="1" applyFill="1" applyBorder="1" applyAlignment="1">
      <alignment horizontal="left" vertical="center"/>
    </xf>
    <xf numFmtId="0" fontId="3" fillId="2" borderId="10" xfId="4" quotePrefix="1" applyFont="1" applyFill="1" applyBorder="1" applyAlignment="1">
      <alignment horizontal="center" vertical="center"/>
    </xf>
    <xf numFmtId="0" fontId="3" fillId="8" borderId="6" xfId="4" quotePrefix="1" applyFont="1" applyFill="1" applyBorder="1" applyAlignment="1">
      <alignment horizontal="center" vertical="center"/>
    </xf>
    <xf numFmtId="0" fontId="3" fillId="0" borderId="4" xfId="4" applyFont="1" applyBorder="1" applyAlignment="1">
      <alignment horizontal="left" vertical="center"/>
    </xf>
    <xf numFmtId="0" fontId="3" fillId="0" borderId="4" xfId="6" applyFont="1" applyBorder="1" applyAlignment="1">
      <alignment horizontal="left"/>
    </xf>
    <xf numFmtId="0" fontId="3" fillId="2" borderId="4" xfId="4" applyFont="1" applyFill="1" applyBorder="1" applyAlignment="1">
      <alignment horizontal="left" vertical="center"/>
    </xf>
    <xf numFmtId="0" fontId="3" fillId="2" borderId="6" xfId="4" quotePrefix="1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11" fillId="0" borderId="4" xfId="6" applyFont="1" applyBorder="1" applyAlignment="1">
      <alignment horizontal="left" vertical="center"/>
    </xf>
    <xf numFmtId="0" fontId="3" fillId="2" borderId="4" xfId="4" quotePrefix="1" applyFont="1" applyFill="1" applyBorder="1" applyAlignment="1">
      <alignment horizontal="center" vertical="center" wrapText="1"/>
    </xf>
    <xf numFmtId="0" fontId="3" fillId="2" borderId="10" xfId="4" quotePrefix="1" applyFont="1" applyFill="1" applyBorder="1" applyAlignment="1">
      <alignment horizontal="center" vertical="center" wrapText="1"/>
    </xf>
    <xf numFmtId="0" fontId="3" fillId="2" borderId="4" xfId="6" applyFont="1" applyFill="1" applyBorder="1" applyAlignment="1">
      <alignment horizontal="center" vertical="center"/>
    </xf>
    <xf numFmtId="0" fontId="3" fillId="2" borderId="4" xfId="6" applyFont="1" applyFill="1" applyBorder="1" applyAlignment="1">
      <alignment horizontal="left" vertical="center"/>
    </xf>
    <xf numFmtId="0" fontId="3" fillId="6" borderId="4" xfId="6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left" vertical="center" wrapText="1"/>
    </xf>
    <xf numFmtId="0" fontId="3" fillId="8" borderId="4" xfId="4" quotePrefix="1" applyFont="1" applyFill="1" applyBorder="1" applyAlignment="1">
      <alignment horizontal="center" vertical="center" wrapText="1"/>
    </xf>
    <xf numFmtId="0" fontId="16" fillId="6" borderId="4" xfId="6" applyFont="1" applyFill="1" applyBorder="1" applyAlignment="1">
      <alignment horizontal="center" vertical="center"/>
    </xf>
    <xf numFmtId="0" fontId="3" fillId="2" borderId="10" xfId="4" quotePrefix="1" applyFont="1" applyFill="1" applyBorder="1" applyAlignment="1">
      <alignment horizontal="center"/>
    </xf>
    <xf numFmtId="0" fontId="3" fillId="2" borderId="10" xfId="4" applyFont="1" applyFill="1" applyBorder="1" applyAlignment="1">
      <alignment horizontal="left" vertical="center" wrapText="1"/>
    </xf>
    <xf numFmtId="0" fontId="11" fillId="7" borderId="17" xfId="6" applyFont="1" applyFill="1" applyBorder="1" applyAlignment="1">
      <alignment horizontal="center" vertical="center"/>
    </xf>
    <xf numFmtId="0" fontId="11" fillId="7" borderId="20" xfId="6" applyFont="1" applyFill="1" applyBorder="1" applyAlignment="1">
      <alignment horizontal="center" vertical="center"/>
    </xf>
    <xf numFmtId="0" fontId="11" fillId="7" borderId="22" xfId="6" applyFont="1" applyFill="1" applyBorder="1" applyAlignment="1">
      <alignment horizontal="left" vertical="center"/>
    </xf>
    <xf numFmtId="0" fontId="11" fillId="7" borderId="23" xfId="6" applyFont="1" applyFill="1" applyBorder="1" applyAlignment="1">
      <alignment horizontal="left" vertical="center"/>
    </xf>
    <xf numFmtId="0" fontId="11" fillId="7" borderId="17" xfId="6" applyFont="1" applyFill="1" applyBorder="1" applyAlignment="1">
      <alignment horizontal="left" vertical="center"/>
    </xf>
    <xf numFmtId="0" fontId="11" fillId="7" borderId="24" xfId="6" applyFont="1" applyFill="1" applyBorder="1" applyAlignment="1">
      <alignment horizontal="center" vertical="center"/>
    </xf>
    <xf numFmtId="0" fontId="11" fillId="7" borderId="25" xfId="6" applyFont="1" applyFill="1" applyBorder="1" applyAlignment="1">
      <alignment horizontal="center" vertical="center"/>
    </xf>
    <xf numFmtId="0" fontId="11" fillId="7" borderId="26" xfId="6" applyFont="1" applyFill="1" applyBorder="1" applyAlignment="1">
      <alignment horizontal="left" vertical="center"/>
    </xf>
    <xf numFmtId="0" fontId="11" fillId="7" borderId="23" xfId="6" applyFont="1" applyFill="1" applyBorder="1" applyAlignment="1">
      <alignment horizontal="center" vertical="center"/>
    </xf>
    <xf numFmtId="0" fontId="11" fillId="7" borderId="4" xfId="6" applyFont="1" applyFill="1" applyBorder="1" applyAlignment="1">
      <alignment horizontal="center" vertical="center"/>
    </xf>
    <xf numFmtId="0" fontId="11" fillId="7" borderId="4" xfId="6" applyFont="1" applyFill="1" applyBorder="1" applyAlignment="1">
      <alignment horizontal="left" vertical="center"/>
    </xf>
    <xf numFmtId="0" fontId="11" fillId="7" borderId="18" xfId="6" applyFont="1" applyFill="1" applyBorder="1" applyAlignment="1">
      <alignment horizontal="center" vertical="center"/>
    </xf>
    <xf numFmtId="0" fontId="11" fillId="7" borderId="19" xfId="6" applyFont="1" applyFill="1" applyBorder="1" applyAlignment="1">
      <alignment horizontal="center" vertical="center"/>
    </xf>
    <xf numFmtId="0" fontId="11" fillId="7" borderId="15" xfId="6" applyFont="1" applyFill="1" applyBorder="1" applyAlignment="1">
      <alignment horizontal="center" vertical="center"/>
    </xf>
    <xf numFmtId="0" fontId="11" fillId="7" borderId="15" xfId="6" applyFont="1" applyFill="1" applyBorder="1" applyAlignment="1">
      <alignment horizontal="left" vertical="center"/>
    </xf>
    <xf numFmtId="0" fontId="11" fillId="7" borderId="27" xfId="6" applyFont="1" applyFill="1" applyBorder="1" applyAlignment="1">
      <alignment horizontal="center" vertical="center"/>
    </xf>
    <xf numFmtId="0" fontId="11" fillId="7" borderId="19" xfId="6" applyFont="1" applyFill="1" applyBorder="1" applyAlignment="1">
      <alignment horizontal="left" vertical="center"/>
    </xf>
    <xf numFmtId="0" fontId="3" fillId="7" borderId="17" xfId="6" applyFont="1" applyFill="1" applyBorder="1" applyAlignment="1">
      <alignment horizontal="center" vertical="center"/>
    </xf>
    <xf numFmtId="0" fontId="3" fillId="7" borderId="17" xfId="6" applyFont="1" applyFill="1" applyBorder="1" applyAlignment="1">
      <alignment horizontal="left" vertical="center"/>
    </xf>
    <xf numFmtId="0" fontId="3" fillId="0" borderId="4" xfId="4" applyFont="1" applyBorder="1" applyAlignment="1">
      <alignment horizontal="center" vertical="center" wrapText="1"/>
    </xf>
    <xf numFmtId="0" fontId="3" fillId="8" borderId="6" xfId="4" quotePrefix="1" applyFont="1" applyFill="1" applyBorder="1" applyAlignment="1">
      <alignment horizontal="center" vertical="center" wrapText="1"/>
    </xf>
    <xf numFmtId="0" fontId="3" fillId="8" borderId="4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left" vertical="center" wrapText="1"/>
    </xf>
    <xf numFmtId="0" fontId="3" fillId="8" borderId="4" xfId="3" applyFont="1" applyFill="1" applyBorder="1" applyAlignment="1">
      <alignment horizontal="left" vertical="center"/>
    </xf>
    <xf numFmtId="0" fontId="3" fillId="2" borderId="10" xfId="4" applyFont="1" applyFill="1" applyBorder="1" applyAlignment="1">
      <alignment horizontal="center" vertical="center" textRotation="90" wrapText="1"/>
    </xf>
    <xf numFmtId="0" fontId="3" fillId="2" borderId="13" xfId="4" applyFont="1" applyFill="1" applyBorder="1" applyAlignment="1">
      <alignment horizontal="center" vertical="center" textRotation="90"/>
    </xf>
    <xf numFmtId="0" fontId="3" fillId="2" borderId="0" xfId="4" applyFont="1" applyFill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left" vertical="center" wrapText="1"/>
    </xf>
    <xf numFmtId="0" fontId="10" fillId="2" borderId="0" xfId="5" applyFont="1" applyFill="1" applyBorder="1" applyAlignment="1">
      <alignment horizontal="left"/>
    </xf>
    <xf numFmtId="0" fontId="3" fillId="2" borderId="0" xfId="3" applyFont="1" applyFill="1" applyBorder="1" applyAlignment="1">
      <alignment wrapText="1"/>
    </xf>
    <xf numFmtId="0" fontId="9" fillId="2" borderId="0" xfId="4" applyFont="1" applyFill="1" applyBorder="1" applyAlignment="1">
      <alignment vertical="center"/>
    </xf>
    <xf numFmtId="0" fontId="3" fillId="2" borderId="0" xfId="3" applyFont="1" applyFill="1" applyBorder="1" applyAlignment="1">
      <alignment vertical="center" wrapText="1"/>
    </xf>
    <xf numFmtId="164" fontId="5" fillId="2" borderId="0" xfId="1" applyNumberFormat="1" applyFont="1" applyFill="1" applyAlignment="1">
      <alignment vertical="center"/>
    </xf>
    <xf numFmtId="0" fontId="3" fillId="2" borderId="10" xfId="3" applyFont="1" applyFill="1" applyBorder="1" applyAlignment="1">
      <alignment horizontal="left" vertical="center"/>
    </xf>
    <xf numFmtId="0" fontId="3" fillId="2" borderId="7" xfId="3" applyFont="1" applyFill="1" applyBorder="1" applyAlignment="1">
      <alignment horizontal="left" vertical="center"/>
    </xf>
    <xf numFmtId="0" fontId="3" fillId="4" borderId="4" xfId="1" quotePrefix="1" applyFont="1" applyFill="1" applyBorder="1" applyAlignment="1">
      <alignment horizontal="center" vertical="center"/>
    </xf>
    <xf numFmtId="0" fontId="3" fillId="2" borderId="4" xfId="1" quotePrefix="1" applyFont="1" applyFill="1" applyBorder="1" applyAlignment="1">
      <alignment horizontal="center"/>
    </xf>
    <xf numFmtId="0" fontId="2" fillId="2" borderId="4" xfId="3" applyFill="1" applyBorder="1" applyAlignment="1">
      <alignment horizontal="left" vertical="center"/>
    </xf>
    <xf numFmtId="0" fontId="3" fillId="4" borderId="10" xfId="1" quotePrefix="1" applyFont="1" applyFill="1" applyBorder="1" applyAlignment="1">
      <alignment horizontal="center" vertical="center"/>
    </xf>
    <xf numFmtId="0" fontId="3" fillId="4" borderId="7" xfId="1" quotePrefix="1" applyFont="1" applyFill="1" applyBorder="1" applyAlignment="1">
      <alignment horizontal="center" vertical="center"/>
    </xf>
    <xf numFmtId="0" fontId="3" fillId="2" borderId="10" xfId="1" quotePrefix="1" applyFont="1" applyFill="1" applyBorder="1" applyAlignment="1">
      <alignment horizontal="center"/>
    </xf>
    <xf numFmtId="0" fontId="3" fillId="2" borderId="7" xfId="1" quotePrefix="1" applyFont="1" applyFill="1" applyBorder="1" applyAlignment="1">
      <alignment horizontal="center"/>
    </xf>
    <xf numFmtId="0" fontId="2" fillId="2" borderId="10" xfId="3" applyFill="1" applyBorder="1" applyAlignment="1">
      <alignment horizontal="left" vertical="center"/>
    </xf>
    <xf numFmtId="0" fontId="2" fillId="2" borderId="7" xfId="3" applyFill="1" applyBorder="1" applyAlignment="1">
      <alignment horizontal="left" vertical="center"/>
    </xf>
    <xf numFmtId="0" fontId="10" fillId="4" borderId="4" xfId="3" applyFont="1" applyFill="1" applyBorder="1" applyAlignment="1">
      <alignment horizontal="left" vertical="center"/>
    </xf>
    <xf numFmtId="0" fontId="3" fillId="4" borderId="4" xfId="3" applyFont="1" applyFill="1" applyBorder="1" applyAlignment="1">
      <alignment horizontal="left" vertical="center"/>
    </xf>
    <xf numFmtId="0" fontId="3" fillId="2" borderId="4" xfId="1" quotePrefix="1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left" vertical="center" indent="1"/>
    </xf>
    <xf numFmtId="0" fontId="10" fillId="4" borderId="10" xfId="3" applyFont="1" applyFill="1" applyBorder="1" applyAlignment="1">
      <alignment horizontal="left" vertical="center"/>
    </xf>
    <xf numFmtId="0" fontId="10" fillId="4" borderId="7" xfId="3" applyFont="1" applyFill="1" applyBorder="1" applyAlignment="1">
      <alignment horizontal="left" vertical="center"/>
    </xf>
    <xf numFmtId="0" fontId="11" fillId="2" borderId="4" xfId="1" applyFont="1" applyFill="1" applyBorder="1" applyAlignment="1">
      <alignment horizontal="center" textRotation="90" wrapText="1"/>
    </xf>
    <xf numFmtId="0" fontId="3" fillId="2" borderId="4" xfId="1" applyFont="1" applyFill="1" applyBorder="1" applyAlignment="1">
      <alignment horizontal="center" textRotation="90" wrapText="1"/>
    </xf>
    <xf numFmtId="0" fontId="3" fillId="2" borderId="10" xfId="1" applyFont="1" applyFill="1" applyBorder="1" applyAlignment="1">
      <alignment horizontal="center" textRotation="90" wrapText="1"/>
    </xf>
    <xf numFmtId="0" fontId="3" fillId="2" borderId="7" xfId="1" applyFont="1" applyFill="1" applyBorder="1" applyAlignment="1">
      <alignment horizontal="center" textRotation="90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0" xfId="1" quotePrefix="1" applyFont="1" applyFill="1" applyBorder="1" applyAlignment="1">
      <alignment horizontal="center" vertical="center"/>
    </xf>
    <xf numFmtId="0" fontId="3" fillId="2" borderId="7" xfId="1" quotePrefix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textRotation="90" wrapText="1"/>
    </xf>
    <xf numFmtId="0" fontId="11" fillId="2" borderId="2" xfId="2" applyFont="1" applyFill="1" applyBorder="1" applyAlignment="1">
      <alignment horizontal="center" textRotation="90" wrapText="1"/>
    </xf>
    <xf numFmtId="0" fontId="11" fillId="2" borderId="8" xfId="2" applyFont="1" applyFill="1" applyBorder="1" applyAlignment="1">
      <alignment horizontal="center" textRotation="90" wrapText="1"/>
    </xf>
    <xf numFmtId="0" fontId="11" fillId="2" borderId="12" xfId="2" applyFont="1" applyFill="1" applyBorder="1" applyAlignment="1">
      <alignment horizontal="center" textRotation="90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textRotation="90" wrapText="1"/>
    </xf>
    <xf numFmtId="0" fontId="3" fillId="2" borderId="8" xfId="2" applyFont="1" applyFill="1" applyBorder="1" applyAlignment="1">
      <alignment horizontal="center" textRotation="90" wrapText="1"/>
    </xf>
    <xf numFmtId="0" fontId="3" fillId="2" borderId="12" xfId="2" applyFont="1" applyFill="1" applyBorder="1" applyAlignment="1">
      <alignment horizontal="center" textRotation="90" wrapText="1"/>
    </xf>
    <xf numFmtId="0" fontId="3" fillId="2" borderId="8" xfId="1" applyFont="1" applyFill="1" applyBorder="1" applyAlignment="1">
      <alignment horizontal="center" textRotation="90"/>
    </xf>
    <xf numFmtId="0" fontId="3" fillId="2" borderId="9" xfId="1" applyFont="1" applyFill="1" applyBorder="1" applyAlignment="1">
      <alignment horizontal="center" textRotation="90"/>
    </xf>
    <xf numFmtId="0" fontId="3" fillId="2" borderId="12" xfId="1" applyFont="1" applyFill="1" applyBorder="1" applyAlignment="1">
      <alignment horizontal="center" textRotation="90"/>
    </xf>
    <xf numFmtId="0" fontId="3" fillId="2" borderId="13" xfId="1" applyFont="1" applyFill="1" applyBorder="1" applyAlignment="1">
      <alignment horizontal="center" textRotation="90"/>
    </xf>
    <xf numFmtId="0" fontId="3" fillId="2" borderId="7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textRotation="90" wrapText="1"/>
    </xf>
    <xf numFmtId="0" fontId="3" fillId="2" borderId="14" xfId="1" applyFont="1" applyFill="1" applyBorder="1" applyAlignment="1">
      <alignment horizontal="center" textRotation="90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textRotation="90"/>
    </xf>
    <xf numFmtId="0" fontId="5" fillId="2" borderId="0" xfId="1" applyFont="1" applyFill="1" applyAlignment="1">
      <alignment horizontal="right" vertical="top"/>
    </xf>
    <xf numFmtId="0" fontId="5" fillId="2" borderId="0" xfId="1" applyFont="1" applyFill="1" applyAlignment="1">
      <alignment horizontal="right" vertical="top" wrapText="1"/>
    </xf>
    <xf numFmtId="0" fontId="7" fillId="2" borderId="0" xfId="1" applyFont="1" applyFill="1" applyAlignment="1">
      <alignment horizontal="center" vertical="center" wrapText="1"/>
    </xf>
    <xf numFmtId="0" fontId="10" fillId="2" borderId="0" xfId="2" applyFont="1" applyFill="1" applyAlignment="1">
      <alignment horizontal="left"/>
    </xf>
    <xf numFmtId="0" fontId="3" fillId="2" borderId="0" xfId="3" applyFont="1" applyFill="1" applyAlignment="1">
      <alignment horizontal="center" vertical="center" wrapText="1"/>
    </xf>
    <xf numFmtId="0" fontId="10" fillId="2" borderId="0" xfId="3" applyFont="1" applyFill="1" applyAlignment="1">
      <alignment horizontal="left"/>
    </xf>
    <xf numFmtId="0" fontId="3" fillId="2" borderId="10" xfId="3" applyFont="1" applyFill="1" applyBorder="1" applyAlignment="1">
      <alignment horizontal="left" vertical="center" wrapText="1"/>
    </xf>
    <xf numFmtId="0" fontId="3" fillId="2" borderId="6" xfId="3" applyFont="1" applyFill="1" applyBorder="1" applyAlignment="1">
      <alignment horizontal="left" vertical="center" wrapText="1"/>
    </xf>
    <xf numFmtId="0" fontId="3" fillId="0" borderId="10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0" fontId="3" fillId="2" borderId="2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textRotation="90" wrapText="1"/>
    </xf>
    <xf numFmtId="0" fontId="3" fillId="2" borderId="12" xfId="1" applyFont="1" applyFill="1" applyBorder="1" applyAlignment="1">
      <alignment horizontal="center" textRotation="90" wrapText="1"/>
    </xf>
    <xf numFmtId="0" fontId="10" fillId="4" borderId="10" xfId="3" applyFont="1" applyFill="1" applyBorder="1" applyAlignment="1">
      <alignment horizontal="left" vertical="center" wrapText="1"/>
    </xf>
    <xf numFmtId="0" fontId="10" fillId="4" borderId="6" xfId="3" applyFont="1" applyFill="1" applyBorder="1" applyAlignment="1">
      <alignment horizontal="left" vertical="center" wrapText="1"/>
    </xf>
    <xf numFmtId="0" fontId="3" fillId="2" borderId="4" xfId="3" applyFont="1" applyFill="1" applyBorder="1" applyAlignment="1">
      <alignment horizontal="left" vertical="center" wrapText="1"/>
    </xf>
    <xf numFmtId="0" fontId="3" fillId="0" borderId="2" xfId="4" applyFont="1" applyBorder="1" applyAlignment="1">
      <alignment horizontal="left" vertical="center" wrapText="1"/>
    </xf>
    <xf numFmtId="0" fontId="3" fillId="0" borderId="5" xfId="4" applyFont="1" applyBorder="1" applyAlignment="1">
      <alignment horizontal="left" vertical="center" wrapText="1"/>
    </xf>
    <xf numFmtId="0" fontId="3" fillId="2" borderId="10" xfId="6" applyFont="1" applyFill="1" applyBorder="1" applyAlignment="1">
      <alignment horizontal="left" vertical="center" wrapText="1"/>
    </xf>
    <xf numFmtId="0" fontId="3" fillId="2" borderId="6" xfId="6" applyFont="1" applyFill="1" applyBorder="1" applyAlignment="1">
      <alignment horizontal="left" vertical="center" wrapText="1"/>
    </xf>
    <xf numFmtId="0" fontId="10" fillId="2" borderId="0" xfId="2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textRotation="90" wrapText="1"/>
    </xf>
    <xf numFmtId="0" fontId="3" fillId="2" borderId="6" xfId="1" applyFont="1" applyFill="1" applyBorder="1" applyAlignment="1">
      <alignment horizontal="center" textRotation="90" wrapText="1"/>
    </xf>
    <xf numFmtId="0" fontId="16" fillId="0" borderId="16" xfId="6" applyFont="1" applyBorder="1" applyAlignment="1">
      <alignment horizontal="left" vertical="center" wrapText="1"/>
    </xf>
    <xf numFmtId="0" fontId="16" fillId="0" borderId="5" xfId="6" applyFont="1" applyBorder="1" applyAlignment="1">
      <alignment horizontal="left" vertical="center" wrapText="1"/>
    </xf>
    <xf numFmtId="0" fontId="16" fillId="0" borderId="10" xfId="6" applyFont="1" applyBorder="1" applyAlignment="1">
      <alignment horizontal="left" vertical="center" wrapText="1"/>
    </xf>
    <xf numFmtId="0" fontId="16" fillId="0" borderId="6" xfId="6" applyFont="1" applyBorder="1" applyAlignment="1">
      <alignment horizontal="left" vertical="center" wrapText="1"/>
    </xf>
    <xf numFmtId="0" fontId="3" fillId="0" borderId="2" xfId="6" applyFont="1" applyBorder="1" applyAlignment="1">
      <alignment horizontal="left" vertical="center" wrapText="1"/>
    </xf>
    <xf numFmtId="0" fontId="3" fillId="0" borderId="5" xfId="6" applyFont="1" applyBorder="1" applyAlignment="1">
      <alignment horizontal="left" vertical="center" wrapText="1"/>
    </xf>
    <xf numFmtId="0" fontId="11" fillId="2" borderId="10" xfId="6" applyFont="1" applyFill="1" applyBorder="1" applyAlignment="1">
      <alignment horizontal="left" vertical="center" wrapText="1"/>
    </xf>
    <xf numFmtId="0" fontId="11" fillId="2" borderId="6" xfId="6" applyFont="1" applyFill="1" applyBorder="1" applyAlignment="1">
      <alignment horizontal="left" vertical="center" wrapText="1"/>
    </xf>
    <xf numFmtId="0" fontId="3" fillId="2" borderId="2" xfId="6" applyFont="1" applyFill="1" applyBorder="1" applyAlignment="1">
      <alignment horizontal="left" vertical="center" wrapText="1"/>
    </xf>
    <xf numFmtId="0" fontId="3" fillId="2" borderId="5" xfId="6" applyFont="1" applyFill="1" applyBorder="1" applyAlignment="1">
      <alignment horizontal="left" vertical="center" wrapText="1"/>
    </xf>
    <xf numFmtId="0" fontId="3" fillId="2" borderId="10" xfId="4" applyFont="1" applyFill="1" applyBorder="1" applyAlignment="1">
      <alignment horizontal="left" vertical="center" wrapText="1"/>
    </xf>
    <xf numFmtId="0" fontId="3" fillId="2" borderId="6" xfId="4" applyFont="1" applyFill="1" applyBorder="1" applyAlignment="1">
      <alignment horizontal="left" vertical="center" wrapText="1"/>
    </xf>
    <xf numFmtId="0" fontId="3" fillId="2" borderId="2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11" fillId="0" borderId="2" xfId="6" applyFont="1" applyBorder="1" applyAlignment="1">
      <alignment horizontal="left" vertical="center" wrapText="1"/>
    </xf>
    <xf numFmtId="0" fontId="11" fillId="0" borderId="5" xfId="6" applyFont="1" applyBorder="1" applyAlignment="1">
      <alignment horizontal="left" vertical="center" wrapText="1"/>
    </xf>
    <xf numFmtId="0" fontId="11" fillId="0" borderId="16" xfId="6" applyFont="1" applyBorder="1" applyAlignment="1">
      <alignment horizontal="left" vertical="center" wrapText="1"/>
    </xf>
    <xf numFmtId="0" fontId="11" fillId="7" borderId="2" xfId="6" applyFont="1" applyFill="1" applyBorder="1" applyAlignment="1">
      <alignment horizontal="left" vertical="center" wrapText="1"/>
    </xf>
    <xf numFmtId="0" fontId="11" fillId="7" borderId="5" xfId="6" applyFont="1" applyFill="1" applyBorder="1" applyAlignment="1">
      <alignment horizontal="left" vertical="center" wrapText="1"/>
    </xf>
    <xf numFmtId="0" fontId="3" fillId="0" borderId="4" xfId="3" applyFont="1" applyBorder="1" applyAlignment="1">
      <alignment horizontal="left" vertical="center" wrapText="1"/>
    </xf>
    <xf numFmtId="0" fontId="3" fillId="6" borderId="2" xfId="6" applyFont="1" applyFill="1" applyBorder="1" applyAlignment="1">
      <alignment horizontal="left" vertical="center" wrapText="1"/>
    </xf>
    <xf numFmtId="0" fontId="3" fillId="6" borderId="5" xfId="6" applyFont="1" applyFill="1" applyBorder="1" applyAlignment="1">
      <alignment horizontal="left" vertical="center" wrapText="1"/>
    </xf>
    <xf numFmtId="0" fontId="10" fillId="2" borderId="4" xfId="3" applyFont="1" applyFill="1" applyBorder="1" applyAlignment="1">
      <alignment horizontal="left" vertical="center" wrapText="1"/>
    </xf>
    <xf numFmtId="0" fontId="3" fillId="2" borderId="4" xfId="6" applyFont="1" applyFill="1" applyBorder="1" applyAlignment="1">
      <alignment horizontal="left" vertical="center" wrapText="1"/>
    </xf>
    <xf numFmtId="0" fontId="5" fillId="2" borderId="0" xfId="4" applyFont="1" applyFill="1" applyAlignment="1">
      <alignment horizontal="center" vertical="center"/>
    </xf>
    <xf numFmtId="0" fontId="7" fillId="2" borderId="0" xfId="4" applyFont="1" applyFill="1" applyAlignment="1">
      <alignment horizontal="center" vertical="center"/>
    </xf>
    <xf numFmtId="0" fontId="10" fillId="2" borderId="0" xfId="9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textRotation="90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left" vertical="center" wrapText="1"/>
    </xf>
    <xf numFmtId="0" fontId="10" fillId="8" borderId="4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left" vertical="center"/>
    </xf>
    <xf numFmtId="0" fontId="3" fillId="2" borderId="5" xfId="3" applyFont="1" applyFill="1" applyBorder="1" applyAlignment="1">
      <alignment horizontal="left" vertical="center"/>
    </xf>
    <xf numFmtId="0" fontId="3" fillId="2" borderId="3" xfId="3" applyFont="1" applyFill="1" applyBorder="1" applyAlignment="1">
      <alignment horizontal="left" vertical="center"/>
    </xf>
    <xf numFmtId="0" fontId="3" fillId="2" borderId="6" xfId="3" applyFont="1" applyFill="1" applyBorder="1" applyAlignment="1">
      <alignment horizontal="left" vertical="center"/>
    </xf>
    <xf numFmtId="0" fontId="3" fillId="2" borderId="3" xfId="3" applyFont="1" applyFill="1" applyBorder="1" applyAlignment="1">
      <alignment horizontal="left" vertical="center" wrapText="1"/>
    </xf>
    <xf numFmtId="0" fontId="3" fillId="0" borderId="7" xfId="6" applyFont="1" applyBorder="1" applyAlignment="1">
      <alignment horizontal="left" vertical="center" wrapText="1"/>
    </xf>
    <xf numFmtId="0" fontId="3" fillId="2" borderId="7" xfId="6" applyFont="1" applyFill="1" applyBorder="1" applyAlignment="1">
      <alignment horizontal="left" vertical="center" wrapText="1"/>
    </xf>
    <xf numFmtId="0" fontId="16" fillId="0" borderId="3" xfId="6" applyFont="1" applyBorder="1" applyAlignment="1">
      <alignment horizontal="left" vertical="center" wrapText="1"/>
    </xf>
    <xf numFmtId="0" fontId="3" fillId="0" borderId="3" xfId="4" applyFont="1" applyBorder="1" applyAlignment="1">
      <alignment horizontal="left" vertical="center" wrapText="1"/>
    </xf>
    <xf numFmtId="0" fontId="16" fillId="0" borderId="7" xfId="6" applyFont="1" applyBorder="1" applyAlignment="1">
      <alignment horizontal="left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7" xfId="4" applyFont="1" applyFill="1" applyBorder="1" applyAlignment="1">
      <alignment horizontal="left" vertical="center" wrapText="1"/>
    </xf>
    <xf numFmtId="0" fontId="11" fillId="0" borderId="3" xfId="6" applyFont="1" applyBorder="1" applyAlignment="1">
      <alignment horizontal="left" vertical="center" wrapText="1"/>
    </xf>
    <xf numFmtId="0" fontId="10" fillId="3" borderId="10" xfId="3" applyFont="1" applyFill="1" applyBorder="1" applyAlignment="1">
      <alignment horizontal="left" vertical="center" wrapText="1"/>
    </xf>
    <xf numFmtId="0" fontId="10" fillId="3" borderId="6" xfId="3" applyFont="1" applyFill="1" applyBorder="1" applyAlignment="1">
      <alignment horizontal="left" vertical="center" wrapText="1"/>
    </xf>
    <xf numFmtId="0" fontId="10" fillId="3" borderId="7" xfId="3" applyFont="1" applyFill="1" applyBorder="1" applyAlignment="1">
      <alignment horizontal="left" vertical="center" wrapText="1"/>
    </xf>
    <xf numFmtId="0" fontId="11" fillId="7" borderId="3" xfId="6" applyFont="1" applyFill="1" applyBorder="1" applyAlignment="1">
      <alignment horizontal="left" vertical="center" wrapText="1"/>
    </xf>
    <xf numFmtId="0" fontId="3" fillId="2" borderId="3" xfId="6" applyFont="1" applyFill="1" applyBorder="1" applyAlignment="1">
      <alignment horizontal="left" vertical="center" wrapText="1"/>
    </xf>
    <xf numFmtId="0" fontId="3" fillId="0" borderId="2" xfId="4" applyFont="1" applyBorder="1" applyAlignment="1">
      <alignment horizontal="left" vertical="center"/>
    </xf>
    <xf numFmtId="0" fontId="3" fillId="0" borderId="5" xfId="4" applyFont="1" applyBorder="1" applyAlignment="1">
      <alignment horizontal="left" vertical="center"/>
    </xf>
    <xf numFmtId="0" fontId="3" fillId="0" borderId="3" xfId="4" applyFont="1" applyBorder="1" applyAlignment="1">
      <alignment horizontal="left" vertical="center"/>
    </xf>
    <xf numFmtId="0" fontId="10" fillId="3" borderId="10" xfId="3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center" wrapText="1"/>
    </xf>
    <xf numFmtId="0" fontId="11" fillId="2" borderId="7" xfId="6" applyFont="1" applyFill="1" applyBorder="1" applyAlignment="1">
      <alignment horizontal="left" vertical="center" wrapText="1"/>
    </xf>
    <xf numFmtId="0" fontId="3" fillId="0" borderId="10" xfId="6" applyFont="1" applyBorder="1" applyAlignment="1">
      <alignment horizontal="left" vertical="center"/>
    </xf>
    <xf numFmtId="0" fontId="3" fillId="0" borderId="6" xfId="6" applyFont="1" applyBorder="1" applyAlignment="1">
      <alignment horizontal="left" vertical="center"/>
    </xf>
    <xf numFmtId="0" fontId="3" fillId="0" borderId="7" xfId="6" applyFont="1" applyBorder="1" applyAlignment="1">
      <alignment horizontal="left" vertical="center"/>
    </xf>
    <xf numFmtId="0" fontId="3" fillId="2" borderId="10" xfId="6" applyFont="1" applyFill="1" applyBorder="1" applyAlignment="1">
      <alignment horizontal="left" vertical="center"/>
    </xf>
    <xf numFmtId="0" fontId="3" fillId="2" borderId="6" xfId="6" applyFont="1" applyFill="1" applyBorder="1" applyAlignment="1">
      <alignment horizontal="left" vertical="center"/>
    </xf>
    <xf numFmtId="0" fontId="3" fillId="2" borderId="7" xfId="6" applyFont="1" applyFill="1" applyBorder="1" applyAlignment="1">
      <alignment horizontal="left" vertical="center"/>
    </xf>
    <xf numFmtId="0" fontId="11" fillId="0" borderId="21" xfId="6" applyFont="1" applyBorder="1" applyAlignment="1">
      <alignment horizontal="left" vertical="center" wrapText="1"/>
    </xf>
    <xf numFmtId="0" fontId="3" fillId="2" borderId="2" xfId="6" applyFont="1" applyFill="1" applyBorder="1" applyAlignment="1">
      <alignment horizontal="left" vertical="center"/>
    </xf>
    <xf numFmtId="0" fontId="3" fillId="2" borderId="5" xfId="6" applyFont="1" applyFill="1" applyBorder="1" applyAlignment="1">
      <alignment horizontal="left" vertical="center"/>
    </xf>
    <xf numFmtId="0" fontId="3" fillId="2" borderId="3" xfId="6" applyFont="1" applyFill="1" applyBorder="1" applyAlignment="1">
      <alignment horizontal="left" vertical="center"/>
    </xf>
    <xf numFmtId="0" fontId="3" fillId="6" borderId="3" xfId="6" applyFont="1" applyFill="1" applyBorder="1" applyAlignment="1">
      <alignment horizontal="left" vertical="center" wrapText="1"/>
    </xf>
    <xf numFmtId="0" fontId="3" fillId="2" borderId="4" xfId="3" applyFont="1" applyFill="1" applyBorder="1" applyAlignment="1">
      <alignment horizontal="left" vertical="center"/>
    </xf>
    <xf numFmtId="0" fontId="10" fillId="3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left" vertical="center" wrapText="1"/>
    </xf>
    <xf numFmtId="0" fontId="10" fillId="9" borderId="10" xfId="3" applyFont="1" applyFill="1" applyBorder="1" applyAlignment="1">
      <alignment horizontal="center" vertical="center" wrapText="1"/>
    </xf>
    <xf numFmtId="0" fontId="10" fillId="9" borderId="6" xfId="3" applyFont="1" applyFill="1" applyBorder="1" applyAlignment="1">
      <alignment horizontal="center" vertical="center" wrapText="1"/>
    </xf>
    <xf numFmtId="0" fontId="10" fillId="9" borderId="7" xfId="3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left" vertical="center" wrapText="1"/>
    </xf>
    <xf numFmtId="0" fontId="3" fillId="2" borderId="2" xfId="4" applyFont="1" applyFill="1" applyBorder="1" applyAlignment="1">
      <alignment horizontal="center" vertical="center" textRotation="90" wrapText="1"/>
    </xf>
    <xf numFmtId="0" fontId="3" fillId="2" borderId="8" xfId="4" applyFont="1" applyFill="1" applyBorder="1" applyAlignment="1">
      <alignment horizontal="center" vertical="center" textRotation="90" wrapText="1"/>
    </xf>
    <xf numFmtId="0" fontId="3" fillId="2" borderId="6" xfId="4" applyFont="1" applyFill="1" applyBorder="1" applyAlignment="1">
      <alignment horizontal="center" vertical="center" textRotation="90" wrapText="1"/>
    </xf>
    <xf numFmtId="0" fontId="3" fillId="2" borderId="7" xfId="4" applyFont="1" applyFill="1" applyBorder="1" applyAlignment="1">
      <alignment horizontal="center" vertical="center" textRotation="90" wrapText="1"/>
    </xf>
    <xf numFmtId="0" fontId="3" fillId="2" borderId="14" xfId="4" applyFont="1" applyFill="1" applyBorder="1" applyAlignment="1">
      <alignment horizontal="center" vertical="center" textRotation="90" wrapText="1"/>
    </xf>
    <xf numFmtId="0" fontId="3" fillId="2" borderId="12" xfId="4" applyFont="1" applyFill="1" applyBorder="1" applyAlignment="1">
      <alignment horizontal="center" vertical="center" textRotation="90" wrapText="1"/>
    </xf>
    <xf numFmtId="0" fontId="3" fillId="2" borderId="15" xfId="4" applyFont="1" applyFill="1" applyBorder="1" applyAlignment="1">
      <alignment horizontal="left" vertical="center" wrapText="1"/>
    </xf>
    <xf numFmtId="0" fontId="3" fillId="2" borderId="11" xfId="4" applyFont="1" applyFill="1" applyBorder="1" applyAlignment="1">
      <alignment horizontal="left" vertical="center" wrapText="1"/>
    </xf>
    <xf numFmtId="0" fontId="10" fillId="8" borderId="10" xfId="3" applyFont="1" applyFill="1" applyBorder="1" applyAlignment="1">
      <alignment horizontal="center" vertical="center" wrapText="1"/>
    </xf>
    <xf numFmtId="0" fontId="10" fillId="8" borderId="6" xfId="3" applyFont="1" applyFill="1" applyBorder="1" applyAlignment="1">
      <alignment horizontal="center" vertical="center" wrapText="1"/>
    </xf>
    <xf numFmtId="0" fontId="10" fillId="8" borderId="7" xfId="3" applyFont="1" applyFill="1" applyBorder="1" applyAlignment="1">
      <alignment horizontal="center" vertical="center" wrapText="1"/>
    </xf>
    <xf numFmtId="0" fontId="3" fillId="0" borderId="10" xfId="3" applyFont="1" applyBorder="1" applyAlignment="1">
      <alignment horizontal="left" vertical="center" wrapText="1"/>
    </xf>
    <xf numFmtId="0" fontId="3" fillId="0" borderId="7" xfId="3" applyFont="1" applyBorder="1" applyAlignment="1">
      <alignment horizontal="left" vertical="center" wrapText="1"/>
    </xf>
    <xf numFmtId="0" fontId="3" fillId="4" borderId="10" xfId="4" quotePrefix="1" applyFont="1" applyFill="1" applyBorder="1" applyAlignment="1">
      <alignment horizontal="center" vertical="center"/>
    </xf>
    <xf numFmtId="0" fontId="3" fillId="4" borderId="7" xfId="4" quotePrefix="1" applyFont="1" applyFill="1" applyBorder="1" applyAlignment="1">
      <alignment horizontal="center" vertical="center"/>
    </xf>
    <xf numFmtId="0" fontId="3" fillId="2" borderId="4" xfId="4" quotePrefix="1" applyFont="1" applyFill="1" applyBorder="1" applyAlignment="1">
      <alignment horizontal="center"/>
    </xf>
    <xf numFmtId="0" fontId="3" fillId="0" borderId="6" xfId="3" applyFont="1" applyBorder="1" applyAlignment="1">
      <alignment horizontal="left" vertical="center" wrapText="1"/>
    </xf>
    <xf numFmtId="0" fontId="10" fillId="3" borderId="4" xfId="4" quotePrefix="1" applyFont="1" applyFill="1" applyBorder="1" applyAlignment="1">
      <alignment horizontal="center" vertical="center"/>
    </xf>
    <xf numFmtId="0" fontId="3" fillId="2" borderId="4" xfId="4" quotePrefix="1" applyFont="1" applyFill="1" applyBorder="1" applyAlignment="1">
      <alignment horizontal="center" vertical="center"/>
    </xf>
    <xf numFmtId="0" fontId="3" fillId="0" borderId="4" xfId="4" quotePrefix="1" applyFont="1" applyBorder="1" applyAlignment="1">
      <alignment horizontal="center"/>
    </xf>
    <xf numFmtId="0" fontId="14" fillId="3" borderId="10" xfId="3" applyFont="1" applyFill="1" applyBorder="1" applyAlignment="1">
      <alignment horizontal="left" vertical="center" wrapText="1"/>
    </xf>
    <xf numFmtId="0" fontId="14" fillId="3" borderId="7" xfId="3" applyFont="1" applyFill="1" applyBorder="1" applyAlignment="1">
      <alignment horizontal="left" vertical="center" wrapText="1"/>
    </xf>
    <xf numFmtId="0" fontId="3" fillId="0" borderId="4" xfId="4" quotePrefix="1" applyFont="1" applyBorder="1" applyAlignment="1">
      <alignment horizontal="center" vertical="center"/>
    </xf>
    <xf numFmtId="0" fontId="10" fillId="3" borderId="10" xfId="4" quotePrefix="1" applyFont="1" applyFill="1" applyBorder="1" applyAlignment="1">
      <alignment horizontal="center" vertical="center"/>
    </xf>
    <xf numFmtId="0" fontId="10" fillId="3" borderId="7" xfId="4" quotePrefix="1" applyFont="1" applyFill="1" applyBorder="1" applyAlignment="1">
      <alignment horizontal="center" vertical="center"/>
    </xf>
    <xf numFmtId="0" fontId="10" fillId="3" borderId="4" xfId="4" quotePrefix="1" applyFont="1" applyFill="1" applyBorder="1" applyAlignment="1">
      <alignment horizontal="left" vertical="center"/>
    </xf>
    <xf numFmtId="0" fontId="3" fillId="2" borderId="10" xfId="4" quotePrefix="1" applyFont="1" applyFill="1" applyBorder="1" applyAlignment="1">
      <alignment horizontal="center" vertical="center"/>
    </xf>
    <xf numFmtId="0" fontId="3" fillId="2" borderId="7" xfId="4" quotePrefix="1" applyFont="1" applyFill="1" applyBorder="1" applyAlignment="1">
      <alignment horizontal="center" vertical="center"/>
    </xf>
    <xf numFmtId="0" fontId="10" fillId="4" borderId="10" xfId="4" quotePrefix="1" applyFont="1" applyFill="1" applyBorder="1" applyAlignment="1">
      <alignment horizontal="center" vertical="center"/>
    </xf>
    <xf numFmtId="0" fontId="10" fillId="4" borderId="7" xfId="4" quotePrefix="1" applyFont="1" applyFill="1" applyBorder="1" applyAlignment="1">
      <alignment horizontal="center" vertical="center"/>
    </xf>
    <xf numFmtId="0" fontId="3" fillId="4" borderId="10" xfId="3" applyFont="1" applyFill="1" applyBorder="1" applyAlignment="1">
      <alignment horizontal="left" vertical="center" wrapText="1"/>
    </xf>
    <xf numFmtId="0" fontId="3" fillId="4" borderId="6" xfId="3" applyFont="1" applyFill="1" applyBorder="1" applyAlignment="1">
      <alignment horizontal="left" vertical="center" wrapText="1"/>
    </xf>
    <xf numFmtId="0" fontId="3" fillId="4" borderId="7" xfId="3" applyFont="1" applyFill="1" applyBorder="1" applyAlignment="1">
      <alignment horizontal="left" vertical="center" wrapText="1"/>
    </xf>
    <xf numFmtId="0" fontId="3" fillId="4" borderId="10" xfId="3" applyFont="1" applyFill="1" applyBorder="1" applyAlignment="1">
      <alignment horizontal="left" vertical="center"/>
    </xf>
    <xf numFmtId="0" fontId="3" fillId="4" borderId="6" xfId="3" applyFont="1" applyFill="1" applyBorder="1" applyAlignment="1">
      <alignment horizontal="left" vertical="center"/>
    </xf>
    <xf numFmtId="0" fontId="3" fillId="4" borderId="7" xfId="3" applyFont="1" applyFill="1" applyBorder="1" applyAlignment="1">
      <alignment horizontal="left" vertical="center"/>
    </xf>
    <xf numFmtId="0" fontId="3" fillId="0" borderId="4" xfId="4" applyFont="1" applyBorder="1" applyAlignment="1">
      <alignment horizontal="center" textRotation="90" wrapText="1"/>
    </xf>
    <xf numFmtId="0" fontId="3" fillId="2" borderId="10" xfId="4" applyFont="1" applyFill="1" applyBorder="1" applyAlignment="1">
      <alignment horizontal="center" textRotation="90" wrapText="1"/>
    </xf>
    <xf numFmtId="0" fontId="3" fillId="2" borderId="7" xfId="4" applyFont="1" applyFill="1" applyBorder="1" applyAlignment="1">
      <alignment horizontal="center" textRotation="90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/>
    </xf>
    <xf numFmtId="0" fontId="3" fillId="0" borderId="2" xfId="5" applyFont="1" applyBorder="1" applyAlignment="1">
      <alignment horizontal="center" textRotation="90" wrapText="1"/>
    </xf>
    <xf numFmtId="0" fontId="3" fillId="0" borderId="8" xfId="5" applyFont="1" applyBorder="1" applyAlignment="1">
      <alignment horizontal="center" textRotation="90" wrapText="1"/>
    </xf>
    <xf numFmtId="0" fontId="3" fillId="0" borderId="12" xfId="5" applyFont="1" applyBorder="1" applyAlignment="1">
      <alignment horizontal="center" textRotation="90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textRotation="90"/>
    </xf>
    <xf numFmtId="0" fontId="3" fillId="2" borderId="12" xfId="4" applyFont="1" applyFill="1" applyBorder="1" applyAlignment="1">
      <alignment horizontal="center" textRotation="90"/>
    </xf>
    <xf numFmtId="0" fontId="3" fillId="2" borderId="4" xfId="4" applyFont="1" applyFill="1" applyBorder="1" applyAlignment="1">
      <alignment horizontal="center" textRotation="90" wrapText="1"/>
    </xf>
    <xf numFmtId="0" fontId="3" fillId="0" borderId="4" xfId="5" applyFont="1" applyBorder="1" applyAlignment="1">
      <alignment horizontal="center" textRotation="90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textRotation="90" wrapText="1"/>
    </xf>
    <xf numFmtId="0" fontId="3" fillId="2" borderId="8" xfId="5" applyFont="1" applyFill="1" applyBorder="1" applyAlignment="1">
      <alignment horizontal="center" textRotation="90" wrapText="1"/>
    </xf>
    <xf numFmtId="0" fontId="3" fillId="2" borderId="12" xfId="5" applyFont="1" applyFill="1" applyBorder="1" applyAlignment="1">
      <alignment horizontal="center" textRotation="90" wrapText="1"/>
    </xf>
    <xf numFmtId="0" fontId="3" fillId="2" borderId="8" xfId="4" applyFont="1" applyFill="1" applyBorder="1" applyAlignment="1">
      <alignment horizontal="center" textRotation="90"/>
    </xf>
    <xf numFmtId="0" fontId="3" fillId="2" borderId="9" xfId="4" applyFont="1" applyFill="1" applyBorder="1" applyAlignment="1">
      <alignment horizontal="center" textRotation="90"/>
    </xf>
    <xf numFmtId="0" fontId="3" fillId="2" borderId="13" xfId="4" applyFont="1" applyFill="1" applyBorder="1" applyAlignment="1">
      <alignment horizontal="center" textRotation="90"/>
    </xf>
    <xf numFmtId="0" fontId="3" fillId="2" borderId="11" xfId="4" applyFont="1" applyFill="1" applyBorder="1" applyAlignment="1">
      <alignment horizontal="center" textRotation="90" wrapText="1"/>
    </xf>
    <xf numFmtId="0" fontId="3" fillId="2" borderId="14" xfId="4" applyFont="1" applyFill="1" applyBorder="1" applyAlignment="1">
      <alignment horizontal="center" textRotation="90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14" xfId="4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right" vertical="top"/>
    </xf>
    <xf numFmtId="0" fontId="10" fillId="0" borderId="0" xfId="4" applyFont="1" applyAlignment="1">
      <alignment horizontal="right" vertical="top" wrapText="1"/>
    </xf>
    <xf numFmtId="0" fontId="10" fillId="0" borderId="4" xfId="3" applyFont="1" applyBorder="1" applyAlignment="1">
      <alignment horizontal="center" vertical="center" wrapText="1"/>
    </xf>
    <xf numFmtId="0" fontId="10" fillId="5" borderId="15" xfId="1" applyFont="1" applyFill="1" applyBorder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</cellXfs>
  <cellStyles count="10">
    <cellStyle name="Normal" xfId="0" builtinId="0"/>
    <cellStyle name="Normal 106" xfId="1" xr:uid="{01932841-8960-46C0-A835-3847E20BA57E}"/>
    <cellStyle name="Normal 106 2" xfId="4" xr:uid="{2CAE301D-9FC3-4904-9E79-98C692DA4D68}"/>
    <cellStyle name="Normal 11" xfId="5" xr:uid="{E0E5B778-81C1-4704-8417-24CCAD61DD1E}"/>
    <cellStyle name="Normal 12" xfId="9" xr:uid="{E26D3775-EB3F-4DA3-8D4B-8E96E15E0743}"/>
    <cellStyle name="Normal 15" xfId="2" xr:uid="{2594242D-AF59-4F1E-9060-12E001934350}"/>
    <cellStyle name="Normal 2" xfId="6" xr:uid="{D4138A10-FA8B-4B39-ABF0-673E39B398C2}"/>
    <cellStyle name="Normal 2 2 2" xfId="3" xr:uid="{CC392220-485D-42F6-8348-76C34A3D59F1}"/>
    <cellStyle name="Normal 4 2" xfId="7" xr:uid="{50554DD1-C38D-4ADC-8AA9-7E00C29D925B}"/>
    <cellStyle name="Normal 6 2 2" xfId="8" xr:uid="{091AF16A-0AC6-4333-BE8A-B241E9BEB9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5</xdr:row>
      <xdr:rowOff>19049</xdr:rowOff>
    </xdr:from>
    <xdr:to>
      <xdr:col>21</xdr:col>
      <xdr:colOff>304800</xdr:colOff>
      <xdr:row>9</xdr:row>
      <xdr:rowOff>66674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435C12A7-602A-4502-ACF6-EF10B0088A60}"/>
            </a:ext>
          </a:extLst>
        </xdr:cNvPr>
        <xdr:cNvSpPr txBox="1"/>
      </xdr:nvSpPr>
      <xdr:spPr>
        <a:xfrm>
          <a:off x="5248275" y="1428749"/>
          <a:ext cx="2924175" cy="885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chemeClr val="tx1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</a:t>
          </a:r>
          <a:r>
            <a:rPr lang="mn-MN" sz="1000" baseline="0">
              <a:solidFill>
                <a:schemeClr val="tx1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>
              <a:solidFill>
                <a:schemeClr val="tx1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асуудал эрхэлсэн төрийн захиргааны төв байгууллага нь жил бүрийн 8 сарын 1-ний дотор Үндэсний статистикийн хороонд цахим</a:t>
          </a:r>
          <a:r>
            <a:rPr lang="mn-MN" sz="1000" baseline="0">
              <a:solidFill>
                <a:schemeClr val="tx1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шуудан</a:t>
          </a:r>
          <a:r>
            <a:rPr lang="mn-MN" sz="1000">
              <a:solidFill>
                <a:schemeClr val="tx1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 </a:t>
          </a:r>
          <a:endParaRPr lang="en-US" sz="1000">
            <a:solidFill>
              <a:schemeClr val="tx1"/>
            </a:solidFill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38100</xdr:colOff>
      <xdr:row>0</xdr:row>
      <xdr:rowOff>85724</xdr:rowOff>
    </xdr:from>
    <xdr:to>
      <xdr:col>6</xdr:col>
      <xdr:colOff>95250</xdr:colOff>
      <xdr:row>1</xdr:row>
      <xdr:rowOff>47624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EB422E85-88CE-46EC-83AC-E47703CBE5EF}"/>
            </a:ext>
          </a:extLst>
        </xdr:cNvPr>
        <xdr:cNvSpPr txBox="1">
          <a:spLocks noChangeArrowheads="1"/>
        </xdr:cNvSpPr>
      </xdr:nvSpPr>
      <xdr:spPr bwMode="auto">
        <a:xfrm>
          <a:off x="38100" y="85724"/>
          <a:ext cx="2486025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19 </a:t>
          </a:r>
          <a:r>
            <a:rPr lang="mn-MN" sz="1000">
              <a:effectLst/>
              <a:latin typeface="Arial"/>
              <a:ea typeface="Times New Roman"/>
            </a:rPr>
            <a:t>оны </a:t>
          </a:r>
          <a:r>
            <a:rPr lang="en-US" sz="1000">
              <a:effectLst/>
              <a:latin typeface="Arial"/>
              <a:ea typeface="Times New Roman"/>
            </a:rPr>
            <a:t>12 </a:t>
          </a:r>
          <a:r>
            <a:rPr lang="mn-MN" sz="1000">
              <a:effectLst/>
              <a:latin typeface="Arial"/>
              <a:ea typeface="Times New Roman"/>
            </a:rPr>
            <a:t>сарын </a:t>
          </a:r>
          <a:r>
            <a:rPr lang="en-US" sz="1000">
              <a:effectLst/>
              <a:latin typeface="Arial"/>
              <a:ea typeface="Times New Roman"/>
            </a:rPr>
            <a:t>24</a:t>
          </a:r>
          <a:r>
            <a:rPr lang="mn-MN" sz="1000">
              <a:effectLst/>
              <a:latin typeface="Arial"/>
              <a:ea typeface="Times New Roman"/>
            </a:rPr>
            <a:t>-ний өдрийн А/187 тоот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354107</xdr:colOff>
      <xdr:row>242</xdr:row>
      <xdr:rowOff>0</xdr:rowOff>
    </xdr:from>
    <xdr:ext cx="676276" cy="41678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51EDDBB-6780-44CC-8256-22ED749C0484}"/>
            </a:ext>
          </a:extLst>
        </xdr:cNvPr>
        <xdr:cNvSpPr txBox="1"/>
      </xdr:nvSpPr>
      <xdr:spPr>
        <a:xfrm>
          <a:off x="354107" y="39863805"/>
          <a:ext cx="676276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11</xdr:col>
      <xdr:colOff>190501</xdr:colOff>
      <xdr:row>4</xdr:row>
      <xdr:rowOff>142875</xdr:rowOff>
    </xdr:from>
    <xdr:to>
      <xdr:col>15</xdr:col>
      <xdr:colOff>619125</xdr:colOff>
      <xdr:row>9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6C57D8B-2BB7-4D7B-839A-E8C61FB1731E}"/>
            </a:ext>
          </a:extLst>
        </xdr:cNvPr>
        <xdr:cNvSpPr txBox="1"/>
      </xdr:nvSpPr>
      <xdr:spPr>
        <a:xfrm>
          <a:off x="6686551" y="790575"/>
          <a:ext cx="2762249" cy="6762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</a:t>
          </a:r>
          <a:r>
            <a:rPr lang="mn-MN" sz="1000" baseline="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асуудал эрхэлсэн төрийн захиргааны төв байгууллага нь жил бүрийн 8 сарын 1-ний дотор Үндэсний статистикийн хороонд цахим</a:t>
          </a:r>
          <a:r>
            <a:rPr lang="mn-MN" sz="1000" baseline="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шуудан</a:t>
          </a:r>
          <a:r>
            <a:rPr lang="mn-MN" sz="10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 </a:t>
          </a:r>
          <a:endParaRPr lang="en-US" sz="1000">
            <a:solidFill>
              <a:sysClr val="windowText" lastClr="000000"/>
            </a:solidFill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47625</xdr:colOff>
      <xdr:row>0</xdr:row>
      <xdr:rowOff>38100</xdr:rowOff>
    </xdr:from>
    <xdr:to>
      <xdr:col>6</xdr:col>
      <xdr:colOff>168088</xdr:colOff>
      <xdr:row>1</xdr:row>
      <xdr:rowOff>198664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9A60608C-7FDD-400A-AE40-F48F334DDFAA}"/>
            </a:ext>
          </a:extLst>
        </xdr:cNvPr>
        <xdr:cNvSpPr txBox="1">
          <a:spLocks noChangeArrowheads="1"/>
        </xdr:cNvSpPr>
      </xdr:nvSpPr>
      <xdr:spPr bwMode="auto">
        <a:xfrm>
          <a:off x="47625" y="38100"/>
          <a:ext cx="3663763" cy="2843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19 </a:t>
          </a:r>
          <a:r>
            <a:rPr lang="mn-MN" sz="1000">
              <a:effectLst/>
              <a:latin typeface="Arial"/>
              <a:ea typeface="Times New Roman"/>
            </a:rPr>
            <a:t>оны </a:t>
          </a:r>
          <a:r>
            <a:rPr lang="en-US" sz="1000">
              <a:effectLst/>
              <a:latin typeface="Arial"/>
              <a:ea typeface="Times New Roman"/>
            </a:rPr>
            <a:t>12 </a:t>
          </a:r>
          <a:r>
            <a:rPr lang="mn-MN" sz="1000">
              <a:effectLst/>
              <a:latin typeface="Arial"/>
              <a:ea typeface="Times New Roman"/>
            </a:rPr>
            <a:t>сарын </a:t>
          </a:r>
          <a:r>
            <a:rPr lang="en-US" sz="1000">
              <a:effectLst/>
              <a:latin typeface="Arial"/>
              <a:ea typeface="Times New Roman"/>
            </a:rPr>
            <a:t>24</a:t>
          </a:r>
          <a:r>
            <a:rPr lang="mn-MN" sz="1000">
              <a:effectLst/>
              <a:latin typeface="Arial"/>
              <a:ea typeface="Times New Roman"/>
            </a:rPr>
            <a:t>-ний өдрийн А/187 тоот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409574</xdr:colOff>
      <xdr:row>5</xdr:row>
      <xdr:rowOff>38100</xdr:rowOff>
    </xdr:from>
    <xdr:to>
      <xdr:col>18</xdr:col>
      <xdr:colOff>571499</xdr:colOff>
      <xdr:row>9</xdr:row>
      <xdr:rowOff>166187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916101-02A4-45E3-B0E3-DE6C446445A9}"/>
            </a:ext>
          </a:extLst>
        </xdr:cNvPr>
        <xdr:cNvSpPr txBox="1"/>
      </xdr:nvSpPr>
      <xdr:spPr>
        <a:xfrm>
          <a:off x="8086724" y="847725"/>
          <a:ext cx="3114675" cy="775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6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сарын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25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525636</xdr:colOff>
      <xdr:row>1</xdr:row>
      <xdr:rowOff>350744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D1D80C1-58A3-4E2F-85B1-1A4A3EBB5287}"/>
            </a:ext>
          </a:extLst>
        </xdr:cNvPr>
        <xdr:cNvSpPr txBox="1"/>
      </xdr:nvSpPr>
      <xdr:spPr>
        <a:xfrm>
          <a:off x="0" y="0"/>
          <a:ext cx="7612236" cy="322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19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оны 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12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сарын 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 А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/186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2019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оны 12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26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А/378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409574</xdr:colOff>
      <xdr:row>5</xdr:row>
      <xdr:rowOff>38100</xdr:rowOff>
    </xdr:from>
    <xdr:to>
      <xdr:col>18</xdr:col>
      <xdr:colOff>571499</xdr:colOff>
      <xdr:row>9</xdr:row>
      <xdr:rowOff>166187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A3A5991-6BB6-4AA2-8492-652249CA0FDA}"/>
            </a:ext>
          </a:extLst>
        </xdr:cNvPr>
        <xdr:cNvSpPr txBox="1"/>
      </xdr:nvSpPr>
      <xdr:spPr>
        <a:xfrm>
          <a:off x="8086724" y="847725"/>
          <a:ext cx="3114675" cy="775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6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сарын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25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525636</xdr:colOff>
      <xdr:row>1</xdr:row>
      <xdr:rowOff>350744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DF5C78D-CA64-44FB-9464-F64C39EB24BB}"/>
            </a:ext>
          </a:extLst>
        </xdr:cNvPr>
        <xdr:cNvSpPr txBox="1"/>
      </xdr:nvSpPr>
      <xdr:spPr>
        <a:xfrm>
          <a:off x="0" y="0"/>
          <a:ext cx="7612236" cy="322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19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оны 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12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сарын 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 А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/186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2019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оны 12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26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А/378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508747</xdr:colOff>
      <xdr:row>6</xdr:row>
      <xdr:rowOff>11767</xdr:rowOff>
    </xdr:from>
    <xdr:to>
      <xdr:col>19</xdr:col>
      <xdr:colOff>493059</xdr:colOff>
      <xdr:row>9</xdr:row>
      <xdr:rowOff>280149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CD6572C4-B5AC-4BC8-8D06-C6656C0F95D8}"/>
            </a:ext>
          </a:extLst>
        </xdr:cNvPr>
        <xdr:cNvSpPr txBox="1"/>
      </xdr:nvSpPr>
      <xdr:spPr>
        <a:xfrm>
          <a:off x="5737972" y="2126317"/>
          <a:ext cx="3194237" cy="10494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6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сарын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25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91008</xdr:colOff>
      <xdr:row>1</xdr:row>
      <xdr:rowOff>284309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451A4F8-D8EA-4683-91F2-1EA1641F483C}"/>
            </a:ext>
          </a:extLst>
        </xdr:cNvPr>
        <xdr:cNvSpPr txBox="1"/>
      </xdr:nvSpPr>
      <xdr:spPr>
        <a:xfrm>
          <a:off x="0" y="0"/>
          <a:ext cx="4453458" cy="7891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19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оны 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12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сарын 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 А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/186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2019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оны 12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26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А/378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lormaa\Downloads\Tsogts%20surgalt-4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TSOGTS SURGALT AKADEMI"/>
      <sheetName val="Sheet1"/>
    </sheetNames>
    <sheetDataSet>
      <sheetData sheetId="0"/>
      <sheetData sheetId="1">
        <row r="9">
          <cell r="P9">
            <v>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5085B-DDDF-4104-9CB8-2D7C67AF8A42}">
  <sheetPr>
    <tabColor rgb="FFFF0000"/>
  </sheetPr>
  <dimension ref="A1:AM51"/>
  <sheetViews>
    <sheetView view="pageBreakPreview" zoomScaleNormal="85" zoomScaleSheetLayoutView="100" workbookViewId="0">
      <selection activeCell="AD4" sqref="AD4"/>
    </sheetView>
  </sheetViews>
  <sheetFormatPr defaultColWidth="8.85546875" defaultRowHeight="12.75"/>
  <cols>
    <col min="1" max="1" width="17.5703125" style="5" customWidth="1"/>
    <col min="2" max="2" width="4.5703125" style="5" customWidth="1"/>
    <col min="3" max="8" width="3.5703125" style="5" customWidth="1"/>
    <col min="9" max="9" width="3.42578125" style="5" customWidth="1"/>
    <col min="10" max="10" width="6.5703125" style="5" customWidth="1"/>
    <col min="11" max="12" width="5.5703125" style="5" customWidth="1"/>
    <col min="13" max="13" width="5.85546875" style="5" customWidth="1"/>
    <col min="14" max="16" width="5.5703125" style="5" customWidth="1"/>
    <col min="17" max="22" width="6.140625" style="5" customWidth="1"/>
    <col min="23" max="23" width="15.28515625" style="5" customWidth="1"/>
    <col min="24" max="24" width="6.28515625" style="5" customWidth="1"/>
    <col min="25" max="25" width="4" style="5" customWidth="1"/>
    <col min="26" max="27" width="7.42578125" style="5" customWidth="1"/>
    <col min="28" max="33" width="6.5703125" style="5" customWidth="1"/>
    <col min="34" max="34" width="8.85546875" style="5" customWidth="1"/>
    <col min="35" max="39" width="7.42578125" style="5" customWidth="1"/>
    <col min="40" max="240" width="8.85546875" style="5"/>
    <col min="241" max="241" width="5.42578125" style="5" customWidth="1"/>
    <col min="242" max="243" width="12.85546875" style="5" customWidth="1"/>
    <col min="244" max="250" width="5.42578125" style="5" customWidth="1"/>
    <col min="251" max="252" width="8.42578125" style="5" customWidth="1"/>
    <col min="253" max="262" width="8" style="5" customWidth="1"/>
    <col min="263" max="263" width="8.85546875" style="5" customWidth="1"/>
    <col min="264" max="264" width="10.140625" style="5" customWidth="1"/>
    <col min="265" max="270" width="7.85546875" style="5" customWidth="1"/>
    <col min="271" max="496" width="8.85546875" style="5"/>
    <col min="497" max="497" width="5.42578125" style="5" customWidth="1"/>
    <col min="498" max="499" width="12.85546875" style="5" customWidth="1"/>
    <col min="500" max="506" width="5.42578125" style="5" customWidth="1"/>
    <col min="507" max="508" width="8.42578125" style="5" customWidth="1"/>
    <col min="509" max="518" width="8" style="5" customWidth="1"/>
    <col min="519" max="519" width="8.85546875" style="5" customWidth="1"/>
    <col min="520" max="520" width="10.140625" style="5" customWidth="1"/>
    <col min="521" max="526" width="7.85546875" style="5" customWidth="1"/>
    <col min="527" max="752" width="8.85546875" style="5"/>
    <col min="753" max="753" width="5.42578125" style="5" customWidth="1"/>
    <col min="754" max="755" width="12.85546875" style="5" customWidth="1"/>
    <col min="756" max="762" width="5.42578125" style="5" customWidth="1"/>
    <col min="763" max="764" width="8.42578125" style="5" customWidth="1"/>
    <col min="765" max="774" width="8" style="5" customWidth="1"/>
    <col min="775" max="775" width="8.85546875" style="5" customWidth="1"/>
    <col min="776" max="776" width="10.140625" style="5" customWidth="1"/>
    <col min="777" max="782" width="7.85546875" style="5" customWidth="1"/>
    <col min="783" max="1008" width="8.85546875" style="5"/>
    <col min="1009" max="1009" width="5.42578125" style="5" customWidth="1"/>
    <col min="1010" max="1011" width="12.85546875" style="5" customWidth="1"/>
    <col min="1012" max="1018" width="5.42578125" style="5" customWidth="1"/>
    <col min="1019" max="1020" width="8.42578125" style="5" customWidth="1"/>
    <col min="1021" max="1030" width="8" style="5" customWidth="1"/>
    <col min="1031" max="1031" width="8.85546875" style="5" customWidth="1"/>
    <col min="1032" max="1032" width="10.140625" style="5" customWidth="1"/>
    <col min="1033" max="1038" width="7.85546875" style="5" customWidth="1"/>
    <col min="1039" max="1264" width="8.85546875" style="5"/>
    <col min="1265" max="1265" width="5.42578125" style="5" customWidth="1"/>
    <col min="1266" max="1267" width="12.85546875" style="5" customWidth="1"/>
    <col min="1268" max="1274" width="5.42578125" style="5" customWidth="1"/>
    <col min="1275" max="1276" width="8.42578125" style="5" customWidth="1"/>
    <col min="1277" max="1286" width="8" style="5" customWidth="1"/>
    <col min="1287" max="1287" width="8.85546875" style="5" customWidth="1"/>
    <col min="1288" max="1288" width="10.140625" style="5" customWidth="1"/>
    <col min="1289" max="1294" width="7.85546875" style="5" customWidth="1"/>
    <col min="1295" max="1520" width="8.85546875" style="5"/>
    <col min="1521" max="1521" width="5.42578125" style="5" customWidth="1"/>
    <col min="1522" max="1523" width="12.85546875" style="5" customWidth="1"/>
    <col min="1524" max="1530" width="5.42578125" style="5" customWidth="1"/>
    <col min="1531" max="1532" width="8.42578125" style="5" customWidth="1"/>
    <col min="1533" max="1542" width="8" style="5" customWidth="1"/>
    <col min="1543" max="1543" width="8.85546875" style="5" customWidth="1"/>
    <col min="1544" max="1544" width="10.140625" style="5" customWidth="1"/>
    <col min="1545" max="1550" width="7.85546875" style="5" customWidth="1"/>
    <col min="1551" max="1776" width="8.85546875" style="5"/>
    <col min="1777" max="1777" width="5.42578125" style="5" customWidth="1"/>
    <col min="1778" max="1779" width="12.85546875" style="5" customWidth="1"/>
    <col min="1780" max="1786" width="5.42578125" style="5" customWidth="1"/>
    <col min="1787" max="1788" width="8.42578125" style="5" customWidth="1"/>
    <col min="1789" max="1798" width="8" style="5" customWidth="1"/>
    <col min="1799" max="1799" width="8.85546875" style="5" customWidth="1"/>
    <col min="1800" max="1800" width="10.140625" style="5" customWidth="1"/>
    <col min="1801" max="1806" width="7.85546875" style="5" customWidth="1"/>
    <col min="1807" max="2032" width="8.85546875" style="5"/>
    <col min="2033" max="2033" width="5.42578125" style="5" customWidth="1"/>
    <col min="2034" max="2035" width="12.85546875" style="5" customWidth="1"/>
    <col min="2036" max="2042" width="5.42578125" style="5" customWidth="1"/>
    <col min="2043" max="2044" width="8.42578125" style="5" customWidth="1"/>
    <col min="2045" max="2054" width="8" style="5" customWidth="1"/>
    <col min="2055" max="2055" width="8.85546875" style="5" customWidth="1"/>
    <col min="2056" max="2056" width="10.140625" style="5" customWidth="1"/>
    <col min="2057" max="2062" width="7.85546875" style="5" customWidth="1"/>
    <col min="2063" max="2288" width="8.85546875" style="5"/>
    <col min="2289" max="2289" width="5.42578125" style="5" customWidth="1"/>
    <col min="2290" max="2291" width="12.85546875" style="5" customWidth="1"/>
    <col min="2292" max="2298" width="5.42578125" style="5" customWidth="1"/>
    <col min="2299" max="2300" width="8.42578125" style="5" customWidth="1"/>
    <col min="2301" max="2310" width="8" style="5" customWidth="1"/>
    <col min="2311" max="2311" width="8.85546875" style="5" customWidth="1"/>
    <col min="2312" max="2312" width="10.140625" style="5" customWidth="1"/>
    <col min="2313" max="2318" width="7.85546875" style="5" customWidth="1"/>
    <col min="2319" max="2544" width="8.85546875" style="5"/>
    <col min="2545" max="2545" width="5.42578125" style="5" customWidth="1"/>
    <col min="2546" max="2547" width="12.85546875" style="5" customWidth="1"/>
    <col min="2548" max="2554" width="5.42578125" style="5" customWidth="1"/>
    <col min="2555" max="2556" width="8.42578125" style="5" customWidth="1"/>
    <col min="2557" max="2566" width="8" style="5" customWidth="1"/>
    <col min="2567" max="2567" width="8.85546875" style="5" customWidth="1"/>
    <col min="2568" max="2568" width="10.140625" style="5" customWidth="1"/>
    <col min="2569" max="2574" width="7.85546875" style="5" customWidth="1"/>
    <col min="2575" max="2800" width="8.85546875" style="5"/>
    <col min="2801" max="2801" width="5.42578125" style="5" customWidth="1"/>
    <col min="2802" max="2803" width="12.85546875" style="5" customWidth="1"/>
    <col min="2804" max="2810" width="5.42578125" style="5" customWidth="1"/>
    <col min="2811" max="2812" width="8.42578125" style="5" customWidth="1"/>
    <col min="2813" max="2822" width="8" style="5" customWidth="1"/>
    <col min="2823" max="2823" width="8.85546875" style="5" customWidth="1"/>
    <col min="2824" max="2824" width="10.140625" style="5" customWidth="1"/>
    <col min="2825" max="2830" width="7.85546875" style="5" customWidth="1"/>
    <col min="2831" max="3056" width="8.85546875" style="5"/>
    <col min="3057" max="3057" width="5.42578125" style="5" customWidth="1"/>
    <col min="3058" max="3059" width="12.85546875" style="5" customWidth="1"/>
    <col min="3060" max="3066" width="5.42578125" style="5" customWidth="1"/>
    <col min="3067" max="3068" width="8.42578125" style="5" customWidth="1"/>
    <col min="3069" max="3078" width="8" style="5" customWidth="1"/>
    <col min="3079" max="3079" width="8.85546875" style="5" customWidth="1"/>
    <col min="3080" max="3080" width="10.140625" style="5" customWidth="1"/>
    <col min="3081" max="3086" width="7.85546875" style="5" customWidth="1"/>
    <col min="3087" max="3312" width="8.85546875" style="5"/>
    <col min="3313" max="3313" width="5.42578125" style="5" customWidth="1"/>
    <col min="3314" max="3315" width="12.85546875" style="5" customWidth="1"/>
    <col min="3316" max="3322" width="5.42578125" style="5" customWidth="1"/>
    <col min="3323" max="3324" width="8.42578125" style="5" customWidth="1"/>
    <col min="3325" max="3334" width="8" style="5" customWidth="1"/>
    <col min="3335" max="3335" width="8.85546875" style="5" customWidth="1"/>
    <col min="3336" max="3336" width="10.140625" style="5" customWidth="1"/>
    <col min="3337" max="3342" width="7.85546875" style="5" customWidth="1"/>
    <col min="3343" max="3568" width="8.85546875" style="5"/>
    <col min="3569" max="3569" width="5.42578125" style="5" customWidth="1"/>
    <col min="3570" max="3571" width="12.85546875" style="5" customWidth="1"/>
    <col min="3572" max="3578" width="5.42578125" style="5" customWidth="1"/>
    <col min="3579" max="3580" width="8.42578125" style="5" customWidth="1"/>
    <col min="3581" max="3590" width="8" style="5" customWidth="1"/>
    <col min="3591" max="3591" width="8.85546875" style="5" customWidth="1"/>
    <col min="3592" max="3592" width="10.140625" style="5" customWidth="1"/>
    <col min="3593" max="3598" width="7.85546875" style="5" customWidth="1"/>
    <col min="3599" max="3824" width="8.85546875" style="5"/>
    <col min="3825" max="3825" width="5.42578125" style="5" customWidth="1"/>
    <col min="3826" max="3827" width="12.85546875" style="5" customWidth="1"/>
    <col min="3828" max="3834" width="5.42578125" style="5" customWidth="1"/>
    <col min="3835" max="3836" width="8.42578125" style="5" customWidth="1"/>
    <col min="3837" max="3846" width="8" style="5" customWidth="1"/>
    <col min="3847" max="3847" width="8.85546875" style="5" customWidth="1"/>
    <col min="3848" max="3848" width="10.140625" style="5" customWidth="1"/>
    <col min="3849" max="3854" width="7.85546875" style="5" customWidth="1"/>
    <col min="3855" max="4080" width="8.85546875" style="5"/>
    <col min="4081" max="4081" width="5.42578125" style="5" customWidth="1"/>
    <col min="4082" max="4083" width="12.85546875" style="5" customWidth="1"/>
    <col min="4084" max="4090" width="5.42578125" style="5" customWidth="1"/>
    <col min="4091" max="4092" width="8.42578125" style="5" customWidth="1"/>
    <col min="4093" max="4102" width="8" style="5" customWidth="1"/>
    <col min="4103" max="4103" width="8.85546875" style="5" customWidth="1"/>
    <col min="4104" max="4104" width="10.140625" style="5" customWidth="1"/>
    <col min="4105" max="4110" width="7.85546875" style="5" customWidth="1"/>
    <col min="4111" max="4336" width="8.85546875" style="5"/>
    <col min="4337" max="4337" width="5.42578125" style="5" customWidth="1"/>
    <col min="4338" max="4339" width="12.85546875" style="5" customWidth="1"/>
    <col min="4340" max="4346" width="5.42578125" style="5" customWidth="1"/>
    <col min="4347" max="4348" width="8.42578125" style="5" customWidth="1"/>
    <col min="4349" max="4358" width="8" style="5" customWidth="1"/>
    <col min="4359" max="4359" width="8.85546875" style="5" customWidth="1"/>
    <col min="4360" max="4360" width="10.140625" style="5" customWidth="1"/>
    <col min="4361" max="4366" width="7.85546875" style="5" customWidth="1"/>
    <col min="4367" max="4592" width="8.85546875" style="5"/>
    <col min="4593" max="4593" width="5.42578125" style="5" customWidth="1"/>
    <col min="4594" max="4595" width="12.85546875" style="5" customWidth="1"/>
    <col min="4596" max="4602" width="5.42578125" style="5" customWidth="1"/>
    <col min="4603" max="4604" width="8.42578125" style="5" customWidth="1"/>
    <col min="4605" max="4614" width="8" style="5" customWidth="1"/>
    <col min="4615" max="4615" width="8.85546875" style="5" customWidth="1"/>
    <col min="4616" max="4616" width="10.140625" style="5" customWidth="1"/>
    <col min="4617" max="4622" width="7.85546875" style="5" customWidth="1"/>
    <col min="4623" max="4848" width="8.85546875" style="5"/>
    <col min="4849" max="4849" width="5.42578125" style="5" customWidth="1"/>
    <col min="4850" max="4851" width="12.85546875" style="5" customWidth="1"/>
    <col min="4852" max="4858" width="5.42578125" style="5" customWidth="1"/>
    <col min="4859" max="4860" width="8.42578125" style="5" customWidth="1"/>
    <col min="4861" max="4870" width="8" style="5" customWidth="1"/>
    <col min="4871" max="4871" width="8.85546875" style="5" customWidth="1"/>
    <col min="4872" max="4872" width="10.140625" style="5" customWidth="1"/>
    <col min="4873" max="4878" width="7.85546875" style="5" customWidth="1"/>
    <col min="4879" max="5104" width="8.85546875" style="5"/>
    <col min="5105" max="5105" width="5.42578125" style="5" customWidth="1"/>
    <col min="5106" max="5107" width="12.85546875" style="5" customWidth="1"/>
    <col min="5108" max="5114" width="5.42578125" style="5" customWidth="1"/>
    <col min="5115" max="5116" width="8.42578125" style="5" customWidth="1"/>
    <col min="5117" max="5126" width="8" style="5" customWidth="1"/>
    <col min="5127" max="5127" width="8.85546875" style="5" customWidth="1"/>
    <col min="5128" max="5128" width="10.140625" style="5" customWidth="1"/>
    <col min="5129" max="5134" width="7.85546875" style="5" customWidth="1"/>
    <col min="5135" max="5360" width="8.85546875" style="5"/>
    <col min="5361" max="5361" width="5.42578125" style="5" customWidth="1"/>
    <col min="5362" max="5363" width="12.85546875" style="5" customWidth="1"/>
    <col min="5364" max="5370" width="5.42578125" style="5" customWidth="1"/>
    <col min="5371" max="5372" width="8.42578125" style="5" customWidth="1"/>
    <col min="5373" max="5382" width="8" style="5" customWidth="1"/>
    <col min="5383" max="5383" width="8.85546875" style="5" customWidth="1"/>
    <col min="5384" max="5384" width="10.140625" style="5" customWidth="1"/>
    <col min="5385" max="5390" width="7.85546875" style="5" customWidth="1"/>
    <col min="5391" max="5616" width="8.85546875" style="5"/>
    <col min="5617" max="5617" width="5.42578125" style="5" customWidth="1"/>
    <col min="5618" max="5619" width="12.85546875" style="5" customWidth="1"/>
    <col min="5620" max="5626" width="5.42578125" style="5" customWidth="1"/>
    <col min="5627" max="5628" width="8.42578125" style="5" customWidth="1"/>
    <col min="5629" max="5638" width="8" style="5" customWidth="1"/>
    <col min="5639" max="5639" width="8.85546875" style="5" customWidth="1"/>
    <col min="5640" max="5640" width="10.140625" style="5" customWidth="1"/>
    <col min="5641" max="5646" width="7.85546875" style="5" customWidth="1"/>
    <col min="5647" max="5872" width="8.85546875" style="5"/>
    <col min="5873" max="5873" width="5.42578125" style="5" customWidth="1"/>
    <col min="5874" max="5875" width="12.85546875" style="5" customWidth="1"/>
    <col min="5876" max="5882" width="5.42578125" style="5" customWidth="1"/>
    <col min="5883" max="5884" width="8.42578125" style="5" customWidth="1"/>
    <col min="5885" max="5894" width="8" style="5" customWidth="1"/>
    <col min="5895" max="5895" width="8.85546875" style="5" customWidth="1"/>
    <col min="5896" max="5896" width="10.140625" style="5" customWidth="1"/>
    <col min="5897" max="5902" width="7.85546875" style="5" customWidth="1"/>
    <col min="5903" max="6128" width="8.85546875" style="5"/>
    <col min="6129" max="6129" width="5.42578125" style="5" customWidth="1"/>
    <col min="6130" max="6131" width="12.85546875" style="5" customWidth="1"/>
    <col min="6132" max="6138" width="5.42578125" style="5" customWidth="1"/>
    <col min="6139" max="6140" width="8.42578125" style="5" customWidth="1"/>
    <col min="6141" max="6150" width="8" style="5" customWidth="1"/>
    <col min="6151" max="6151" width="8.85546875" style="5" customWidth="1"/>
    <col min="6152" max="6152" width="10.140625" style="5" customWidth="1"/>
    <col min="6153" max="6158" width="7.85546875" style="5" customWidth="1"/>
    <col min="6159" max="6384" width="8.85546875" style="5"/>
    <col min="6385" max="6385" width="5.42578125" style="5" customWidth="1"/>
    <col min="6386" max="6387" width="12.85546875" style="5" customWidth="1"/>
    <col min="6388" max="6394" width="5.42578125" style="5" customWidth="1"/>
    <col min="6395" max="6396" width="8.42578125" style="5" customWidth="1"/>
    <col min="6397" max="6406" width="8" style="5" customWidth="1"/>
    <col min="6407" max="6407" width="8.85546875" style="5" customWidth="1"/>
    <col min="6408" max="6408" width="10.140625" style="5" customWidth="1"/>
    <col min="6409" max="6414" width="7.85546875" style="5" customWidth="1"/>
    <col min="6415" max="6640" width="8.85546875" style="5"/>
    <col min="6641" max="6641" width="5.42578125" style="5" customWidth="1"/>
    <col min="6642" max="6643" width="12.85546875" style="5" customWidth="1"/>
    <col min="6644" max="6650" width="5.42578125" style="5" customWidth="1"/>
    <col min="6651" max="6652" width="8.42578125" style="5" customWidth="1"/>
    <col min="6653" max="6662" width="8" style="5" customWidth="1"/>
    <col min="6663" max="6663" width="8.85546875" style="5" customWidth="1"/>
    <col min="6664" max="6664" width="10.140625" style="5" customWidth="1"/>
    <col min="6665" max="6670" width="7.85546875" style="5" customWidth="1"/>
    <col min="6671" max="6896" width="8.85546875" style="5"/>
    <col min="6897" max="6897" width="5.42578125" style="5" customWidth="1"/>
    <col min="6898" max="6899" width="12.85546875" style="5" customWidth="1"/>
    <col min="6900" max="6906" width="5.42578125" style="5" customWidth="1"/>
    <col min="6907" max="6908" width="8.42578125" style="5" customWidth="1"/>
    <col min="6909" max="6918" width="8" style="5" customWidth="1"/>
    <col min="6919" max="6919" width="8.85546875" style="5" customWidth="1"/>
    <col min="6920" max="6920" width="10.140625" style="5" customWidth="1"/>
    <col min="6921" max="6926" width="7.85546875" style="5" customWidth="1"/>
    <col min="6927" max="7152" width="8.85546875" style="5"/>
    <col min="7153" max="7153" width="5.42578125" style="5" customWidth="1"/>
    <col min="7154" max="7155" width="12.85546875" style="5" customWidth="1"/>
    <col min="7156" max="7162" width="5.42578125" style="5" customWidth="1"/>
    <col min="7163" max="7164" width="8.42578125" style="5" customWidth="1"/>
    <col min="7165" max="7174" width="8" style="5" customWidth="1"/>
    <col min="7175" max="7175" width="8.85546875" style="5" customWidth="1"/>
    <col min="7176" max="7176" width="10.140625" style="5" customWidth="1"/>
    <col min="7177" max="7182" width="7.85546875" style="5" customWidth="1"/>
    <col min="7183" max="7408" width="8.85546875" style="5"/>
    <col min="7409" max="7409" width="5.42578125" style="5" customWidth="1"/>
    <col min="7410" max="7411" width="12.85546875" style="5" customWidth="1"/>
    <col min="7412" max="7418" width="5.42578125" style="5" customWidth="1"/>
    <col min="7419" max="7420" width="8.42578125" style="5" customWidth="1"/>
    <col min="7421" max="7430" width="8" style="5" customWidth="1"/>
    <col min="7431" max="7431" width="8.85546875" style="5" customWidth="1"/>
    <col min="7432" max="7432" width="10.140625" style="5" customWidth="1"/>
    <col min="7433" max="7438" width="7.85546875" style="5" customWidth="1"/>
    <col min="7439" max="7664" width="8.85546875" style="5"/>
    <col min="7665" max="7665" width="5.42578125" style="5" customWidth="1"/>
    <col min="7666" max="7667" width="12.85546875" style="5" customWidth="1"/>
    <col min="7668" max="7674" width="5.42578125" style="5" customWidth="1"/>
    <col min="7675" max="7676" width="8.42578125" style="5" customWidth="1"/>
    <col min="7677" max="7686" width="8" style="5" customWidth="1"/>
    <col min="7687" max="7687" width="8.85546875" style="5" customWidth="1"/>
    <col min="7688" max="7688" width="10.140625" style="5" customWidth="1"/>
    <col min="7689" max="7694" width="7.85546875" style="5" customWidth="1"/>
    <col min="7695" max="7920" width="8.85546875" style="5"/>
    <col min="7921" max="7921" width="5.42578125" style="5" customWidth="1"/>
    <col min="7922" max="7923" width="12.85546875" style="5" customWidth="1"/>
    <col min="7924" max="7930" width="5.42578125" style="5" customWidth="1"/>
    <col min="7931" max="7932" width="8.42578125" style="5" customWidth="1"/>
    <col min="7933" max="7942" width="8" style="5" customWidth="1"/>
    <col min="7943" max="7943" width="8.85546875" style="5" customWidth="1"/>
    <col min="7944" max="7944" width="10.140625" style="5" customWidth="1"/>
    <col min="7945" max="7950" width="7.85546875" style="5" customWidth="1"/>
    <col min="7951" max="8176" width="8.85546875" style="5"/>
    <col min="8177" max="8177" width="5.42578125" style="5" customWidth="1"/>
    <col min="8178" max="8179" width="12.85546875" style="5" customWidth="1"/>
    <col min="8180" max="8186" width="5.42578125" style="5" customWidth="1"/>
    <col min="8187" max="8188" width="8.42578125" style="5" customWidth="1"/>
    <col min="8189" max="8198" width="8" style="5" customWidth="1"/>
    <col min="8199" max="8199" width="8.85546875" style="5" customWidth="1"/>
    <col min="8200" max="8200" width="10.140625" style="5" customWidth="1"/>
    <col min="8201" max="8206" width="7.85546875" style="5" customWidth="1"/>
    <col min="8207" max="8432" width="8.85546875" style="5"/>
    <col min="8433" max="8433" width="5.42578125" style="5" customWidth="1"/>
    <col min="8434" max="8435" width="12.85546875" style="5" customWidth="1"/>
    <col min="8436" max="8442" width="5.42578125" style="5" customWidth="1"/>
    <col min="8443" max="8444" width="8.42578125" style="5" customWidth="1"/>
    <col min="8445" max="8454" width="8" style="5" customWidth="1"/>
    <col min="8455" max="8455" width="8.85546875" style="5" customWidth="1"/>
    <col min="8456" max="8456" width="10.140625" style="5" customWidth="1"/>
    <col min="8457" max="8462" width="7.85546875" style="5" customWidth="1"/>
    <col min="8463" max="8688" width="8.85546875" style="5"/>
    <col min="8689" max="8689" width="5.42578125" style="5" customWidth="1"/>
    <col min="8690" max="8691" width="12.85546875" style="5" customWidth="1"/>
    <col min="8692" max="8698" width="5.42578125" style="5" customWidth="1"/>
    <col min="8699" max="8700" width="8.42578125" style="5" customWidth="1"/>
    <col min="8701" max="8710" width="8" style="5" customWidth="1"/>
    <col min="8711" max="8711" width="8.85546875" style="5" customWidth="1"/>
    <col min="8712" max="8712" width="10.140625" style="5" customWidth="1"/>
    <col min="8713" max="8718" width="7.85546875" style="5" customWidth="1"/>
    <col min="8719" max="8944" width="8.85546875" style="5"/>
    <col min="8945" max="8945" width="5.42578125" style="5" customWidth="1"/>
    <col min="8946" max="8947" width="12.85546875" style="5" customWidth="1"/>
    <col min="8948" max="8954" width="5.42578125" style="5" customWidth="1"/>
    <col min="8955" max="8956" width="8.42578125" style="5" customWidth="1"/>
    <col min="8957" max="8966" width="8" style="5" customWidth="1"/>
    <col min="8967" max="8967" width="8.85546875" style="5" customWidth="1"/>
    <col min="8968" max="8968" width="10.140625" style="5" customWidth="1"/>
    <col min="8969" max="8974" width="7.85546875" style="5" customWidth="1"/>
    <col min="8975" max="9200" width="8.85546875" style="5"/>
    <col min="9201" max="9201" width="5.42578125" style="5" customWidth="1"/>
    <col min="9202" max="9203" width="12.85546875" style="5" customWidth="1"/>
    <col min="9204" max="9210" width="5.42578125" style="5" customWidth="1"/>
    <col min="9211" max="9212" width="8.42578125" style="5" customWidth="1"/>
    <col min="9213" max="9222" width="8" style="5" customWidth="1"/>
    <col min="9223" max="9223" width="8.85546875" style="5" customWidth="1"/>
    <col min="9224" max="9224" width="10.140625" style="5" customWidth="1"/>
    <col min="9225" max="9230" width="7.85546875" style="5" customWidth="1"/>
    <col min="9231" max="9456" width="8.85546875" style="5"/>
    <col min="9457" max="9457" width="5.42578125" style="5" customWidth="1"/>
    <col min="9458" max="9459" width="12.85546875" style="5" customWidth="1"/>
    <col min="9460" max="9466" width="5.42578125" style="5" customWidth="1"/>
    <col min="9467" max="9468" width="8.42578125" style="5" customWidth="1"/>
    <col min="9469" max="9478" width="8" style="5" customWidth="1"/>
    <col min="9479" max="9479" width="8.85546875" style="5" customWidth="1"/>
    <col min="9480" max="9480" width="10.140625" style="5" customWidth="1"/>
    <col min="9481" max="9486" width="7.85546875" style="5" customWidth="1"/>
    <col min="9487" max="9712" width="8.85546875" style="5"/>
    <col min="9713" max="9713" width="5.42578125" style="5" customWidth="1"/>
    <col min="9714" max="9715" width="12.85546875" style="5" customWidth="1"/>
    <col min="9716" max="9722" width="5.42578125" style="5" customWidth="1"/>
    <col min="9723" max="9724" width="8.42578125" style="5" customWidth="1"/>
    <col min="9725" max="9734" width="8" style="5" customWidth="1"/>
    <col min="9735" max="9735" width="8.85546875" style="5" customWidth="1"/>
    <col min="9736" max="9736" width="10.140625" style="5" customWidth="1"/>
    <col min="9737" max="9742" width="7.85546875" style="5" customWidth="1"/>
    <col min="9743" max="9968" width="8.85546875" style="5"/>
    <col min="9969" max="9969" width="5.42578125" style="5" customWidth="1"/>
    <col min="9970" max="9971" width="12.85546875" style="5" customWidth="1"/>
    <col min="9972" max="9978" width="5.42578125" style="5" customWidth="1"/>
    <col min="9979" max="9980" width="8.42578125" style="5" customWidth="1"/>
    <col min="9981" max="9990" width="8" style="5" customWidth="1"/>
    <col min="9991" max="9991" width="8.85546875" style="5" customWidth="1"/>
    <col min="9992" max="9992" width="10.140625" style="5" customWidth="1"/>
    <col min="9993" max="9998" width="7.85546875" style="5" customWidth="1"/>
    <col min="9999" max="10224" width="8.85546875" style="5"/>
    <col min="10225" max="10225" width="5.42578125" style="5" customWidth="1"/>
    <col min="10226" max="10227" width="12.85546875" style="5" customWidth="1"/>
    <col min="10228" max="10234" width="5.42578125" style="5" customWidth="1"/>
    <col min="10235" max="10236" width="8.42578125" style="5" customWidth="1"/>
    <col min="10237" max="10246" width="8" style="5" customWidth="1"/>
    <col min="10247" max="10247" width="8.85546875" style="5" customWidth="1"/>
    <col min="10248" max="10248" width="10.140625" style="5" customWidth="1"/>
    <col min="10249" max="10254" width="7.85546875" style="5" customWidth="1"/>
    <col min="10255" max="10480" width="8.85546875" style="5"/>
    <col min="10481" max="10481" width="5.42578125" style="5" customWidth="1"/>
    <col min="10482" max="10483" width="12.85546875" style="5" customWidth="1"/>
    <col min="10484" max="10490" width="5.42578125" style="5" customWidth="1"/>
    <col min="10491" max="10492" width="8.42578125" style="5" customWidth="1"/>
    <col min="10493" max="10502" width="8" style="5" customWidth="1"/>
    <col min="10503" max="10503" width="8.85546875" style="5" customWidth="1"/>
    <col min="10504" max="10504" width="10.140625" style="5" customWidth="1"/>
    <col min="10505" max="10510" width="7.85546875" style="5" customWidth="1"/>
    <col min="10511" max="10736" width="8.85546875" style="5"/>
    <col min="10737" max="10737" width="5.42578125" style="5" customWidth="1"/>
    <col min="10738" max="10739" width="12.85546875" style="5" customWidth="1"/>
    <col min="10740" max="10746" width="5.42578125" style="5" customWidth="1"/>
    <col min="10747" max="10748" width="8.42578125" style="5" customWidth="1"/>
    <col min="10749" max="10758" width="8" style="5" customWidth="1"/>
    <col min="10759" max="10759" width="8.85546875" style="5" customWidth="1"/>
    <col min="10760" max="10760" width="10.140625" style="5" customWidth="1"/>
    <col min="10761" max="10766" width="7.85546875" style="5" customWidth="1"/>
    <col min="10767" max="10992" width="8.85546875" style="5"/>
    <col min="10993" max="10993" width="5.42578125" style="5" customWidth="1"/>
    <col min="10994" max="10995" width="12.85546875" style="5" customWidth="1"/>
    <col min="10996" max="11002" width="5.42578125" style="5" customWidth="1"/>
    <col min="11003" max="11004" width="8.42578125" style="5" customWidth="1"/>
    <col min="11005" max="11014" width="8" style="5" customWidth="1"/>
    <col min="11015" max="11015" width="8.85546875" style="5" customWidth="1"/>
    <col min="11016" max="11016" width="10.140625" style="5" customWidth="1"/>
    <col min="11017" max="11022" width="7.85546875" style="5" customWidth="1"/>
    <col min="11023" max="11248" width="8.85546875" style="5"/>
    <col min="11249" max="11249" width="5.42578125" style="5" customWidth="1"/>
    <col min="11250" max="11251" width="12.85546875" style="5" customWidth="1"/>
    <col min="11252" max="11258" width="5.42578125" style="5" customWidth="1"/>
    <col min="11259" max="11260" width="8.42578125" style="5" customWidth="1"/>
    <col min="11261" max="11270" width="8" style="5" customWidth="1"/>
    <col min="11271" max="11271" width="8.85546875" style="5" customWidth="1"/>
    <col min="11272" max="11272" width="10.140625" style="5" customWidth="1"/>
    <col min="11273" max="11278" width="7.85546875" style="5" customWidth="1"/>
    <col min="11279" max="11504" width="8.85546875" style="5"/>
    <col min="11505" max="11505" width="5.42578125" style="5" customWidth="1"/>
    <col min="11506" max="11507" width="12.85546875" style="5" customWidth="1"/>
    <col min="11508" max="11514" width="5.42578125" style="5" customWidth="1"/>
    <col min="11515" max="11516" width="8.42578125" style="5" customWidth="1"/>
    <col min="11517" max="11526" width="8" style="5" customWidth="1"/>
    <col min="11527" max="11527" width="8.85546875" style="5" customWidth="1"/>
    <col min="11528" max="11528" width="10.140625" style="5" customWidth="1"/>
    <col min="11529" max="11534" width="7.85546875" style="5" customWidth="1"/>
    <col min="11535" max="11760" width="8.85546875" style="5"/>
    <col min="11761" max="11761" width="5.42578125" style="5" customWidth="1"/>
    <col min="11762" max="11763" width="12.85546875" style="5" customWidth="1"/>
    <col min="11764" max="11770" width="5.42578125" style="5" customWidth="1"/>
    <col min="11771" max="11772" width="8.42578125" style="5" customWidth="1"/>
    <col min="11773" max="11782" width="8" style="5" customWidth="1"/>
    <col min="11783" max="11783" width="8.85546875" style="5" customWidth="1"/>
    <col min="11784" max="11784" width="10.140625" style="5" customWidth="1"/>
    <col min="11785" max="11790" width="7.85546875" style="5" customWidth="1"/>
    <col min="11791" max="12016" width="8.85546875" style="5"/>
    <col min="12017" max="12017" width="5.42578125" style="5" customWidth="1"/>
    <col min="12018" max="12019" width="12.85546875" style="5" customWidth="1"/>
    <col min="12020" max="12026" width="5.42578125" style="5" customWidth="1"/>
    <col min="12027" max="12028" width="8.42578125" style="5" customWidth="1"/>
    <col min="12029" max="12038" width="8" style="5" customWidth="1"/>
    <col min="12039" max="12039" width="8.85546875" style="5" customWidth="1"/>
    <col min="12040" max="12040" width="10.140625" style="5" customWidth="1"/>
    <col min="12041" max="12046" width="7.85546875" style="5" customWidth="1"/>
    <col min="12047" max="12272" width="8.85546875" style="5"/>
    <col min="12273" max="12273" width="5.42578125" style="5" customWidth="1"/>
    <col min="12274" max="12275" width="12.85546875" style="5" customWidth="1"/>
    <col min="12276" max="12282" width="5.42578125" style="5" customWidth="1"/>
    <col min="12283" max="12284" width="8.42578125" style="5" customWidth="1"/>
    <col min="12285" max="12294" width="8" style="5" customWidth="1"/>
    <col min="12295" max="12295" width="8.85546875" style="5" customWidth="1"/>
    <col min="12296" max="12296" width="10.140625" style="5" customWidth="1"/>
    <col min="12297" max="12302" width="7.85546875" style="5" customWidth="1"/>
    <col min="12303" max="12528" width="8.85546875" style="5"/>
    <col min="12529" max="12529" width="5.42578125" style="5" customWidth="1"/>
    <col min="12530" max="12531" width="12.85546875" style="5" customWidth="1"/>
    <col min="12532" max="12538" width="5.42578125" style="5" customWidth="1"/>
    <col min="12539" max="12540" width="8.42578125" style="5" customWidth="1"/>
    <col min="12541" max="12550" width="8" style="5" customWidth="1"/>
    <col min="12551" max="12551" width="8.85546875" style="5" customWidth="1"/>
    <col min="12552" max="12552" width="10.140625" style="5" customWidth="1"/>
    <col min="12553" max="12558" width="7.85546875" style="5" customWidth="1"/>
    <col min="12559" max="12784" width="8.85546875" style="5"/>
    <col min="12785" max="12785" width="5.42578125" style="5" customWidth="1"/>
    <col min="12786" max="12787" width="12.85546875" style="5" customWidth="1"/>
    <col min="12788" max="12794" width="5.42578125" style="5" customWidth="1"/>
    <col min="12795" max="12796" width="8.42578125" style="5" customWidth="1"/>
    <col min="12797" max="12806" width="8" style="5" customWidth="1"/>
    <col min="12807" max="12807" width="8.85546875" style="5" customWidth="1"/>
    <col min="12808" max="12808" width="10.140625" style="5" customWidth="1"/>
    <col min="12809" max="12814" width="7.85546875" style="5" customWidth="1"/>
    <col min="12815" max="13040" width="8.85546875" style="5"/>
    <col min="13041" max="13041" width="5.42578125" style="5" customWidth="1"/>
    <col min="13042" max="13043" width="12.85546875" style="5" customWidth="1"/>
    <col min="13044" max="13050" width="5.42578125" style="5" customWidth="1"/>
    <col min="13051" max="13052" width="8.42578125" style="5" customWidth="1"/>
    <col min="13053" max="13062" width="8" style="5" customWidth="1"/>
    <col min="13063" max="13063" width="8.85546875" style="5" customWidth="1"/>
    <col min="13064" max="13064" width="10.140625" style="5" customWidth="1"/>
    <col min="13065" max="13070" width="7.85546875" style="5" customWidth="1"/>
    <col min="13071" max="13296" width="8.85546875" style="5"/>
    <col min="13297" max="13297" width="5.42578125" style="5" customWidth="1"/>
    <col min="13298" max="13299" width="12.85546875" style="5" customWidth="1"/>
    <col min="13300" max="13306" width="5.42578125" style="5" customWidth="1"/>
    <col min="13307" max="13308" width="8.42578125" style="5" customWidth="1"/>
    <col min="13309" max="13318" width="8" style="5" customWidth="1"/>
    <col min="13319" max="13319" width="8.85546875" style="5" customWidth="1"/>
    <col min="13320" max="13320" width="10.140625" style="5" customWidth="1"/>
    <col min="13321" max="13326" width="7.85546875" style="5" customWidth="1"/>
    <col min="13327" max="13552" width="8.85546875" style="5"/>
    <col min="13553" max="13553" width="5.42578125" style="5" customWidth="1"/>
    <col min="13554" max="13555" width="12.85546875" style="5" customWidth="1"/>
    <col min="13556" max="13562" width="5.42578125" style="5" customWidth="1"/>
    <col min="13563" max="13564" width="8.42578125" style="5" customWidth="1"/>
    <col min="13565" max="13574" width="8" style="5" customWidth="1"/>
    <col min="13575" max="13575" width="8.85546875" style="5" customWidth="1"/>
    <col min="13576" max="13576" width="10.140625" style="5" customWidth="1"/>
    <col min="13577" max="13582" width="7.85546875" style="5" customWidth="1"/>
    <col min="13583" max="13808" width="8.85546875" style="5"/>
    <col min="13809" max="13809" width="5.42578125" style="5" customWidth="1"/>
    <col min="13810" max="13811" width="12.85546875" style="5" customWidth="1"/>
    <col min="13812" max="13818" width="5.42578125" style="5" customWidth="1"/>
    <col min="13819" max="13820" width="8.42578125" style="5" customWidth="1"/>
    <col min="13821" max="13830" width="8" style="5" customWidth="1"/>
    <col min="13831" max="13831" width="8.85546875" style="5" customWidth="1"/>
    <col min="13832" max="13832" width="10.140625" style="5" customWidth="1"/>
    <col min="13833" max="13838" width="7.85546875" style="5" customWidth="1"/>
    <col min="13839" max="14064" width="8.85546875" style="5"/>
    <col min="14065" max="14065" width="5.42578125" style="5" customWidth="1"/>
    <col min="14066" max="14067" width="12.85546875" style="5" customWidth="1"/>
    <col min="14068" max="14074" width="5.42578125" style="5" customWidth="1"/>
    <col min="14075" max="14076" width="8.42578125" style="5" customWidth="1"/>
    <col min="14077" max="14086" width="8" style="5" customWidth="1"/>
    <col min="14087" max="14087" width="8.85546875" style="5" customWidth="1"/>
    <col min="14088" max="14088" width="10.140625" style="5" customWidth="1"/>
    <col min="14089" max="14094" width="7.85546875" style="5" customWidth="1"/>
    <col min="14095" max="14320" width="8.85546875" style="5"/>
    <col min="14321" max="14321" width="5.42578125" style="5" customWidth="1"/>
    <col min="14322" max="14323" width="12.85546875" style="5" customWidth="1"/>
    <col min="14324" max="14330" width="5.42578125" style="5" customWidth="1"/>
    <col min="14331" max="14332" width="8.42578125" style="5" customWidth="1"/>
    <col min="14333" max="14342" width="8" style="5" customWidth="1"/>
    <col min="14343" max="14343" width="8.85546875" style="5" customWidth="1"/>
    <col min="14344" max="14344" width="10.140625" style="5" customWidth="1"/>
    <col min="14345" max="14350" width="7.85546875" style="5" customWidth="1"/>
    <col min="14351" max="14576" width="8.85546875" style="5"/>
    <col min="14577" max="14577" width="5.42578125" style="5" customWidth="1"/>
    <col min="14578" max="14579" width="12.85546875" style="5" customWidth="1"/>
    <col min="14580" max="14586" width="5.42578125" style="5" customWidth="1"/>
    <col min="14587" max="14588" width="8.42578125" style="5" customWidth="1"/>
    <col min="14589" max="14598" width="8" style="5" customWidth="1"/>
    <col min="14599" max="14599" width="8.85546875" style="5" customWidth="1"/>
    <col min="14600" max="14600" width="10.140625" style="5" customWidth="1"/>
    <col min="14601" max="14606" width="7.85546875" style="5" customWidth="1"/>
    <col min="14607" max="14832" width="8.85546875" style="5"/>
    <col min="14833" max="14833" width="5.42578125" style="5" customWidth="1"/>
    <col min="14834" max="14835" width="12.85546875" style="5" customWidth="1"/>
    <col min="14836" max="14842" width="5.42578125" style="5" customWidth="1"/>
    <col min="14843" max="14844" width="8.42578125" style="5" customWidth="1"/>
    <col min="14845" max="14854" width="8" style="5" customWidth="1"/>
    <col min="14855" max="14855" width="8.85546875" style="5" customWidth="1"/>
    <col min="14856" max="14856" width="10.140625" style="5" customWidth="1"/>
    <col min="14857" max="14862" width="7.85546875" style="5" customWidth="1"/>
    <col min="14863" max="15088" width="8.85546875" style="5"/>
    <col min="15089" max="15089" width="5.42578125" style="5" customWidth="1"/>
    <col min="15090" max="15091" width="12.85546875" style="5" customWidth="1"/>
    <col min="15092" max="15098" width="5.42578125" style="5" customWidth="1"/>
    <col min="15099" max="15100" width="8.42578125" style="5" customWidth="1"/>
    <col min="15101" max="15110" width="8" style="5" customWidth="1"/>
    <col min="15111" max="15111" width="8.85546875" style="5" customWidth="1"/>
    <col min="15112" max="15112" width="10.140625" style="5" customWidth="1"/>
    <col min="15113" max="15118" width="7.85546875" style="5" customWidth="1"/>
    <col min="15119" max="15344" width="8.85546875" style="5"/>
    <col min="15345" max="15345" width="5.42578125" style="5" customWidth="1"/>
    <col min="15346" max="15347" width="12.85546875" style="5" customWidth="1"/>
    <col min="15348" max="15354" width="5.42578125" style="5" customWidth="1"/>
    <col min="15355" max="15356" width="8.42578125" style="5" customWidth="1"/>
    <col min="15357" max="15366" width="8" style="5" customWidth="1"/>
    <col min="15367" max="15367" width="8.85546875" style="5" customWidth="1"/>
    <col min="15368" max="15368" width="10.140625" style="5" customWidth="1"/>
    <col min="15369" max="15374" width="7.85546875" style="5" customWidth="1"/>
    <col min="15375" max="15600" width="8.85546875" style="5"/>
    <col min="15601" max="15601" width="5.42578125" style="5" customWidth="1"/>
    <col min="15602" max="15603" width="12.85546875" style="5" customWidth="1"/>
    <col min="15604" max="15610" width="5.42578125" style="5" customWidth="1"/>
    <col min="15611" max="15612" width="8.42578125" style="5" customWidth="1"/>
    <col min="15613" max="15622" width="8" style="5" customWidth="1"/>
    <col min="15623" max="15623" width="8.85546875" style="5" customWidth="1"/>
    <col min="15624" max="15624" width="10.140625" style="5" customWidth="1"/>
    <col min="15625" max="15630" width="7.85546875" style="5" customWidth="1"/>
    <col min="15631" max="15856" width="8.85546875" style="5"/>
    <col min="15857" max="15857" width="5.42578125" style="5" customWidth="1"/>
    <col min="15858" max="15859" width="12.85546875" style="5" customWidth="1"/>
    <col min="15860" max="15866" width="5.42578125" style="5" customWidth="1"/>
    <col min="15867" max="15868" width="8.42578125" style="5" customWidth="1"/>
    <col min="15869" max="15878" width="8" style="5" customWidth="1"/>
    <col min="15879" max="15879" width="8.85546875" style="5" customWidth="1"/>
    <col min="15880" max="15880" width="10.140625" style="5" customWidth="1"/>
    <col min="15881" max="15886" width="7.85546875" style="5" customWidth="1"/>
    <col min="15887" max="16112" width="8.85546875" style="5"/>
    <col min="16113" max="16113" width="5.42578125" style="5" customWidth="1"/>
    <col min="16114" max="16115" width="12.85546875" style="5" customWidth="1"/>
    <col min="16116" max="16122" width="5.42578125" style="5" customWidth="1"/>
    <col min="16123" max="16124" width="8.42578125" style="5" customWidth="1"/>
    <col min="16125" max="16134" width="8" style="5" customWidth="1"/>
    <col min="16135" max="16135" width="8.85546875" style="5" customWidth="1"/>
    <col min="16136" max="16136" width="10.140625" style="5" customWidth="1"/>
    <col min="16137" max="16142" width="7.85546875" style="5" customWidth="1"/>
    <col min="16143" max="16384" width="8.85546875" style="5"/>
  </cols>
  <sheetData>
    <row r="1" spans="1:39" ht="4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290" t="s">
        <v>0</v>
      </c>
      <c r="V1" s="290"/>
      <c r="W1" s="4"/>
      <c r="X1" s="4"/>
      <c r="Y1" s="4"/>
      <c r="Z1" s="2"/>
      <c r="AA1" s="2"/>
      <c r="AB1" s="2"/>
      <c r="AC1" s="2"/>
      <c r="AD1" s="4"/>
      <c r="AE1" s="4"/>
      <c r="AF1" s="4"/>
      <c r="AG1" s="4"/>
      <c r="AH1" s="4"/>
      <c r="AI1" s="4"/>
      <c r="AJ1" s="4"/>
      <c r="AK1" s="291" t="s">
        <v>1</v>
      </c>
      <c r="AL1" s="291"/>
      <c r="AM1" s="291"/>
    </row>
    <row r="2" spans="1:39" ht="15.75" customHeigh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"/>
      <c r="W2" s="4"/>
      <c r="X2" s="4"/>
      <c r="Y2" s="4"/>
      <c r="Z2" s="2"/>
      <c r="AA2" s="2"/>
      <c r="AB2" s="2"/>
      <c r="AC2" s="2"/>
      <c r="AD2" s="2"/>
      <c r="AE2" s="2"/>
      <c r="AF2" s="6"/>
      <c r="AG2" s="6"/>
      <c r="AH2" s="4"/>
      <c r="AI2" s="4"/>
      <c r="AJ2" s="4"/>
      <c r="AK2" s="4"/>
      <c r="AL2" s="4"/>
      <c r="AM2" s="4"/>
    </row>
    <row r="3" spans="1:39" s="8" customFormat="1" ht="18" customHeight="1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s="8" customFormat="1" ht="18" customHeight="1">
      <c r="A4" s="292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s="10" customFormat="1" ht="16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9"/>
      <c r="AM5" s="9"/>
    </row>
    <row r="6" spans="1:39" s="14" customFormat="1" ht="16.5" customHeight="1">
      <c r="A6" s="293"/>
      <c r="B6" s="293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2"/>
      <c r="AM6" s="12"/>
    </row>
    <row r="7" spans="1:39" s="14" customFormat="1" ht="16.5" customHeight="1">
      <c r="A7" s="15"/>
      <c r="B7" s="15"/>
      <c r="C7" s="16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240"/>
      <c r="AB7" s="17"/>
      <c r="AC7" s="17"/>
      <c r="AD7" s="17"/>
      <c r="AE7" s="17"/>
      <c r="AF7" s="17"/>
      <c r="AG7" s="17"/>
      <c r="AH7" s="240"/>
      <c r="AI7" s="13"/>
      <c r="AJ7" s="240"/>
      <c r="AK7" s="13"/>
      <c r="AL7" s="12"/>
      <c r="AM7" s="12"/>
    </row>
    <row r="8" spans="1:39" s="14" customFormat="1" ht="16.5" customHeight="1">
      <c r="A8" s="15"/>
      <c r="B8" s="294"/>
      <c r="C8" s="294"/>
      <c r="D8" s="294"/>
      <c r="E8" s="294"/>
      <c r="F8" s="294"/>
      <c r="G8" s="294"/>
      <c r="H8" s="294"/>
      <c r="I8" s="15"/>
      <c r="J8" s="15"/>
      <c r="K8" s="15"/>
      <c r="L8" s="15"/>
      <c r="M8" s="12"/>
      <c r="N8" s="12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2"/>
      <c r="AM8" s="12"/>
    </row>
    <row r="9" spans="1:39" s="14" customFormat="1" ht="16.5" customHeight="1">
      <c r="A9" s="18"/>
      <c r="B9" s="18"/>
      <c r="C9" s="19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2"/>
      <c r="AM9" s="12"/>
    </row>
    <row r="10" spans="1:39" s="10" customFormat="1" ht="16.5" customHeight="1">
      <c r="A10" s="295" t="s">
        <v>3</v>
      </c>
      <c r="B10" s="295"/>
      <c r="C10" s="295"/>
      <c r="D10" s="9"/>
      <c r="E10" s="9"/>
      <c r="F10" s="9"/>
      <c r="G10" s="9"/>
      <c r="H10" s="20"/>
      <c r="I10" s="20"/>
      <c r="J10" s="20"/>
      <c r="K10" s="20"/>
      <c r="L10" s="20"/>
      <c r="M10" s="20"/>
      <c r="N10" s="20"/>
      <c r="O10" s="21"/>
      <c r="P10" s="21"/>
      <c r="Q10" s="21"/>
      <c r="R10" s="21"/>
      <c r="S10" s="21"/>
      <c r="T10" s="21"/>
      <c r="U10" s="21"/>
      <c r="V10" s="22" t="s">
        <v>4</v>
      </c>
      <c r="W10" s="2"/>
      <c r="X10" s="2"/>
      <c r="Y10" s="2"/>
      <c r="Z10" s="2"/>
      <c r="AA10" s="2"/>
      <c r="AB10" s="23"/>
      <c r="AC10" s="23"/>
      <c r="AD10" s="23"/>
      <c r="AE10" s="23"/>
      <c r="AF10" s="23"/>
      <c r="AG10" s="23"/>
      <c r="AH10" s="2"/>
      <c r="AI10" s="2"/>
      <c r="AJ10" s="2"/>
      <c r="AK10" s="2"/>
      <c r="AL10" s="9"/>
      <c r="AM10" s="22" t="s">
        <v>4</v>
      </c>
    </row>
    <row r="11" spans="1:39" s="10" customFormat="1" ht="15" customHeight="1">
      <c r="A11" s="282" t="s">
        <v>5</v>
      </c>
      <c r="B11" s="283"/>
      <c r="C11" s="271" t="s">
        <v>6</v>
      </c>
      <c r="D11" s="24"/>
      <c r="E11" s="25"/>
      <c r="F11" s="25"/>
      <c r="G11" s="25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79"/>
      <c r="W11" s="271" t="s">
        <v>5</v>
      </c>
      <c r="X11" s="271"/>
      <c r="Y11" s="271" t="s">
        <v>6</v>
      </c>
      <c r="Z11" s="282"/>
      <c r="AA11" s="288"/>
      <c r="AB11" s="288"/>
      <c r="AC11" s="288"/>
      <c r="AD11" s="288"/>
      <c r="AE11" s="288"/>
      <c r="AF11" s="288"/>
      <c r="AG11" s="283"/>
      <c r="AH11" s="272" t="s">
        <v>7</v>
      </c>
      <c r="AI11" s="26"/>
      <c r="AJ11" s="26"/>
      <c r="AK11" s="26"/>
      <c r="AL11" s="26"/>
      <c r="AM11" s="27"/>
    </row>
    <row r="12" spans="1:39" s="10" customFormat="1" ht="23.25" customHeight="1">
      <c r="A12" s="284"/>
      <c r="B12" s="285"/>
      <c r="C12" s="271"/>
      <c r="D12" s="275" t="s">
        <v>8</v>
      </c>
      <c r="E12" s="276"/>
      <c r="F12" s="259" t="s">
        <v>9</v>
      </c>
      <c r="G12" s="259"/>
      <c r="H12" s="262" t="s">
        <v>10</v>
      </c>
      <c r="I12" s="263"/>
      <c r="J12" s="263"/>
      <c r="K12" s="263"/>
      <c r="L12" s="279"/>
      <c r="M12" s="271" t="s">
        <v>11</v>
      </c>
      <c r="N12" s="271"/>
      <c r="O12" s="271"/>
      <c r="P12" s="271"/>
      <c r="Q12" s="271" t="s">
        <v>12</v>
      </c>
      <c r="R12" s="271"/>
      <c r="S12" s="271"/>
      <c r="T12" s="271"/>
      <c r="U12" s="271"/>
      <c r="V12" s="271"/>
      <c r="W12" s="271"/>
      <c r="X12" s="271"/>
      <c r="Y12" s="271"/>
      <c r="Z12" s="280" t="s">
        <v>13</v>
      </c>
      <c r="AA12" s="259" t="s">
        <v>9</v>
      </c>
      <c r="AB12" s="271" t="s">
        <v>10</v>
      </c>
      <c r="AC12" s="271"/>
      <c r="AD12" s="271" t="s">
        <v>11</v>
      </c>
      <c r="AE12" s="271"/>
      <c r="AF12" s="271" t="s">
        <v>12</v>
      </c>
      <c r="AG12" s="271"/>
      <c r="AH12" s="273"/>
      <c r="AI12" s="267" t="s">
        <v>9</v>
      </c>
      <c r="AJ12" s="268" t="s">
        <v>14</v>
      </c>
      <c r="AK12" s="28"/>
      <c r="AL12" s="268" t="s">
        <v>15</v>
      </c>
      <c r="AM12" s="29"/>
    </row>
    <row r="13" spans="1:39" s="14" customFormat="1" ht="21.75" customHeight="1">
      <c r="A13" s="284"/>
      <c r="B13" s="285"/>
      <c r="C13" s="271"/>
      <c r="D13" s="275"/>
      <c r="E13" s="276"/>
      <c r="F13" s="259"/>
      <c r="G13" s="259"/>
      <c r="H13" s="271" t="s">
        <v>16</v>
      </c>
      <c r="I13" s="271"/>
      <c r="J13" s="271"/>
      <c r="K13" s="271" t="s">
        <v>17</v>
      </c>
      <c r="L13" s="271"/>
      <c r="M13" s="271" t="s">
        <v>18</v>
      </c>
      <c r="N13" s="271"/>
      <c r="O13" s="271" t="s">
        <v>19</v>
      </c>
      <c r="P13" s="271"/>
      <c r="Q13" s="271" t="s">
        <v>20</v>
      </c>
      <c r="R13" s="271"/>
      <c r="S13" s="271" t="s">
        <v>21</v>
      </c>
      <c r="T13" s="271"/>
      <c r="U13" s="271" t="s">
        <v>22</v>
      </c>
      <c r="V13" s="271"/>
      <c r="W13" s="271"/>
      <c r="X13" s="271"/>
      <c r="Y13" s="271"/>
      <c r="Z13" s="280"/>
      <c r="AA13" s="259"/>
      <c r="AB13" s="30"/>
      <c r="AC13" s="31"/>
      <c r="AD13" s="289" t="s">
        <v>23</v>
      </c>
      <c r="AE13" s="31"/>
      <c r="AF13" s="289" t="s">
        <v>23</v>
      </c>
      <c r="AG13" s="31"/>
      <c r="AH13" s="273"/>
      <c r="AI13" s="267"/>
      <c r="AJ13" s="269"/>
      <c r="AK13" s="258" t="s">
        <v>9</v>
      </c>
      <c r="AL13" s="269"/>
      <c r="AM13" s="259" t="s">
        <v>9</v>
      </c>
    </row>
    <row r="14" spans="1:39" s="10" customFormat="1" ht="42" customHeight="1">
      <c r="A14" s="286"/>
      <c r="B14" s="287"/>
      <c r="C14" s="271"/>
      <c r="D14" s="277"/>
      <c r="E14" s="278"/>
      <c r="F14" s="259"/>
      <c r="G14" s="259"/>
      <c r="H14" s="260" t="s">
        <v>23</v>
      </c>
      <c r="I14" s="261"/>
      <c r="J14" s="32" t="s">
        <v>9</v>
      </c>
      <c r="K14" s="33" t="s">
        <v>23</v>
      </c>
      <c r="L14" s="32" t="s">
        <v>9</v>
      </c>
      <c r="M14" s="33" t="s">
        <v>23</v>
      </c>
      <c r="N14" s="32" t="s">
        <v>9</v>
      </c>
      <c r="O14" s="33" t="s">
        <v>23</v>
      </c>
      <c r="P14" s="32" t="s">
        <v>9</v>
      </c>
      <c r="Q14" s="33" t="s">
        <v>23</v>
      </c>
      <c r="R14" s="32" t="s">
        <v>9</v>
      </c>
      <c r="S14" s="33" t="s">
        <v>23</v>
      </c>
      <c r="T14" s="32" t="s">
        <v>9</v>
      </c>
      <c r="U14" s="33" t="s">
        <v>23</v>
      </c>
      <c r="V14" s="32" t="s">
        <v>9</v>
      </c>
      <c r="W14" s="271"/>
      <c r="X14" s="271"/>
      <c r="Y14" s="271"/>
      <c r="Z14" s="281"/>
      <c r="AA14" s="259"/>
      <c r="AB14" s="34" t="s">
        <v>23</v>
      </c>
      <c r="AC14" s="35" t="s">
        <v>9</v>
      </c>
      <c r="AD14" s="277"/>
      <c r="AE14" s="35" t="s">
        <v>9</v>
      </c>
      <c r="AF14" s="277"/>
      <c r="AG14" s="33" t="s">
        <v>9</v>
      </c>
      <c r="AH14" s="274"/>
      <c r="AI14" s="267"/>
      <c r="AJ14" s="270"/>
      <c r="AK14" s="258"/>
      <c r="AL14" s="270"/>
      <c r="AM14" s="259"/>
    </row>
    <row r="15" spans="1:39" s="10" customFormat="1" ht="12.75" customHeight="1">
      <c r="A15" s="262" t="s">
        <v>24</v>
      </c>
      <c r="B15" s="263"/>
      <c r="C15" s="36" t="s">
        <v>25</v>
      </c>
      <c r="D15" s="264">
        <v>1</v>
      </c>
      <c r="E15" s="265"/>
      <c r="F15" s="264">
        <v>2</v>
      </c>
      <c r="G15" s="265"/>
      <c r="H15" s="264">
        <v>3</v>
      </c>
      <c r="I15" s="265"/>
      <c r="J15" s="37">
        <v>4</v>
      </c>
      <c r="K15" s="37">
        <v>5</v>
      </c>
      <c r="L15" s="37">
        <v>6</v>
      </c>
      <c r="M15" s="37">
        <v>7</v>
      </c>
      <c r="N15" s="37">
        <v>8</v>
      </c>
      <c r="O15" s="37">
        <v>9</v>
      </c>
      <c r="P15" s="37">
        <v>10</v>
      </c>
      <c r="Q15" s="37">
        <v>11</v>
      </c>
      <c r="R15" s="37">
        <v>12</v>
      </c>
      <c r="S15" s="37">
        <v>13</v>
      </c>
      <c r="T15" s="37">
        <v>14</v>
      </c>
      <c r="U15" s="37">
        <v>15</v>
      </c>
      <c r="V15" s="37">
        <v>16</v>
      </c>
      <c r="W15" s="266" t="s">
        <v>24</v>
      </c>
      <c r="X15" s="265"/>
      <c r="Y15" s="36" t="s">
        <v>25</v>
      </c>
      <c r="Z15" s="37">
        <v>17</v>
      </c>
      <c r="AA15" s="37">
        <v>18</v>
      </c>
      <c r="AB15" s="37">
        <v>19</v>
      </c>
      <c r="AC15" s="37">
        <v>20</v>
      </c>
      <c r="AD15" s="37">
        <v>21</v>
      </c>
      <c r="AE15" s="37">
        <v>22</v>
      </c>
      <c r="AF15" s="37">
        <v>23</v>
      </c>
      <c r="AG15" s="37">
        <v>24</v>
      </c>
      <c r="AH15" s="37">
        <v>25</v>
      </c>
      <c r="AI15" s="37">
        <v>26</v>
      </c>
      <c r="AJ15" s="37">
        <v>27</v>
      </c>
      <c r="AK15" s="37">
        <v>28</v>
      </c>
      <c r="AL15" s="37">
        <v>29</v>
      </c>
      <c r="AM15" s="37">
        <v>30</v>
      </c>
    </row>
    <row r="16" spans="1:39" s="10" customFormat="1" ht="17.25" customHeight="1">
      <c r="A16" s="256" t="s">
        <v>26</v>
      </c>
      <c r="B16" s="257"/>
      <c r="C16" s="38">
        <v>1</v>
      </c>
      <c r="D16" s="243">
        <f>+H16+K16+M16+O16+Q16+S16+U16</f>
        <v>18887</v>
      </c>
      <c r="E16" s="243"/>
      <c r="F16" s="243">
        <f>+J16+L16+N16+P16+R16+T16+V16</f>
        <v>8590</v>
      </c>
      <c r="G16" s="243"/>
      <c r="H16" s="243">
        <f>+H17+H23+H30+H38+H42</f>
        <v>1293</v>
      </c>
      <c r="I16" s="243"/>
      <c r="J16" s="38">
        <f>+J17+J23+J30+J38+J42</f>
        <v>483</v>
      </c>
      <c r="K16" s="38">
        <f t="shared" ref="K16:V16" si="0">+K17+K23+K30+K38+K42</f>
        <v>1167</v>
      </c>
      <c r="L16" s="38">
        <f t="shared" si="0"/>
        <v>759</v>
      </c>
      <c r="M16" s="38">
        <f t="shared" si="0"/>
        <v>10067</v>
      </c>
      <c r="N16" s="38">
        <f t="shared" si="0"/>
        <v>4795</v>
      </c>
      <c r="O16" s="38">
        <f t="shared" si="0"/>
        <v>4196</v>
      </c>
      <c r="P16" s="38">
        <f t="shared" si="0"/>
        <v>1556</v>
      </c>
      <c r="Q16" s="38">
        <f t="shared" si="0"/>
        <v>1812</v>
      </c>
      <c r="R16" s="38">
        <f t="shared" si="0"/>
        <v>776</v>
      </c>
      <c r="S16" s="38">
        <f t="shared" si="0"/>
        <v>352</v>
      </c>
      <c r="T16" s="38">
        <f t="shared" si="0"/>
        <v>221</v>
      </c>
      <c r="U16" s="38">
        <f t="shared" si="0"/>
        <v>0</v>
      </c>
      <c r="V16" s="38">
        <f t="shared" si="0"/>
        <v>0</v>
      </c>
      <c r="W16" s="252" t="s">
        <v>27</v>
      </c>
      <c r="X16" s="252"/>
      <c r="Y16" s="39">
        <v>1</v>
      </c>
      <c r="Z16" s="38">
        <f t="shared" ref="Z16:AM16" si="1">+Z17+Z23+Z30+Z38+Z42</f>
        <v>8737</v>
      </c>
      <c r="AA16" s="38">
        <f t="shared" si="1"/>
        <v>3878</v>
      </c>
      <c r="AB16" s="38">
        <f t="shared" si="1"/>
        <v>1002</v>
      </c>
      <c r="AC16" s="38">
        <f t="shared" si="1"/>
        <v>480</v>
      </c>
      <c r="AD16" s="38">
        <f t="shared" si="1"/>
        <v>6384</v>
      </c>
      <c r="AE16" s="38">
        <f t="shared" si="1"/>
        <v>2802</v>
      </c>
      <c r="AF16" s="38">
        <f t="shared" si="1"/>
        <v>1351</v>
      </c>
      <c r="AG16" s="38">
        <f t="shared" si="1"/>
        <v>596</v>
      </c>
      <c r="AH16" s="38">
        <f t="shared" si="1"/>
        <v>987</v>
      </c>
      <c r="AI16" s="38">
        <f t="shared" si="1"/>
        <v>387</v>
      </c>
      <c r="AJ16" s="38">
        <f t="shared" si="1"/>
        <v>500</v>
      </c>
      <c r="AK16" s="38">
        <f t="shared" si="1"/>
        <v>188</v>
      </c>
      <c r="AL16" s="38">
        <f t="shared" si="1"/>
        <v>487</v>
      </c>
      <c r="AM16" s="38">
        <f t="shared" si="1"/>
        <v>199</v>
      </c>
    </row>
    <row r="17" spans="1:39" s="10" customFormat="1" ht="17.25" customHeight="1">
      <c r="A17" s="256" t="s">
        <v>28</v>
      </c>
      <c r="B17" s="257"/>
      <c r="C17" s="38">
        <v>2</v>
      </c>
      <c r="D17" s="243">
        <f t="shared" ref="D17:D51" si="2">+H17+K17+M17+O17+Q17+S17+U17</f>
        <v>1985</v>
      </c>
      <c r="E17" s="243"/>
      <c r="F17" s="243">
        <f t="shared" ref="F17:F51" si="3">+J17+L17+N17+P17+R17+T17+V17</f>
        <v>932</v>
      </c>
      <c r="G17" s="243"/>
      <c r="H17" s="243">
        <f>SUM(H18:I22)</f>
        <v>168</v>
      </c>
      <c r="I17" s="243"/>
      <c r="J17" s="38">
        <f>SUM(J18:J22)</f>
        <v>67</v>
      </c>
      <c r="K17" s="38">
        <f t="shared" ref="K17:V17" si="4">SUM(K18:K22)</f>
        <v>79</v>
      </c>
      <c r="L17" s="38">
        <f t="shared" si="4"/>
        <v>27</v>
      </c>
      <c r="M17" s="38">
        <f t="shared" si="4"/>
        <v>1105</v>
      </c>
      <c r="N17" s="38">
        <f t="shared" si="4"/>
        <v>557</v>
      </c>
      <c r="O17" s="38">
        <f t="shared" si="4"/>
        <v>321</v>
      </c>
      <c r="P17" s="38">
        <f t="shared" si="4"/>
        <v>145</v>
      </c>
      <c r="Q17" s="38">
        <f t="shared" si="4"/>
        <v>312</v>
      </c>
      <c r="R17" s="38">
        <f t="shared" si="4"/>
        <v>136</v>
      </c>
      <c r="S17" s="38">
        <f t="shared" si="4"/>
        <v>0</v>
      </c>
      <c r="T17" s="38">
        <f t="shared" si="4"/>
        <v>0</v>
      </c>
      <c r="U17" s="38">
        <f t="shared" si="4"/>
        <v>0</v>
      </c>
      <c r="V17" s="38">
        <f t="shared" si="4"/>
        <v>0</v>
      </c>
      <c r="W17" s="252" t="s">
        <v>29</v>
      </c>
      <c r="X17" s="252"/>
      <c r="Y17" s="39">
        <v>2</v>
      </c>
      <c r="Z17" s="38">
        <f t="shared" ref="Z17:AM17" si="5">SUM(Z18:Z22)</f>
        <v>702</v>
      </c>
      <c r="AA17" s="38">
        <f t="shared" si="5"/>
        <v>285</v>
      </c>
      <c r="AB17" s="38">
        <f t="shared" si="5"/>
        <v>115</v>
      </c>
      <c r="AC17" s="38">
        <f t="shared" si="5"/>
        <v>45</v>
      </c>
      <c r="AD17" s="38">
        <f t="shared" si="5"/>
        <v>457</v>
      </c>
      <c r="AE17" s="38">
        <f t="shared" si="5"/>
        <v>205</v>
      </c>
      <c r="AF17" s="38">
        <f t="shared" si="5"/>
        <v>130</v>
      </c>
      <c r="AG17" s="38">
        <f t="shared" si="5"/>
        <v>35</v>
      </c>
      <c r="AH17" s="38">
        <f t="shared" si="5"/>
        <v>74</v>
      </c>
      <c r="AI17" s="38">
        <f t="shared" si="5"/>
        <v>29</v>
      </c>
      <c r="AJ17" s="38">
        <f t="shared" si="5"/>
        <v>44</v>
      </c>
      <c r="AK17" s="38">
        <f t="shared" si="5"/>
        <v>15</v>
      </c>
      <c r="AL17" s="38">
        <f t="shared" si="5"/>
        <v>30</v>
      </c>
      <c r="AM17" s="38">
        <f t="shared" si="5"/>
        <v>14</v>
      </c>
    </row>
    <row r="18" spans="1:39" s="10" customFormat="1" ht="17.25" customHeight="1">
      <c r="A18" s="241" t="s">
        <v>30</v>
      </c>
      <c r="B18" s="242"/>
      <c r="C18" s="37">
        <v>3</v>
      </c>
      <c r="D18" s="243">
        <f t="shared" si="2"/>
        <v>483</v>
      </c>
      <c r="E18" s="243"/>
      <c r="F18" s="243">
        <f t="shared" si="3"/>
        <v>251</v>
      </c>
      <c r="G18" s="243"/>
      <c r="H18" s="254">
        <f>+'З-ТМБ-18'!H27:I27</f>
        <v>0</v>
      </c>
      <c r="I18" s="254"/>
      <c r="J18" s="37">
        <f>+'З-ТМБ-18'!J27</f>
        <v>0</v>
      </c>
      <c r="K18" s="37">
        <f>+'З-ТМБ-18'!K27</f>
        <v>0</v>
      </c>
      <c r="L18" s="37">
        <f>+'З-ТМБ-18'!L27</f>
        <v>0</v>
      </c>
      <c r="M18" s="37">
        <f>+'З-ТМБ-18'!M27</f>
        <v>286</v>
      </c>
      <c r="N18" s="37">
        <f>+'З-ТМБ-18'!N27</f>
        <v>145</v>
      </c>
      <c r="O18" s="37">
        <f>+'З-ТМБ-18'!O27</f>
        <v>91</v>
      </c>
      <c r="P18" s="37">
        <f>+'З-ТМБ-18'!P27</f>
        <v>30</v>
      </c>
      <c r="Q18" s="37">
        <f>+'З-ТМБ-18'!Q27</f>
        <v>106</v>
      </c>
      <c r="R18" s="37">
        <f>+'З-ТМБ-18'!R27</f>
        <v>76</v>
      </c>
      <c r="S18" s="37">
        <f>+'З-ТМБ-18'!S27</f>
        <v>0</v>
      </c>
      <c r="T18" s="37">
        <f>+'З-ТМБ-18'!T27</f>
        <v>0</v>
      </c>
      <c r="U18" s="37">
        <f>+'З-ТМБ-18'!Z27</f>
        <v>0</v>
      </c>
      <c r="V18" s="37">
        <f>+'З-ТМБ-18'!AA27</f>
        <v>0</v>
      </c>
      <c r="W18" s="255" t="s">
        <v>31</v>
      </c>
      <c r="X18" s="255"/>
      <c r="Y18" s="40">
        <v>3</v>
      </c>
      <c r="Z18" s="37">
        <f>+'З-ТМБ-18'!AB27</f>
        <v>103</v>
      </c>
      <c r="AA18" s="37">
        <f>+'З-ТМБ-18'!AC27</f>
        <v>47</v>
      </c>
      <c r="AB18" s="37">
        <f>+'З-ТМБ-18'!AD27</f>
        <v>0</v>
      </c>
      <c r="AC18" s="37">
        <f>+'З-ТМБ-18'!AE27</f>
        <v>0</v>
      </c>
      <c r="AD18" s="37">
        <f>+'З-ТМБ-18'!AF27</f>
        <v>90</v>
      </c>
      <c r="AE18" s="37">
        <f>+'З-ТМБ-18'!AG27</f>
        <v>37</v>
      </c>
      <c r="AF18" s="37">
        <f>+'З-ТМБ-18'!AH27</f>
        <v>13</v>
      </c>
      <c r="AG18" s="37">
        <f>+'З-ТМБ-18'!AI27</f>
        <v>10</v>
      </c>
      <c r="AH18" s="37">
        <f>+'З-ТМБ-18'!AJ27</f>
        <v>6</v>
      </c>
      <c r="AI18" s="37">
        <f>+'З-ТМБ-18'!AK27</f>
        <v>0</v>
      </c>
      <c r="AJ18" s="37">
        <f>+'З-ТМБ-18'!AL27</f>
        <v>6</v>
      </c>
      <c r="AK18" s="37">
        <f>+'З-ТМБ-18'!AM27</f>
        <v>0</v>
      </c>
      <c r="AL18" s="37">
        <f>+'З-ТМБ-18'!AN27</f>
        <v>0</v>
      </c>
      <c r="AM18" s="37">
        <f>+'З-ТМБ-18'!AO27</f>
        <v>0</v>
      </c>
    </row>
    <row r="19" spans="1:39" s="10" customFormat="1" ht="17.25" customHeight="1">
      <c r="A19" s="241" t="s">
        <v>32</v>
      </c>
      <c r="B19" s="242"/>
      <c r="C19" s="37">
        <v>4</v>
      </c>
      <c r="D19" s="243">
        <f t="shared" si="2"/>
        <v>163</v>
      </c>
      <c r="E19" s="243"/>
      <c r="F19" s="243">
        <f t="shared" si="3"/>
        <v>89</v>
      </c>
      <c r="G19" s="243"/>
      <c r="H19" s="254">
        <f>+'З-ТМБ-18'!H30:I30</f>
        <v>0</v>
      </c>
      <c r="I19" s="254"/>
      <c r="J19" s="37">
        <f>+'З-ТМБ-18'!J30</f>
        <v>0</v>
      </c>
      <c r="K19" s="37">
        <f>+'З-ТМБ-18'!K30</f>
        <v>0</v>
      </c>
      <c r="L19" s="37">
        <f>+'З-ТМБ-18'!L30</f>
        <v>0</v>
      </c>
      <c r="M19" s="37">
        <f>+'З-ТМБ-18'!M30</f>
        <v>90</v>
      </c>
      <c r="N19" s="37">
        <f>+'З-ТМБ-18'!N30</f>
        <v>44</v>
      </c>
      <c r="O19" s="37">
        <f>+'З-ТМБ-18'!O30</f>
        <v>43</v>
      </c>
      <c r="P19" s="37">
        <f>+'З-ТМБ-18'!P30</f>
        <v>27</v>
      </c>
      <c r="Q19" s="37">
        <f>+'З-ТМБ-18'!Q30</f>
        <v>30</v>
      </c>
      <c r="R19" s="37">
        <f>+'З-ТМБ-18'!R30</f>
        <v>18</v>
      </c>
      <c r="S19" s="37">
        <f>+'З-ТМБ-18'!S30</f>
        <v>0</v>
      </c>
      <c r="T19" s="37">
        <f>+'З-ТМБ-18'!T30</f>
        <v>0</v>
      </c>
      <c r="U19" s="37">
        <f>+'З-ТМБ-18'!Z30</f>
        <v>0</v>
      </c>
      <c r="V19" s="37">
        <f>+'З-ТМБ-18'!AA30</f>
        <v>0</v>
      </c>
      <c r="W19" s="255" t="s">
        <v>33</v>
      </c>
      <c r="X19" s="255"/>
      <c r="Y19" s="40">
        <v>4</v>
      </c>
      <c r="Z19" s="37">
        <f>+'З-ТМБ-18'!AB30</f>
        <v>46</v>
      </c>
      <c r="AA19" s="37">
        <f>+'З-ТМБ-18'!AC30</f>
        <v>31</v>
      </c>
      <c r="AB19" s="37">
        <f>+'З-ТМБ-18'!AD30</f>
        <v>0</v>
      </c>
      <c r="AC19" s="37">
        <f>+'З-ТМБ-18'!AE30</f>
        <v>0</v>
      </c>
      <c r="AD19" s="37">
        <f>+'З-ТМБ-18'!AF30</f>
        <v>42</v>
      </c>
      <c r="AE19" s="37">
        <f>+'З-ТМБ-18'!AG30</f>
        <v>29</v>
      </c>
      <c r="AF19" s="37">
        <f>+'З-ТМБ-18'!AH30</f>
        <v>4</v>
      </c>
      <c r="AG19" s="37">
        <f>+'З-ТМБ-18'!AI30</f>
        <v>2</v>
      </c>
      <c r="AH19" s="37">
        <f>+'З-ТМБ-18'!AJ30</f>
        <v>0</v>
      </c>
      <c r="AI19" s="37">
        <f>+'З-ТМБ-18'!AK30</f>
        <v>0</v>
      </c>
      <c r="AJ19" s="37">
        <f>+'З-ТМБ-18'!AL30</f>
        <v>0</v>
      </c>
      <c r="AK19" s="37">
        <f>+'З-ТМБ-18'!AM30</f>
        <v>0</v>
      </c>
      <c r="AL19" s="37">
        <f>+'З-ТМБ-18'!AN30</f>
        <v>0</v>
      </c>
      <c r="AM19" s="37">
        <f>+'З-ТМБ-18'!AO30</f>
        <v>0</v>
      </c>
    </row>
    <row r="20" spans="1:39" s="10" customFormat="1" ht="17.25" customHeight="1">
      <c r="A20" s="241" t="s">
        <v>34</v>
      </c>
      <c r="B20" s="242"/>
      <c r="C20" s="37">
        <v>5</v>
      </c>
      <c r="D20" s="243">
        <f t="shared" si="2"/>
        <v>390</v>
      </c>
      <c r="E20" s="243"/>
      <c r="F20" s="243">
        <f t="shared" si="3"/>
        <v>227</v>
      </c>
      <c r="G20" s="243"/>
      <c r="H20" s="254">
        <f>+'З-ТМБ-18'!H41:I41+'З-ТМБ-18'!H76:I76+'З-ТМБ-18'!H109:I109</f>
        <v>57</v>
      </c>
      <c r="I20" s="254"/>
      <c r="J20" s="37">
        <f>+'З-ТМБ-18'!J41+'З-ТМБ-18'!J76+'З-ТМБ-18'!J109</f>
        <v>31</v>
      </c>
      <c r="K20" s="37">
        <f>+'З-ТМБ-18'!K41+'З-ТМБ-18'!K76+'З-ТМБ-18'!K109</f>
        <v>0</v>
      </c>
      <c r="L20" s="37">
        <f>+'З-ТМБ-18'!L41+'З-ТМБ-18'!L76+'З-ТМБ-18'!L109</f>
        <v>0</v>
      </c>
      <c r="M20" s="37">
        <f>+'З-ТМБ-18'!M41+'З-ТМБ-18'!M76+'З-ТМБ-18'!M109</f>
        <v>244</v>
      </c>
      <c r="N20" s="37">
        <f>+'З-ТМБ-18'!N41+'З-ТМБ-18'!N76+'З-ТМБ-18'!N109</f>
        <v>150</v>
      </c>
      <c r="O20" s="37">
        <f>+'З-ТМБ-18'!O41+'З-ТМБ-18'!O76+'З-ТМБ-18'!O109</f>
        <v>59</v>
      </c>
      <c r="P20" s="37">
        <f>+'З-ТМБ-18'!P41+'З-ТМБ-18'!P76+'З-ТМБ-18'!P109</f>
        <v>26</v>
      </c>
      <c r="Q20" s="37">
        <f>+'З-ТМБ-18'!Q41+'З-ТМБ-18'!Q76+'З-ТМБ-18'!Q109</f>
        <v>30</v>
      </c>
      <c r="R20" s="37">
        <f>+'З-ТМБ-18'!R41+'З-ТМБ-18'!R76+'З-ТМБ-18'!R109</f>
        <v>20</v>
      </c>
      <c r="S20" s="37">
        <f>+'З-ТМБ-18'!S41+'З-ТМБ-18'!S76+'З-ТМБ-18'!S109</f>
        <v>0</v>
      </c>
      <c r="T20" s="37">
        <f>+'З-ТМБ-18'!T41+'З-ТМБ-18'!T76+'З-ТМБ-18'!T109</f>
        <v>0</v>
      </c>
      <c r="U20" s="37">
        <f>+'З-ТМБ-18'!Z41+'З-ТМБ-18'!Z76+'З-ТМБ-18'!Z109</f>
        <v>0</v>
      </c>
      <c r="V20" s="37">
        <f>+'З-ТМБ-18'!AA41+'З-ТМБ-18'!AA76+'З-ТМБ-18'!AA109</f>
        <v>0</v>
      </c>
      <c r="W20" s="255" t="s">
        <v>35</v>
      </c>
      <c r="X20" s="255"/>
      <c r="Y20" s="40">
        <v>5</v>
      </c>
      <c r="Z20" s="37">
        <f>+'З-ТМБ-18'!AB41+'З-ТМБ-18'!AB76+'З-ТМБ-18'!AB109</f>
        <v>141</v>
      </c>
      <c r="AA20" s="37">
        <f>+'З-ТМБ-18'!AC41+'З-ТМБ-18'!AC76+'З-ТМБ-18'!AC109</f>
        <v>79</v>
      </c>
      <c r="AB20" s="37">
        <f>+'З-ТМБ-18'!AD41+'З-ТМБ-18'!AD76+'З-ТМБ-18'!AD109</f>
        <v>48</v>
      </c>
      <c r="AC20" s="37">
        <f>+'З-ТМБ-18'!AE41+'З-ТМБ-18'!AE76+'З-ТМБ-18'!AE109</f>
        <v>26</v>
      </c>
      <c r="AD20" s="37">
        <f>+'З-ТМБ-18'!AF41+'З-ТМБ-18'!AF76+'З-ТМБ-18'!AF109</f>
        <v>77</v>
      </c>
      <c r="AE20" s="37">
        <f>+'З-ТМБ-18'!AG41+'З-ТМБ-18'!AG76+'З-ТМБ-18'!AG109</f>
        <v>43</v>
      </c>
      <c r="AF20" s="37">
        <f>+'З-ТМБ-18'!AH41+'З-ТМБ-18'!AH76+'З-ТМБ-18'!AH109</f>
        <v>16</v>
      </c>
      <c r="AG20" s="37">
        <f>+'З-ТМБ-18'!AI41+'З-ТМБ-18'!AI76+'З-ТМБ-18'!AI109</f>
        <v>10</v>
      </c>
      <c r="AH20" s="37">
        <f>+'З-ТМБ-18'!AJ41+'З-ТМБ-18'!AJ76+'З-ТМБ-18'!AJ109</f>
        <v>45</v>
      </c>
      <c r="AI20" s="37">
        <f>+'З-ТМБ-18'!AK41+'З-ТМБ-18'!AK76+'З-ТМБ-18'!AK109</f>
        <v>20</v>
      </c>
      <c r="AJ20" s="37">
        <f>+'З-ТМБ-18'!AL41+'З-ТМБ-18'!AL76+'З-ТМБ-18'!AL109</f>
        <v>23</v>
      </c>
      <c r="AK20" s="37">
        <f>+'З-ТМБ-18'!AM41+'З-ТМБ-18'!AM76+'З-ТМБ-18'!AM109</f>
        <v>10</v>
      </c>
      <c r="AL20" s="37">
        <f>+'З-ТМБ-18'!AN41+'З-ТМБ-18'!AN76+'З-ТМБ-18'!AN109</f>
        <v>22</v>
      </c>
      <c r="AM20" s="37">
        <f>+'З-ТМБ-18'!AO41+'З-ТМБ-18'!AO76+'З-ТМБ-18'!AO109</f>
        <v>10</v>
      </c>
    </row>
    <row r="21" spans="1:39" s="10" customFormat="1" ht="17.25" customHeight="1">
      <c r="A21" s="241" t="s">
        <v>36</v>
      </c>
      <c r="B21" s="242"/>
      <c r="C21" s="37">
        <v>6</v>
      </c>
      <c r="D21" s="243">
        <f t="shared" si="2"/>
        <v>366</v>
      </c>
      <c r="E21" s="243"/>
      <c r="F21" s="243">
        <f t="shared" si="3"/>
        <v>155</v>
      </c>
      <c r="G21" s="243"/>
      <c r="H21" s="254">
        <f>+'З-ТМБ-18'!H84:I84</f>
        <v>92</v>
      </c>
      <c r="I21" s="254"/>
      <c r="J21" s="37">
        <f>+'З-ТМБ-18'!J84</f>
        <v>36</v>
      </c>
      <c r="K21" s="37">
        <f>+'З-ТМБ-18'!K84</f>
        <v>0</v>
      </c>
      <c r="L21" s="37">
        <f>+'З-ТМБ-18'!L84</f>
        <v>0</v>
      </c>
      <c r="M21" s="37">
        <f>+'З-ТМБ-18'!M84</f>
        <v>162</v>
      </c>
      <c r="N21" s="37">
        <f>+'З-ТМБ-18'!N84</f>
        <v>70</v>
      </c>
      <c r="O21" s="37">
        <f>+'З-ТМБ-18'!O84</f>
        <v>78</v>
      </c>
      <c r="P21" s="37">
        <f>+'З-ТМБ-18'!P84</f>
        <v>38</v>
      </c>
      <c r="Q21" s="37">
        <f>+'З-ТМБ-18'!Q84</f>
        <v>34</v>
      </c>
      <c r="R21" s="37">
        <f>+'З-ТМБ-18'!R84</f>
        <v>11</v>
      </c>
      <c r="S21" s="37">
        <f>+'З-ТМБ-18'!S84</f>
        <v>0</v>
      </c>
      <c r="T21" s="37">
        <f>+'З-ТМБ-18'!T84</f>
        <v>0</v>
      </c>
      <c r="U21" s="37">
        <f>+'З-ТМБ-18'!Z84</f>
        <v>0</v>
      </c>
      <c r="V21" s="37">
        <f>+'З-ТМБ-18'!AA84</f>
        <v>0</v>
      </c>
      <c r="W21" s="255" t="s">
        <v>37</v>
      </c>
      <c r="X21" s="255"/>
      <c r="Y21" s="40">
        <v>6</v>
      </c>
      <c r="Z21" s="37">
        <f>+'З-ТМБ-18'!AB84</f>
        <v>204</v>
      </c>
      <c r="AA21" s="37">
        <f>+'З-ТМБ-18'!AC84</f>
        <v>71</v>
      </c>
      <c r="AB21" s="37">
        <f>+'З-ТМБ-18'!AD84</f>
        <v>47</v>
      </c>
      <c r="AC21" s="37">
        <f>+'З-ТМБ-18'!AE84</f>
        <v>16</v>
      </c>
      <c r="AD21" s="37">
        <f>+'З-ТМБ-18'!AF84</f>
        <v>141</v>
      </c>
      <c r="AE21" s="37">
        <f>+'З-ТМБ-18'!AG84</f>
        <v>49</v>
      </c>
      <c r="AF21" s="37">
        <f>+'З-ТМБ-18'!AH84</f>
        <v>16</v>
      </c>
      <c r="AG21" s="37">
        <f>+'З-ТМБ-18'!AI84</f>
        <v>6</v>
      </c>
      <c r="AH21" s="37">
        <f>+'З-ТМБ-18'!AJ84</f>
        <v>11</v>
      </c>
      <c r="AI21" s="37">
        <f>+'З-ТМБ-18'!AK84</f>
        <v>8</v>
      </c>
      <c r="AJ21" s="37">
        <f>+'З-ТМБ-18'!AL84</f>
        <v>5</v>
      </c>
      <c r="AK21" s="37">
        <f>+'З-ТМБ-18'!AM84</f>
        <v>5</v>
      </c>
      <c r="AL21" s="37">
        <f>+'З-ТМБ-18'!AN84</f>
        <v>6</v>
      </c>
      <c r="AM21" s="37">
        <f>+'З-ТМБ-18'!AO84</f>
        <v>3</v>
      </c>
    </row>
    <row r="22" spans="1:39" s="10" customFormat="1" ht="17.25" customHeight="1">
      <c r="A22" s="241" t="s">
        <v>38</v>
      </c>
      <c r="B22" s="242"/>
      <c r="C22" s="37">
        <v>7</v>
      </c>
      <c r="D22" s="243">
        <f t="shared" si="2"/>
        <v>583</v>
      </c>
      <c r="E22" s="243"/>
      <c r="F22" s="243">
        <f t="shared" si="3"/>
        <v>210</v>
      </c>
      <c r="G22" s="243"/>
      <c r="H22" s="254">
        <f>+'З-ТМБ-18'!H82:I82</f>
        <v>19</v>
      </c>
      <c r="I22" s="254"/>
      <c r="J22" s="37">
        <f>+'З-ТМБ-18'!J82</f>
        <v>0</v>
      </c>
      <c r="K22" s="37">
        <f>+'З-ТМБ-18'!K82</f>
        <v>79</v>
      </c>
      <c r="L22" s="37">
        <f>+'З-ТМБ-18'!L82</f>
        <v>27</v>
      </c>
      <c r="M22" s="37">
        <f>+'З-ТМБ-18'!M82</f>
        <v>323</v>
      </c>
      <c r="N22" s="37">
        <f>+'З-ТМБ-18'!N82</f>
        <v>148</v>
      </c>
      <c r="O22" s="37">
        <f>+'З-ТМБ-18'!O82</f>
        <v>50</v>
      </c>
      <c r="P22" s="37">
        <f>+'З-ТМБ-18'!P82</f>
        <v>24</v>
      </c>
      <c r="Q22" s="37">
        <f>+'З-ТМБ-18'!Q82</f>
        <v>112</v>
      </c>
      <c r="R22" s="37">
        <f>+'З-ТМБ-18'!R82</f>
        <v>11</v>
      </c>
      <c r="S22" s="37">
        <f>+'З-ТМБ-18'!S82</f>
        <v>0</v>
      </c>
      <c r="T22" s="37">
        <f>+'З-ТМБ-18'!T82</f>
        <v>0</v>
      </c>
      <c r="U22" s="37">
        <f>+'З-ТМБ-18'!Z82</f>
        <v>0</v>
      </c>
      <c r="V22" s="37">
        <f>+'З-ТМБ-18'!AA82</f>
        <v>0</v>
      </c>
      <c r="W22" s="255" t="s">
        <v>39</v>
      </c>
      <c r="X22" s="255"/>
      <c r="Y22" s="40">
        <v>7</v>
      </c>
      <c r="Z22" s="37">
        <f>+'З-ТМБ-18'!AB82</f>
        <v>208</v>
      </c>
      <c r="AA22" s="37">
        <f>+'З-ТМБ-18'!AC82</f>
        <v>57</v>
      </c>
      <c r="AB22" s="37">
        <f>+'З-ТМБ-18'!AD82</f>
        <v>20</v>
      </c>
      <c r="AC22" s="37">
        <f>+'З-ТМБ-18'!AE82</f>
        <v>3</v>
      </c>
      <c r="AD22" s="37">
        <f>+'З-ТМБ-18'!AF82</f>
        <v>107</v>
      </c>
      <c r="AE22" s="37">
        <f>+'З-ТМБ-18'!AG82</f>
        <v>47</v>
      </c>
      <c r="AF22" s="37">
        <f>+'З-ТМБ-18'!AH82</f>
        <v>81</v>
      </c>
      <c r="AG22" s="37">
        <f>+'З-ТМБ-18'!AI82</f>
        <v>7</v>
      </c>
      <c r="AH22" s="37">
        <f>+'З-ТМБ-18'!AJ82</f>
        <v>12</v>
      </c>
      <c r="AI22" s="37">
        <f>+'З-ТМБ-18'!AK82</f>
        <v>1</v>
      </c>
      <c r="AJ22" s="37">
        <f>+'З-ТМБ-18'!AL82</f>
        <v>10</v>
      </c>
      <c r="AK22" s="37">
        <f>+'З-ТМБ-18'!AM82</f>
        <v>0</v>
      </c>
      <c r="AL22" s="37">
        <f>+'З-ТМБ-18'!AN82</f>
        <v>2</v>
      </c>
      <c r="AM22" s="37">
        <f>+'З-ТМБ-18'!AO82</f>
        <v>1</v>
      </c>
    </row>
    <row r="23" spans="1:39" s="10" customFormat="1" ht="17.25" customHeight="1">
      <c r="A23" s="252" t="s">
        <v>40</v>
      </c>
      <c r="B23" s="252"/>
      <c r="C23" s="38">
        <v>8</v>
      </c>
      <c r="D23" s="243">
        <f t="shared" si="2"/>
        <v>3656</v>
      </c>
      <c r="E23" s="243"/>
      <c r="F23" s="243">
        <f t="shared" si="3"/>
        <v>2185</v>
      </c>
      <c r="G23" s="243"/>
      <c r="H23" s="243">
        <f>SUM(H24:I29)</f>
        <v>32</v>
      </c>
      <c r="I23" s="243"/>
      <c r="J23" s="38">
        <f>SUM(J24:J29)</f>
        <v>27</v>
      </c>
      <c r="K23" s="38">
        <f t="shared" ref="K23:V23" si="6">SUM(K24:K29)</f>
        <v>0</v>
      </c>
      <c r="L23" s="38">
        <f t="shared" si="6"/>
        <v>0</v>
      </c>
      <c r="M23" s="38">
        <f t="shared" si="6"/>
        <v>2848</v>
      </c>
      <c r="N23" s="38">
        <f t="shared" si="6"/>
        <v>1689</v>
      </c>
      <c r="O23" s="38">
        <f t="shared" si="6"/>
        <v>482</v>
      </c>
      <c r="P23" s="38">
        <f t="shared" si="6"/>
        <v>222</v>
      </c>
      <c r="Q23" s="38">
        <f t="shared" si="6"/>
        <v>252</v>
      </c>
      <c r="R23" s="38">
        <f t="shared" si="6"/>
        <v>218</v>
      </c>
      <c r="S23" s="38">
        <f t="shared" si="6"/>
        <v>42</v>
      </c>
      <c r="T23" s="38">
        <f t="shared" si="6"/>
        <v>29</v>
      </c>
      <c r="U23" s="38">
        <f t="shared" si="6"/>
        <v>0</v>
      </c>
      <c r="V23" s="38">
        <f t="shared" si="6"/>
        <v>0</v>
      </c>
      <c r="W23" s="253" t="s">
        <v>41</v>
      </c>
      <c r="X23" s="253"/>
      <c r="Y23" s="39">
        <v>8</v>
      </c>
      <c r="Z23" s="38">
        <f t="shared" ref="Z23:AM23" si="7">SUM(Z24:Z29)</f>
        <v>1582</v>
      </c>
      <c r="AA23" s="38">
        <f t="shared" si="7"/>
        <v>1007</v>
      </c>
      <c r="AB23" s="38">
        <f t="shared" si="7"/>
        <v>16</v>
      </c>
      <c r="AC23" s="38">
        <f t="shared" si="7"/>
        <v>13</v>
      </c>
      <c r="AD23" s="38">
        <f t="shared" si="7"/>
        <v>1451</v>
      </c>
      <c r="AE23" s="38">
        <f t="shared" si="7"/>
        <v>899</v>
      </c>
      <c r="AF23" s="38">
        <f t="shared" si="7"/>
        <v>115</v>
      </c>
      <c r="AG23" s="38">
        <f t="shared" si="7"/>
        <v>95</v>
      </c>
      <c r="AH23" s="38">
        <f t="shared" si="7"/>
        <v>68</v>
      </c>
      <c r="AI23" s="38">
        <f t="shared" si="7"/>
        <v>32</v>
      </c>
      <c r="AJ23" s="38">
        <f t="shared" si="7"/>
        <v>47</v>
      </c>
      <c r="AK23" s="38">
        <f t="shared" si="7"/>
        <v>22</v>
      </c>
      <c r="AL23" s="38">
        <f t="shared" si="7"/>
        <v>21</v>
      </c>
      <c r="AM23" s="38">
        <f t="shared" si="7"/>
        <v>10</v>
      </c>
    </row>
    <row r="24" spans="1:39" s="10" customFormat="1" ht="17.25" customHeight="1">
      <c r="A24" s="241" t="s">
        <v>42</v>
      </c>
      <c r="B24" s="242"/>
      <c r="C24" s="37">
        <v>9</v>
      </c>
      <c r="D24" s="243">
        <f t="shared" si="2"/>
        <v>1118</v>
      </c>
      <c r="E24" s="243"/>
      <c r="F24" s="243">
        <f t="shared" si="3"/>
        <v>644</v>
      </c>
      <c r="G24" s="243"/>
      <c r="H24" s="254">
        <f>+'З-ТМБ-18'!H26:I26+'З-ТМБ-18'!H48:I48+'З-ТМБ-18'!H49:I49</f>
        <v>0</v>
      </c>
      <c r="I24" s="254"/>
      <c r="J24" s="37">
        <f>+'З-ТМБ-18'!J26+'З-ТМБ-18'!J48+'З-ТМБ-18'!J49</f>
        <v>0</v>
      </c>
      <c r="K24" s="37">
        <f>+'З-ТМБ-18'!K26+'З-ТМБ-18'!K48+'З-ТМБ-18'!K49</f>
        <v>0</v>
      </c>
      <c r="L24" s="37">
        <f>+'З-ТМБ-18'!L26+'З-ТМБ-18'!L48+'З-ТМБ-18'!L49</f>
        <v>0</v>
      </c>
      <c r="M24" s="37">
        <f>+'З-ТМБ-18'!M26+'З-ТМБ-18'!M48+'З-ТМБ-18'!M49</f>
        <v>986</v>
      </c>
      <c r="N24" s="37">
        <f>+'З-ТМБ-18'!N26+'З-ТМБ-18'!N48+'З-ТМБ-18'!N49</f>
        <v>570</v>
      </c>
      <c r="O24" s="37">
        <f>+'З-ТМБ-18'!O26+'З-ТМБ-18'!O48+'З-ТМБ-18'!O49</f>
        <v>90</v>
      </c>
      <c r="P24" s="37">
        <f>+'З-ТМБ-18'!P26+'З-ТМБ-18'!P48+'З-ТМБ-18'!P49</f>
        <v>45</v>
      </c>
      <c r="Q24" s="37">
        <f>+'З-ТМБ-18'!Q26+'З-ТМБ-18'!Q48+'З-ТМБ-18'!Q49</f>
        <v>0</v>
      </c>
      <c r="R24" s="37">
        <f>+'З-ТМБ-18'!R26+'З-ТМБ-18'!R48+'З-ТМБ-18'!R49</f>
        <v>0</v>
      </c>
      <c r="S24" s="37">
        <f>+'З-ТМБ-18'!S26+'З-ТМБ-18'!S48+'З-ТМБ-18'!S49</f>
        <v>42</v>
      </c>
      <c r="T24" s="37">
        <f>+'З-ТМБ-18'!T26+'З-ТМБ-18'!T48+'З-ТМБ-18'!T49</f>
        <v>29</v>
      </c>
      <c r="U24" s="37">
        <f>+'З-ТМБ-18'!Z26+'З-ТМБ-18'!Z48+'З-ТМБ-18'!Z49</f>
        <v>0</v>
      </c>
      <c r="V24" s="37">
        <f>+'З-ТМБ-18'!AA26+'З-ТМБ-18'!AA48+'З-ТМБ-18'!AA49</f>
        <v>0</v>
      </c>
      <c r="W24" s="255" t="s">
        <v>43</v>
      </c>
      <c r="X24" s="255"/>
      <c r="Y24" s="40">
        <v>9</v>
      </c>
      <c r="Z24" s="37">
        <f>+'З-ТМБ-18'!AB26+'З-ТМБ-18'!AB48+'З-ТМБ-18'!AB49</f>
        <v>550</v>
      </c>
      <c r="AA24" s="37">
        <f>+'З-ТМБ-18'!AC26+'З-ТМБ-18'!AC48+'З-ТМБ-18'!AC49</f>
        <v>324</v>
      </c>
      <c r="AB24" s="37">
        <f>+'З-ТМБ-18'!AD26+'З-ТМБ-18'!AD48+'З-ТМБ-18'!AD49</f>
        <v>0</v>
      </c>
      <c r="AC24" s="37">
        <f>+'З-ТМБ-18'!AE26+'З-ТМБ-18'!AE48+'З-ТМБ-18'!AE49</f>
        <v>0</v>
      </c>
      <c r="AD24" s="37">
        <f>+'З-ТМБ-18'!AF26+'З-ТМБ-18'!AF48+'З-ТМБ-18'!AF49</f>
        <v>550</v>
      </c>
      <c r="AE24" s="37">
        <f>+'З-ТМБ-18'!AG26+'З-ТМБ-18'!AG48+'З-ТМБ-18'!AG49</f>
        <v>324</v>
      </c>
      <c r="AF24" s="37">
        <f>+'З-ТМБ-18'!AH26+'З-ТМБ-18'!AH48+'З-ТМБ-18'!AH49</f>
        <v>0</v>
      </c>
      <c r="AG24" s="37">
        <f>+'З-ТМБ-18'!AI26+'З-ТМБ-18'!AI48+'З-ТМБ-18'!AI49</f>
        <v>0</v>
      </c>
      <c r="AH24" s="37">
        <f>+'З-ТМБ-18'!AJ26+'З-ТМБ-18'!AJ48+'З-ТМБ-18'!AJ49</f>
        <v>8</v>
      </c>
      <c r="AI24" s="37">
        <f>+'З-ТМБ-18'!AK26+'З-ТМБ-18'!AK48+'З-ТМБ-18'!AK49</f>
        <v>2</v>
      </c>
      <c r="AJ24" s="37">
        <f>+'З-ТМБ-18'!AL26+'З-ТМБ-18'!AL48+'З-ТМБ-18'!AL49</f>
        <v>3</v>
      </c>
      <c r="AK24" s="37">
        <f>+'З-ТМБ-18'!AM26+'З-ТМБ-18'!AM48+'З-ТМБ-18'!AM49</f>
        <v>2</v>
      </c>
      <c r="AL24" s="37">
        <f>+'З-ТМБ-18'!AN26+'З-ТМБ-18'!AN48+'З-ТМБ-18'!AN49</f>
        <v>5</v>
      </c>
      <c r="AM24" s="37">
        <f>+'З-ТМБ-18'!AO26+'З-ТМБ-18'!AO48+'З-ТМБ-18'!AO49</f>
        <v>0</v>
      </c>
    </row>
    <row r="25" spans="1:39" s="10" customFormat="1" ht="17.25" customHeight="1">
      <c r="A25" s="241" t="s">
        <v>44</v>
      </c>
      <c r="B25" s="242"/>
      <c r="C25" s="37">
        <v>10</v>
      </c>
      <c r="D25" s="243">
        <f t="shared" si="2"/>
        <v>762</v>
      </c>
      <c r="E25" s="243"/>
      <c r="F25" s="243">
        <f t="shared" si="3"/>
        <v>489</v>
      </c>
      <c r="G25" s="243"/>
      <c r="H25" s="254">
        <f>+'З-ТМБ-18'!H52:I52+'З-ТМБ-18'!H70:I70</f>
        <v>32</v>
      </c>
      <c r="I25" s="254"/>
      <c r="J25" s="37">
        <f>+'З-ТМБ-18'!J52+'З-ТМБ-18'!J70</f>
        <v>27</v>
      </c>
      <c r="K25" s="37">
        <f>+'З-ТМБ-18'!K52+'З-ТМБ-18'!K70</f>
        <v>0</v>
      </c>
      <c r="L25" s="37">
        <f>+'З-ТМБ-18'!L52+'З-ТМБ-18'!L70</f>
        <v>0</v>
      </c>
      <c r="M25" s="37">
        <f>+'З-ТМБ-18'!M52+'З-ТМБ-18'!M70</f>
        <v>603</v>
      </c>
      <c r="N25" s="37">
        <f>+'З-ТМБ-18'!N52+'З-ТМБ-18'!N70</f>
        <v>389</v>
      </c>
      <c r="O25" s="37">
        <f>+'З-ТМБ-18'!O52+'З-ТМБ-18'!O70</f>
        <v>96</v>
      </c>
      <c r="P25" s="37">
        <f>+'З-ТМБ-18'!P52+'З-ТМБ-18'!P70</f>
        <v>43</v>
      </c>
      <c r="Q25" s="37">
        <f>+'З-ТМБ-18'!Q52+'З-ТМБ-18'!Q70</f>
        <v>31</v>
      </c>
      <c r="R25" s="37">
        <f>+'З-ТМБ-18'!R52+'З-ТМБ-18'!R70</f>
        <v>30</v>
      </c>
      <c r="S25" s="37">
        <f>+'З-ТМБ-18'!S52+'З-ТМБ-18'!S70</f>
        <v>0</v>
      </c>
      <c r="T25" s="37">
        <f>+'З-ТМБ-18'!T52+'З-ТМБ-18'!T70</f>
        <v>0</v>
      </c>
      <c r="U25" s="37">
        <f>+'З-ТМБ-18'!Z52+'З-ТМБ-18'!Z70</f>
        <v>0</v>
      </c>
      <c r="V25" s="37">
        <f>+'З-ТМБ-18'!AA52+'З-ТМБ-18'!AA70</f>
        <v>0</v>
      </c>
      <c r="W25" s="255" t="s">
        <v>45</v>
      </c>
      <c r="X25" s="255"/>
      <c r="Y25" s="40">
        <v>10</v>
      </c>
      <c r="Z25" s="37">
        <f>+'З-ТМБ-18'!AB52+'З-ТМБ-18'!AB70</f>
        <v>440</v>
      </c>
      <c r="AA25" s="37">
        <f>+'З-ТМБ-18'!AC52+'З-ТМБ-18'!AC70</f>
        <v>332</v>
      </c>
      <c r="AB25" s="37">
        <f>+'З-ТМБ-18'!AD52+'З-ТМБ-18'!AD70</f>
        <v>16</v>
      </c>
      <c r="AC25" s="37">
        <f>+'З-ТМБ-18'!AE52+'З-ТМБ-18'!AE70</f>
        <v>13</v>
      </c>
      <c r="AD25" s="37">
        <f>+'З-ТМБ-18'!AF52+'З-ТМБ-18'!AF70</f>
        <v>424</v>
      </c>
      <c r="AE25" s="37">
        <f>+'З-ТМБ-18'!AG52+'З-ТМБ-18'!AG70</f>
        <v>319</v>
      </c>
      <c r="AF25" s="37">
        <f>+'З-ТМБ-18'!AH52+'З-ТМБ-18'!AH70</f>
        <v>0</v>
      </c>
      <c r="AG25" s="37">
        <f>+'З-ТМБ-18'!AI52+'З-ТМБ-18'!AI70</f>
        <v>0</v>
      </c>
      <c r="AH25" s="37">
        <f>+'З-ТМБ-18'!AJ52+'З-ТМБ-18'!AJ70</f>
        <v>36</v>
      </c>
      <c r="AI25" s="37">
        <f>+'З-ТМБ-18'!AK52+'З-ТМБ-18'!AK70</f>
        <v>18</v>
      </c>
      <c r="AJ25" s="37">
        <f>+'З-ТМБ-18'!AL52+'З-ТМБ-18'!AL70</f>
        <v>21</v>
      </c>
      <c r="AK25" s="37">
        <f>+'З-ТМБ-18'!AM52+'З-ТМБ-18'!AM70</f>
        <v>8</v>
      </c>
      <c r="AL25" s="37">
        <f>+'З-ТМБ-18'!AN52+'З-ТМБ-18'!AN70</f>
        <v>15</v>
      </c>
      <c r="AM25" s="37">
        <f>+'З-ТМБ-18'!AO52+'З-ТМБ-18'!AO70</f>
        <v>10</v>
      </c>
    </row>
    <row r="26" spans="1:39" s="10" customFormat="1" ht="17.25" customHeight="1">
      <c r="A26" s="241" t="s">
        <v>46</v>
      </c>
      <c r="B26" s="242"/>
      <c r="C26" s="37">
        <v>11</v>
      </c>
      <c r="D26" s="243">
        <f t="shared" si="2"/>
        <v>440</v>
      </c>
      <c r="E26" s="243"/>
      <c r="F26" s="243">
        <f t="shared" si="3"/>
        <v>254</v>
      </c>
      <c r="G26" s="243"/>
      <c r="H26" s="254">
        <f>+'З-ТМБ-18'!H28:I28+'З-ТМБ-18'!H29:I29</f>
        <v>0</v>
      </c>
      <c r="I26" s="254"/>
      <c r="J26" s="37">
        <f>+'З-ТМБ-18'!J28+'З-ТМБ-18'!J29</f>
        <v>0</v>
      </c>
      <c r="K26" s="37">
        <f>+'З-ТМБ-18'!K28+'З-ТМБ-18'!K29</f>
        <v>0</v>
      </c>
      <c r="L26" s="37">
        <f>+'З-ТМБ-18'!L28+'З-ТМБ-18'!L29</f>
        <v>0</v>
      </c>
      <c r="M26" s="37">
        <f>+'З-ТМБ-18'!M28+'З-ТМБ-18'!M29</f>
        <v>409</v>
      </c>
      <c r="N26" s="37">
        <f>+'З-ТМБ-18'!N28+'З-ТМБ-18'!N29</f>
        <v>244</v>
      </c>
      <c r="O26" s="37">
        <f>+'З-ТМБ-18'!O28+'З-ТМБ-18'!O29</f>
        <v>31</v>
      </c>
      <c r="P26" s="37">
        <f>+'З-ТМБ-18'!P28+'З-ТМБ-18'!P29</f>
        <v>10</v>
      </c>
      <c r="Q26" s="37">
        <f>+'З-ТМБ-18'!Q28+'З-ТМБ-18'!Q29</f>
        <v>0</v>
      </c>
      <c r="R26" s="37">
        <f>+'З-ТМБ-18'!R28+'З-ТМБ-18'!R29</f>
        <v>0</v>
      </c>
      <c r="S26" s="37">
        <f>+'З-ТМБ-18'!S28+'З-ТМБ-18'!S29</f>
        <v>0</v>
      </c>
      <c r="T26" s="37">
        <f>+'З-ТМБ-18'!T28+'З-ТМБ-18'!T29</f>
        <v>0</v>
      </c>
      <c r="U26" s="37">
        <f>+'З-ТМБ-18'!Z28+'З-ТМБ-18'!Z29</f>
        <v>0</v>
      </c>
      <c r="V26" s="37">
        <f>+'З-ТМБ-18'!AA28+'З-ТМБ-18'!AA29</f>
        <v>0</v>
      </c>
      <c r="W26" s="255" t="s">
        <v>47</v>
      </c>
      <c r="X26" s="255"/>
      <c r="Y26" s="40">
        <v>11</v>
      </c>
      <c r="Z26" s="37">
        <f>+'З-ТМБ-18'!AB28+'З-ТМБ-18'!AB29</f>
        <v>98</v>
      </c>
      <c r="AA26" s="37">
        <f>+'З-ТМБ-18'!AC28+'З-ТМБ-18'!AC29</f>
        <v>32</v>
      </c>
      <c r="AB26" s="37">
        <f>+'З-ТМБ-18'!AD28+'З-ТМБ-18'!AD29</f>
        <v>0</v>
      </c>
      <c r="AC26" s="37">
        <f>+'З-ТМБ-18'!AE28+'З-ТМБ-18'!AE29</f>
        <v>0</v>
      </c>
      <c r="AD26" s="37">
        <f>+'З-ТМБ-18'!AF28+'З-ТМБ-18'!AF29</f>
        <v>80</v>
      </c>
      <c r="AE26" s="37">
        <f>+'З-ТМБ-18'!AG28+'З-ТМБ-18'!AG29</f>
        <v>28</v>
      </c>
      <c r="AF26" s="37">
        <f>+'З-ТМБ-18'!AH28+'З-ТМБ-18'!AH29</f>
        <v>18</v>
      </c>
      <c r="AG26" s="37">
        <f>+'З-ТМБ-18'!AI28+'З-ТМБ-18'!AI29</f>
        <v>4</v>
      </c>
      <c r="AH26" s="37">
        <f>+'З-ТМБ-18'!AJ28+'З-ТМБ-18'!AJ29</f>
        <v>2</v>
      </c>
      <c r="AI26" s="37">
        <f>+'З-ТМБ-18'!AK28+'З-ТМБ-18'!AK29</f>
        <v>2</v>
      </c>
      <c r="AJ26" s="37">
        <f>+'З-ТМБ-18'!AL28+'З-ТМБ-18'!AL29</f>
        <v>2</v>
      </c>
      <c r="AK26" s="37">
        <f>+'З-ТМБ-18'!AM28+'З-ТМБ-18'!AM29</f>
        <v>2</v>
      </c>
      <c r="AL26" s="37">
        <f>+'З-ТМБ-18'!AN28+'З-ТМБ-18'!AN29</f>
        <v>0</v>
      </c>
      <c r="AM26" s="37">
        <f>+'З-ТМБ-18'!AO28+'З-ТМБ-18'!AO29</f>
        <v>0</v>
      </c>
    </row>
    <row r="27" spans="1:39" s="10" customFormat="1" ht="17.25" customHeight="1">
      <c r="A27" s="241" t="s">
        <v>48</v>
      </c>
      <c r="B27" s="242"/>
      <c r="C27" s="37">
        <v>12</v>
      </c>
      <c r="D27" s="243">
        <f t="shared" si="2"/>
        <v>382</v>
      </c>
      <c r="E27" s="243"/>
      <c r="F27" s="243">
        <f t="shared" si="3"/>
        <v>191</v>
      </c>
      <c r="G27" s="243"/>
      <c r="H27" s="254">
        <f>+'З-ТМБ-18'!H35:I35+'З-ТМБ-18'!H36:I36+'З-ТМБ-18'!H101:I101</f>
        <v>0</v>
      </c>
      <c r="I27" s="254"/>
      <c r="J27" s="37">
        <f>+'З-ТМБ-18'!J35+'З-ТМБ-18'!J36+'З-ТМБ-18'!J101</f>
        <v>0</v>
      </c>
      <c r="K27" s="37">
        <f>+'З-ТМБ-18'!K35+'З-ТМБ-18'!K36+'З-ТМБ-18'!K101</f>
        <v>0</v>
      </c>
      <c r="L27" s="37">
        <f>+'З-ТМБ-18'!L35+'З-ТМБ-18'!L36+'З-ТМБ-18'!L101</f>
        <v>0</v>
      </c>
      <c r="M27" s="37">
        <f>+'З-ТМБ-18'!M35+'З-ТМБ-18'!M36+'З-ТМБ-18'!M101</f>
        <v>193</v>
      </c>
      <c r="N27" s="37">
        <f>+'З-ТМБ-18'!N35+'З-ТМБ-18'!N36+'З-ТМБ-18'!N101</f>
        <v>86</v>
      </c>
      <c r="O27" s="37">
        <f>+'З-ТМБ-18'!O35+'З-ТМБ-18'!O36+'З-ТМБ-18'!O101</f>
        <v>136</v>
      </c>
      <c r="P27" s="37">
        <f>+'З-ТМБ-18'!P35+'З-ТМБ-18'!P36+'З-ТМБ-18'!P101</f>
        <v>60</v>
      </c>
      <c r="Q27" s="37">
        <f>+'З-ТМБ-18'!Q35+'З-ТМБ-18'!Q36+'З-ТМБ-18'!Q101</f>
        <v>53</v>
      </c>
      <c r="R27" s="37">
        <f>+'З-ТМБ-18'!R35+'З-ТМБ-18'!R36+'З-ТМБ-18'!R101</f>
        <v>45</v>
      </c>
      <c r="S27" s="37">
        <f>+'З-ТМБ-18'!S35+'З-ТМБ-18'!S36+'З-ТМБ-18'!S101</f>
        <v>0</v>
      </c>
      <c r="T27" s="37">
        <f>+'З-ТМБ-18'!T35+'З-ТМБ-18'!T36+'З-ТМБ-18'!T101</f>
        <v>0</v>
      </c>
      <c r="U27" s="37">
        <f>+'З-ТМБ-18'!Z35+'З-ТМБ-18'!Z36+'З-ТМБ-18'!Z101</f>
        <v>0</v>
      </c>
      <c r="V27" s="37">
        <f>+'З-ТМБ-18'!AA35+'З-ТМБ-18'!AA36+'З-ТМБ-18'!AA101</f>
        <v>0</v>
      </c>
      <c r="W27" s="255" t="s">
        <v>49</v>
      </c>
      <c r="X27" s="255"/>
      <c r="Y27" s="40">
        <v>12</v>
      </c>
      <c r="Z27" s="37">
        <f>+'З-ТМБ-18'!AB35+'З-ТМБ-18'!AB36+'З-ТМБ-18'!AB101</f>
        <v>50</v>
      </c>
      <c r="AA27" s="37">
        <f>+'З-ТМБ-18'!AC35+'З-ТМБ-18'!AC36+'З-ТМБ-18'!AC101</f>
        <v>23</v>
      </c>
      <c r="AB27" s="37">
        <f>+'З-ТМБ-18'!AD35+'З-ТМБ-18'!AD36+'З-ТМБ-18'!AD101</f>
        <v>0</v>
      </c>
      <c r="AC27" s="37">
        <f>+'З-ТМБ-18'!AE35+'З-ТМБ-18'!AE36+'З-ТМБ-18'!AE101</f>
        <v>0</v>
      </c>
      <c r="AD27" s="37">
        <f>+'З-ТМБ-18'!AF35+'З-ТМБ-18'!AF36+'З-ТМБ-18'!AF101</f>
        <v>50</v>
      </c>
      <c r="AE27" s="37">
        <f>+'З-ТМБ-18'!AG35+'З-ТМБ-18'!AG36+'З-ТМБ-18'!AG101</f>
        <v>23</v>
      </c>
      <c r="AF27" s="37">
        <f>+'З-ТМБ-18'!AH35+'З-ТМБ-18'!AH36+'З-ТМБ-18'!AH101</f>
        <v>0</v>
      </c>
      <c r="AG27" s="37">
        <f>+'З-ТМБ-18'!AI35+'З-ТМБ-18'!AI36+'З-ТМБ-18'!AI101</f>
        <v>0</v>
      </c>
      <c r="AH27" s="37">
        <f>+'З-ТМБ-18'!AJ35+'З-ТМБ-18'!AJ36+'З-ТМБ-18'!AJ101</f>
        <v>5</v>
      </c>
      <c r="AI27" s="37">
        <f>+'З-ТМБ-18'!AK35+'З-ТМБ-18'!AK36+'З-ТМБ-18'!AK101</f>
        <v>3</v>
      </c>
      <c r="AJ27" s="37">
        <f>+'З-ТМБ-18'!AL35+'З-ТМБ-18'!AL36+'З-ТМБ-18'!AL101</f>
        <v>5</v>
      </c>
      <c r="AK27" s="37">
        <f>+'З-ТМБ-18'!AM35+'З-ТМБ-18'!AM36+'З-ТМБ-18'!AM101</f>
        <v>3</v>
      </c>
      <c r="AL27" s="37">
        <f>+'З-ТМБ-18'!AN35+'З-ТМБ-18'!AN36+'З-ТМБ-18'!AN101</f>
        <v>0</v>
      </c>
      <c r="AM27" s="37">
        <f>+'З-ТМБ-18'!AO35+'З-ТМБ-18'!AO36+'З-ТМБ-18'!AO101</f>
        <v>0</v>
      </c>
    </row>
    <row r="28" spans="1:39" s="10" customFormat="1" ht="17.25" customHeight="1">
      <c r="A28" s="241" t="s">
        <v>50</v>
      </c>
      <c r="B28" s="242"/>
      <c r="C28" s="37">
        <v>13</v>
      </c>
      <c r="D28" s="243">
        <f t="shared" si="2"/>
        <v>746</v>
      </c>
      <c r="E28" s="243"/>
      <c r="F28" s="243">
        <f t="shared" si="3"/>
        <v>486</v>
      </c>
      <c r="G28" s="243"/>
      <c r="H28" s="254">
        <f>+'З-ТМБ-18'!H78:I78</f>
        <v>0</v>
      </c>
      <c r="I28" s="254"/>
      <c r="J28" s="37">
        <f>+'З-ТМБ-18'!J78</f>
        <v>0</v>
      </c>
      <c r="K28" s="37">
        <f>+'З-ТМБ-18'!K78</f>
        <v>0</v>
      </c>
      <c r="L28" s="37">
        <f>+'З-ТМБ-18'!L78</f>
        <v>0</v>
      </c>
      <c r="M28" s="37">
        <f>+'З-ТМБ-18'!M78</f>
        <v>540</v>
      </c>
      <c r="N28" s="37">
        <f>+'З-ТМБ-18'!N78</f>
        <v>330</v>
      </c>
      <c r="O28" s="37">
        <f>+'З-ТМБ-18'!O78</f>
        <v>78</v>
      </c>
      <c r="P28" s="37">
        <f>+'З-ТМБ-18'!P78</f>
        <v>38</v>
      </c>
      <c r="Q28" s="37">
        <f>+'З-ТМБ-18'!Q78</f>
        <v>128</v>
      </c>
      <c r="R28" s="37">
        <f>+'З-ТМБ-18'!R78</f>
        <v>118</v>
      </c>
      <c r="S28" s="37">
        <f>+'З-ТМБ-18'!S78</f>
        <v>0</v>
      </c>
      <c r="T28" s="37">
        <f>+'З-ТМБ-18'!T78</f>
        <v>0</v>
      </c>
      <c r="U28" s="37">
        <f>+'З-ТМБ-18'!Z78</f>
        <v>0</v>
      </c>
      <c r="V28" s="37">
        <f>+'З-ТМБ-18'!AA78</f>
        <v>0</v>
      </c>
      <c r="W28" s="255" t="s">
        <v>51</v>
      </c>
      <c r="X28" s="255"/>
      <c r="Y28" s="40">
        <v>13</v>
      </c>
      <c r="Z28" s="37">
        <f>+'З-ТМБ-18'!AB78</f>
        <v>367</v>
      </c>
      <c r="AA28" s="37">
        <f>+'З-ТМБ-18'!AC78</f>
        <v>253</v>
      </c>
      <c r="AB28" s="37">
        <f>+'З-ТМБ-18'!AD78</f>
        <v>0</v>
      </c>
      <c r="AC28" s="37">
        <f>+'З-ТМБ-18'!AE78</f>
        <v>0</v>
      </c>
      <c r="AD28" s="37">
        <f>+'З-ТМБ-18'!AF78</f>
        <v>279</v>
      </c>
      <c r="AE28" s="37">
        <f>+'З-ТМБ-18'!AG78</f>
        <v>168</v>
      </c>
      <c r="AF28" s="37">
        <f>+'З-ТМБ-18'!AH78</f>
        <v>88</v>
      </c>
      <c r="AG28" s="37">
        <f>+'З-ТМБ-18'!AI78</f>
        <v>85</v>
      </c>
      <c r="AH28" s="37">
        <f>+'З-ТМБ-18'!AJ78</f>
        <v>1</v>
      </c>
      <c r="AI28" s="37">
        <f>+'З-ТМБ-18'!AK78</f>
        <v>0</v>
      </c>
      <c r="AJ28" s="37">
        <f>+'З-ТМБ-18'!AL78</f>
        <v>0</v>
      </c>
      <c r="AK28" s="37">
        <f>+'З-ТМБ-18'!AM78</f>
        <v>0</v>
      </c>
      <c r="AL28" s="37">
        <f>+'З-ТМБ-18'!AN78</f>
        <v>1</v>
      </c>
      <c r="AM28" s="37">
        <f>+'З-ТМБ-18'!AO78</f>
        <v>0</v>
      </c>
    </row>
    <row r="29" spans="1:39" s="10" customFormat="1" ht="17.25" customHeight="1">
      <c r="A29" s="241" t="s">
        <v>52</v>
      </c>
      <c r="B29" s="242"/>
      <c r="C29" s="37">
        <v>14</v>
      </c>
      <c r="D29" s="243">
        <f t="shared" si="2"/>
        <v>208</v>
      </c>
      <c r="E29" s="243"/>
      <c r="F29" s="243">
        <f t="shared" si="3"/>
        <v>121</v>
      </c>
      <c r="G29" s="243"/>
      <c r="H29" s="254">
        <f>+'З-ТМБ-18'!H45:I45</f>
        <v>0</v>
      </c>
      <c r="I29" s="254"/>
      <c r="J29" s="37">
        <f>+'З-ТМБ-18'!J45</f>
        <v>0</v>
      </c>
      <c r="K29" s="37">
        <f>+'З-ТМБ-18'!K45</f>
        <v>0</v>
      </c>
      <c r="L29" s="37">
        <f>+'З-ТМБ-18'!L45</f>
        <v>0</v>
      </c>
      <c r="M29" s="37">
        <f>+'З-ТМБ-18'!M45</f>
        <v>117</v>
      </c>
      <c r="N29" s="37">
        <f>+'З-ТМБ-18'!N45</f>
        <v>70</v>
      </c>
      <c r="O29" s="37">
        <f>+'З-ТМБ-18'!O45</f>
        <v>51</v>
      </c>
      <c r="P29" s="37">
        <f>+'З-ТМБ-18'!P45</f>
        <v>26</v>
      </c>
      <c r="Q29" s="37">
        <f>+'З-ТМБ-18'!Q45</f>
        <v>40</v>
      </c>
      <c r="R29" s="37">
        <f>+'З-ТМБ-18'!R45</f>
        <v>25</v>
      </c>
      <c r="S29" s="37">
        <f>+'З-ТМБ-18'!S45</f>
        <v>0</v>
      </c>
      <c r="T29" s="37">
        <f>+'З-ТМБ-18'!T45</f>
        <v>0</v>
      </c>
      <c r="U29" s="37">
        <f>+'З-ТМБ-18'!Z45</f>
        <v>0</v>
      </c>
      <c r="V29" s="37">
        <f>+'З-ТМБ-18'!AA45</f>
        <v>0</v>
      </c>
      <c r="W29" s="255" t="s">
        <v>53</v>
      </c>
      <c r="X29" s="255"/>
      <c r="Y29" s="40">
        <v>14</v>
      </c>
      <c r="Z29" s="37">
        <f>+'З-ТМБ-18'!AB45</f>
        <v>77</v>
      </c>
      <c r="AA29" s="37">
        <f>+'З-ТМБ-18'!AC45</f>
        <v>43</v>
      </c>
      <c r="AB29" s="37">
        <f>+'З-ТМБ-18'!AD45</f>
        <v>0</v>
      </c>
      <c r="AC29" s="37">
        <f>+'З-ТМБ-18'!AE45</f>
        <v>0</v>
      </c>
      <c r="AD29" s="37">
        <f>+'З-ТМБ-18'!AF45</f>
        <v>68</v>
      </c>
      <c r="AE29" s="37">
        <f>+'З-ТМБ-18'!AG45</f>
        <v>37</v>
      </c>
      <c r="AF29" s="37">
        <f>+'З-ТМБ-18'!AH45</f>
        <v>9</v>
      </c>
      <c r="AG29" s="37">
        <f>+'З-ТМБ-18'!AI45</f>
        <v>6</v>
      </c>
      <c r="AH29" s="37">
        <f>+'З-ТМБ-18'!AJ45</f>
        <v>16</v>
      </c>
      <c r="AI29" s="37">
        <f>+'З-ТМБ-18'!AK45</f>
        <v>7</v>
      </c>
      <c r="AJ29" s="37">
        <f>+'З-ТМБ-18'!AL45</f>
        <v>16</v>
      </c>
      <c r="AK29" s="37">
        <f>+'З-ТМБ-18'!AM45</f>
        <v>7</v>
      </c>
      <c r="AL29" s="37">
        <f>+'З-ТМБ-18'!AN45</f>
        <v>0</v>
      </c>
      <c r="AM29" s="37">
        <f>+'З-ТМБ-18'!AO45</f>
        <v>0</v>
      </c>
    </row>
    <row r="30" spans="1:39" s="10" customFormat="1" ht="17.25" customHeight="1">
      <c r="A30" s="252" t="s">
        <v>54</v>
      </c>
      <c r="B30" s="252"/>
      <c r="C30" s="38">
        <v>15</v>
      </c>
      <c r="D30" s="243">
        <f t="shared" si="2"/>
        <v>3484</v>
      </c>
      <c r="E30" s="243"/>
      <c r="F30" s="243">
        <f t="shared" si="3"/>
        <v>1407</v>
      </c>
      <c r="G30" s="243"/>
      <c r="H30" s="243">
        <f>SUM(H31:I37)</f>
        <v>217</v>
      </c>
      <c r="I30" s="243"/>
      <c r="J30" s="38">
        <f>SUM(J31:J37)</f>
        <v>73</v>
      </c>
      <c r="K30" s="38">
        <f t="shared" ref="K30:V30" si="8">SUM(K31:K37)</f>
        <v>115</v>
      </c>
      <c r="L30" s="38">
        <f t="shared" si="8"/>
        <v>55</v>
      </c>
      <c r="M30" s="38">
        <f t="shared" si="8"/>
        <v>1867</v>
      </c>
      <c r="N30" s="38">
        <f t="shared" si="8"/>
        <v>786</v>
      </c>
      <c r="O30" s="38">
        <f t="shared" si="8"/>
        <v>751</v>
      </c>
      <c r="P30" s="38">
        <f t="shared" si="8"/>
        <v>225</v>
      </c>
      <c r="Q30" s="38">
        <f t="shared" si="8"/>
        <v>417</v>
      </c>
      <c r="R30" s="38">
        <f t="shared" si="8"/>
        <v>231</v>
      </c>
      <c r="S30" s="38">
        <f t="shared" si="8"/>
        <v>117</v>
      </c>
      <c r="T30" s="38">
        <f t="shared" si="8"/>
        <v>37</v>
      </c>
      <c r="U30" s="38">
        <f t="shared" si="8"/>
        <v>0</v>
      </c>
      <c r="V30" s="38">
        <f t="shared" si="8"/>
        <v>0</v>
      </c>
      <c r="W30" s="252" t="s">
        <v>55</v>
      </c>
      <c r="X30" s="252"/>
      <c r="Y30" s="39">
        <v>15</v>
      </c>
      <c r="Z30" s="38">
        <f t="shared" ref="Z30:AM30" si="9">SUM(Z31:Z37)</f>
        <v>1689</v>
      </c>
      <c r="AA30" s="38">
        <f t="shared" si="9"/>
        <v>677</v>
      </c>
      <c r="AB30" s="38">
        <f t="shared" si="9"/>
        <v>192</v>
      </c>
      <c r="AC30" s="38">
        <f t="shared" si="9"/>
        <v>66</v>
      </c>
      <c r="AD30" s="38">
        <f t="shared" si="9"/>
        <v>1098</v>
      </c>
      <c r="AE30" s="38">
        <f t="shared" si="9"/>
        <v>414</v>
      </c>
      <c r="AF30" s="38">
        <f t="shared" si="9"/>
        <v>399</v>
      </c>
      <c r="AG30" s="38">
        <f t="shared" si="9"/>
        <v>197</v>
      </c>
      <c r="AH30" s="38">
        <f t="shared" si="9"/>
        <v>138</v>
      </c>
      <c r="AI30" s="38">
        <f t="shared" si="9"/>
        <v>41</v>
      </c>
      <c r="AJ30" s="38">
        <f t="shared" si="9"/>
        <v>111</v>
      </c>
      <c r="AK30" s="38">
        <f t="shared" si="9"/>
        <v>29</v>
      </c>
      <c r="AL30" s="38">
        <f t="shared" si="9"/>
        <v>27</v>
      </c>
      <c r="AM30" s="38">
        <f t="shared" si="9"/>
        <v>12</v>
      </c>
    </row>
    <row r="31" spans="1:39" s="10" customFormat="1" ht="17.25" customHeight="1">
      <c r="A31" s="241" t="s">
        <v>56</v>
      </c>
      <c r="B31" s="242"/>
      <c r="C31" s="37">
        <v>16</v>
      </c>
      <c r="D31" s="243">
        <f t="shared" si="2"/>
        <v>232</v>
      </c>
      <c r="E31" s="243"/>
      <c r="F31" s="243">
        <f t="shared" si="3"/>
        <v>36</v>
      </c>
      <c r="G31" s="243"/>
      <c r="H31" s="254">
        <f>+'З-ТМБ-18'!H71:I71</f>
        <v>7</v>
      </c>
      <c r="I31" s="254"/>
      <c r="J31" s="37">
        <f>+'З-ТМБ-18'!J71</f>
        <v>3</v>
      </c>
      <c r="K31" s="37">
        <f>+'З-ТМБ-18'!K71</f>
        <v>48</v>
      </c>
      <c r="L31" s="37">
        <f>+'З-ТМБ-18'!L71</f>
        <v>20</v>
      </c>
      <c r="M31" s="37">
        <f>+'З-ТМБ-18'!M71</f>
        <v>135</v>
      </c>
      <c r="N31" s="37">
        <f>+'З-ТМБ-18'!N71</f>
        <v>8</v>
      </c>
      <c r="O31" s="37">
        <f>+'З-ТМБ-18'!O71</f>
        <v>42</v>
      </c>
      <c r="P31" s="37">
        <f>+'З-ТМБ-18'!P71</f>
        <v>5</v>
      </c>
      <c r="Q31" s="37">
        <f>+'З-ТМБ-18'!Q71</f>
        <v>0</v>
      </c>
      <c r="R31" s="37">
        <f>+'З-ТМБ-18'!R71</f>
        <v>0</v>
      </c>
      <c r="S31" s="37">
        <f>+'З-ТМБ-18'!S71</f>
        <v>0</v>
      </c>
      <c r="T31" s="37">
        <f>+'З-ТМБ-18'!T71</f>
        <v>0</v>
      </c>
      <c r="U31" s="37">
        <f>+'З-ТМБ-18'!Z71</f>
        <v>0</v>
      </c>
      <c r="V31" s="37">
        <f>+'З-ТМБ-18'!AA71</f>
        <v>0</v>
      </c>
      <c r="W31" s="255" t="s">
        <v>57</v>
      </c>
      <c r="X31" s="255"/>
      <c r="Y31" s="40">
        <v>16</v>
      </c>
      <c r="Z31" s="37">
        <f>+'З-ТМБ-18'!AB71</f>
        <v>167</v>
      </c>
      <c r="AA31" s="37">
        <f>+'З-ТМБ-18'!AC71</f>
        <v>18</v>
      </c>
      <c r="AB31" s="37">
        <f>+'З-ТМБ-18'!AD71</f>
        <v>38</v>
      </c>
      <c r="AC31" s="37">
        <f>+'З-ТМБ-18'!AE71</f>
        <v>13</v>
      </c>
      <c r="AD31" s="37">
        <f>+'З-ТМБ-18'!AF71</f>
        <v>129</v>
      </c>
      <c r="AE31" s="37">
        <f>+'З-ТМБ-18'!AG71</f>
        <v>5</v>
      </c>
      <c r="AF31" s="37">
        <f>+'З-ТМБ-18'!AH71</f>
        <v>0</v>
      </c>
      <c r="AG31" s="37">
        <f>+'З-ТМБ-18'!AI71</f>
        <v>0</v>
      </c>
      <c r="AH31" s="37">
        <f>+'З-ТМБ-18'!AJ71</f>
        <v>0</v>
      </c>
      <c r="AI31" s="37">
        <f>+'З-ТМБ-18'!AK71</f>
        <v>0</v>
      </c>
      <c r="AJ31" s="37">
        <f>+'З-ТМБ-18'!AL71</f>
        <v>0</v>
      </c>
      <c r="AK31" s="37">
        <f>+'З-ТМБ-18'!AM71</f>
        <v>0</v>
      </c>
      <c r="AL31" s="37">
        <f>+'З-ТМБ-18'!AN71</f>
        <v>0</v>
      </c>
      <c r="AM31" s="37">
        <f>+'З-ТМБ-18'!AO71</f>
        <v>0</v>
      </c>
    </row>
    <row r="32" spans="1:39" s="10" customFormat="1" ht="17.25" customHeight="1">
      <c r="A32" s="241" t="s">
        <v>58</v>
      </c>
      <c r="B32" s="242"/>
      <c r="C32" s="37">
        <v>17</v>
      </c>
      <c r="D32" s="243">
        <f t="shared" si="2"/>
        <v>882</v>
      </c>
      <c r="E32" s="243"/>
      <c r="F32" s="243">
        <f t="shared" si="3"/>
        <v>356</v>
      </c>
      <c r="G32" s="243"/>
      <c r="H32" s="254">
        <f>+'З-ТМБ-18'!H72:I72+'З-ТМБ-18'!H73:I73+'З-ТМБ-18'!H74:I74+'З-ТМБ-18'!H99:I99</f>
        <v>181</v>
      </c>
      <c r="I32" s="254"/>
      <c r="J32" s="37">
        <f>+'З-ТМБ-18'!J72+'З-ТМБ-18'!J73+'З-ТМБ-18'!J74+'З-ТМБ-18'!J99</f>
        <v>50</v>
      </c>
      <c r="K32" s="37">
        <f>+'З-ТМБ-18'!K72+'З-ТМБ-18'!K73+'З-ТМБ-18'!K74+'З-ТМБ-18'!K99</f>
        <v>59</v>
      </c>
      <c r="L32" s="37">
        <f>+'З-ТМБ-18'!L72+'З-ТМБ-18'!L73+'З-ТМБ-18'!L74+'З-ТМБ-18'!L99</f>
        <v>27</v>
      </c>
      <c r="M32" s="37">
        <f>+'З-ТМБ-18'!M72+'З-ТМБ-18'!M73+'З-ТМБ-18'!M74+'З-ТМБ-18'!M99</f>
        <v>235</v>
      </c>
      <c r="N32" s="37">
        <f>+'З-ТМБ-18'!N72+'З-ТМБ-18'!N73+'З-ТМБ-18'!N74+'З-ТМБ-18'!N99</f>
        <v>86</v>
      </c>
      <c r="O32" s="37">
        <f>+'З-ТМБ-18'!O72+'З-ТМБ-18'!O73+'З-ТМБ-18'!O74+'З-ТМБ-18'!O99</f>
        <v>222</v>
      </c>
      <c r="P32" s="37">
        <f>+'З-ТМБ-18'!P72+'З-ТМБ-18'!P73+'З-ТМБ-18'!P74+'З-ТМБ-18'!P99</f>
        <v>82</v>
      </c>
      <c r="Q32" s="37">
        <f>+'З-ТМБ-18'!Q72+'З-ТМБ-18'!Q73+'З-ТМБ-18'!Q74+'З-ТМБ-18'!Q99</f>
        <v>178</v>
      </c>
      <c r="R32" s="37">
        <f>+'З-ТМБ-18'!R72+'З-ТМБ-18'!R73+'З-ТМБ-18'!R74+'З-ТМБ-18'!R99</f>
        <v>104</v>
      </c>
      <c r="S32" s="37">
        <f>+'З-ТМБ-18'!S72+'З-ТМБ-18'!S73+'З-ТМБ-18'!S74+'З-ТМБ-18'!S99</f>
        <v>7</v>
      </c>
      <c r="T32" s="37">
        <f>+'З-ТМБ-18'!T72+'З-ТМБ-18'!T73+'З-ТМБ-18'!T74+'З-ТМБ-18'!T99</f>
        <v>7</v>
      </c>
      <c r="U32" s="37">
        <f>+'З-ТМБ-18'!Z72+'З-ТМБ-18'!Z73+'З-ТМБ-18'!Z74+'З-ТМБ-18'!Z99</f>
        <v>0</v>
      </c>
      <c r="V32" s="37">
        <f>+'З-ТМБ-18'!AA72+'З-ТМБ-18'!AA73+'З-ТМБ-18'!AA74+'З-ТМБ-18'!AA99</f>
        <v>0</v>
      </c>
      <c r="W32" s="255" t="s">
        <v>59</v>
      </c>
      <c r="X32" s="255"/>
      <c r="Y32" s="40">
        <v>17</v>
      </c>
      <c r="Z32" s="37">
        <f>+'З-ТМБ-18'!AB72+'З-ТМБ-18'!AB73+'З-ТМБ-18'!AB74+'З-ТМБ-18'!AB99</f>
        <v>428</v>
      </c>
      <c r="AA32" s="37">
        <f>+'З-ТМБ-18'!AC72+'З-ТМБ-18'!AC73+'З-ТМБ-18'!AC74+'З-ТМБ-18'!AC99</f>
        <v>176</v>
      </c>
      <c r="AB32" s="37">
        <f>+'З-ТМБ-18'!AD72+'З-ТМБ-18'!AD73+'З-ТМБ-18'!AD74+'З-ТМБ-18'!AD99</f>
        <v>134</v>
      </c>
      <c r="AC32" s="37">
        <f>+'З-ТМБ-18'!AE72+'З-ТМБ-18'!AE73+'З-ТМБ-18'!AE74+'З-ТМБ-18'!AE99</f>
        <v>38</v>
      </c>
      <c r="AD32" s="37">
        <f>+'З-ТМБ-18'!AF72+'З-ТМБ-18'!AF73+'З-ТМБ-18'!AF74+'З-ТМБ-18'!AF99</f>
        <v>186</v>
      </c>
      <c r="AE32" s="37">
        <f>+'З-ТМБ-18'!AG72+'З-ТМБ-18'!AG73+'З-ТМБ-18'!AG74+'З-ТМБ-18'!AG99</f>
        <v>72</v>
      </c>
      <c r="AF32" s="37">
        <f>+'З-ТМБ-18'!AH72+'З-ТМБ-18'!AH73+'З-ТМБ-18'!AH74+'З-ТМБ-18'!AH99</f>
        <v>108</v>
      </c>
      <c r="AG32" s="37">
        <f>+'З-ТМБ-18'!AI72+'З-ТМБ-18'!AI73+'З-ТМБ-18'!AI74+'З-ТМБ-18'!AI99</f>
        <v>66</v>
      </c>
      <c r="AH32" s="37">
        <f>+'З-ТМБ-18'!AJ72+'З-ТМБ-18'!AJ73+'З-ТМБ-18'!AJ74+'З-ТМБ-18'!AJ99</f>
        <v>85</v>
      </c>
      <c r="AI32" s="37">
        <f>+'З-ТМБ-18'!AK72+'З-ТМБ-18'!AK73+'З-ТМБ-18'!AK74+'З-ТМБ-18'!AK99</f>
        <v>23</v>
      </c>
      <c r="AJ32" s="37">
        <f>+'З-ТМБ-18'!AL72+'З-ТМБ-18'!AL73+'З-ТМБ-18'!AL74+'З-ТМБ-18'!AL99</f>
        <v>68</v>
      </c>
      <c r="AK32" s="37">
        <f>+'З-ТМБ-18'!AM72+'З-ТМБ-18'!AM73+'З-ТМБ-18'!AM74+'З-ТМБ-18'!AM99</f>
        <v>14</v>
      </c>
      <c r="AL32" s="37">
        <f>+'З-ТМБ-18'!AN72+'З-ТМБ-18'!AN73+'З-ТМБ-18'!AN74+'З-ТМБ-18'!AN99</f>
        <v>17</v>
      </c>
      <c r="AM32" s="37">
        <f>+'З-ТМБ-18'!AO72+'З-ТМБ-18'!AO73+'З-ТМБ-18'!AO74+'З-ТМБ-18'!AO99</f>
        <v>9</v>
      </c>
    </row>
    <row r="33" spans="1:39" s="10" customFormat="1" ht="17.25" customHeight="1">
      <c r="A33" s="241" t="s">
        <v>60</v>
      </c>
      <c r="B33" s="242"/>
      <c r="C33" s="37">
        <v>18</v>
      </c>
      <c r="D33" s="243">
        <f t="shared" si="2"/>
        <v>506</v>
      </c>
      <c r="E33" s="243"/>
      <c r="F33" s="243">
        <f t="shared" si="3"/>
        <v>200</v>
      </c>
      <c r="G33" s="243"/>
      <c r="H33" s="254">
        <f>+'З-ТМБ-18'!H31:I31+'З-ТМБ-18'!H56:I56</f>
        <v>0</v>
      </c>
      <c r="I33" s="254"/>
      <c r="J33" s="37">
        <f>+'З-ТМБ-18'!J31+'З-ТМБ-18'!J56</f>
        <v>0</v>
      </c>
      <c r="K33" s="37">
        <f>+'З-ТМБ-18'!K31+'З-ТМБ-18'!K56</f>
        <v>0</v>
      </c>
      <c r="L33" s="37">
        <f>+'З-ТМБ-18'!L31+'З-ТМБ-18'!L56</f>
        <v>0</v>
      </c>
      <c r="M33" s="37">
        <f>+'З-ТМБ-18'!M31+'З-ТМБ-18'!M56</f>
        <v>406</v>
      </c>
      <c r="N33" s="37">
        <f>+'З-ТМБ-18'!N31+'З-ТМБ-18'!N56</f>
        <v>162</v>
      </c>
      <c r="O33" s="37">
        <f>+'З-ТМБ-18'!O31+'З-ТМБ-18'!O56</f>
        <v>83</v>
      </c>
      <c r="P33" s="37">
        <f>+'З-ТМБ-18'!P31+'З-ТМБ-18'!P56</f>
        <v>22</v>
      </c>
      <c r="Q33" s="37">
        <f>+'З-ТМБ-18'!Q31+'З-ТМБ-18'!Q56</f>
        <v>17</v>
      </c>
      <c r="R33" s="37">
        <f>+'З-ТМБ-18'!R31+'З-ТМБ-18'!R56</f>
        <v>16</v>
      </c>
      <c r="S33" s="37">
        <f>+'З-ТМБ-18'!S31+'З-ТМБ-18'!S56</f>
        <v>0</v>
      </c>
      <c r="T33" s="37">
        <f>+'З-ТМБ-18'!T31+'З-ТМБ-18'!T56</f>
        <v>0</v>
      </c>
      <c r="U33" s="37">
        <f>+'З-ТМБ-18'!Z31+'З-ТМБ-18'!Z56</f>
        <v>0</v>
      </c>
      <c r="V33" s="37">
        <f>+'З-ТМБ-18'!AA31+'З-ТМБ-18'!AA56</f>
        <v>0</v>
      </c>
      <c r="W33" s="255" t="s">
        <v>61</v>
      </c>
      <c r="X33" s="255"/>
      <c r="Y33" s="40">
        <v>18</v>
      </c>
      <c r="Z33" s="37">
        <f>+'З-ТМБ-18'!AB31+'З-ТМБ-18'!AB56</f>
        <v>148</v>
      </c>
      <c r="AA33" s="37">
        <f>+'З-ТМБ-18'!AC31+'З-ТМБ-18'!AC56</f>
        <v>51</v>
      </c>
      <c r="AB33" s="37">
        <f>+'З-ТМБ-18'!AD31+'З-ТМБ-18'!AD56</f>
        <v>0</v>
      </c>
      <c r="AC33" s="37">
        <f>+'З-ТМБ-18'!AE31+'З-ТМБ-18'!AE56</f>
        <v>0</v>
      </c>
      <c r="AD33" s="37">
        <f>+'З-ТМБ-18'!AF31+'З-ТМБ-18'!AF56</f>
        <v>131</v>
      </c>
      <c r="AE33" s="37">
        <f>+'З-ТМБ-18'!AG31+'З-ТМБ-18'!AG56</f>
        <v>35</v>
      </c>
      <c r="AF33" s="37">
        <f>+'З-ТМБ-18'!AH31+'З-ТМБ-18'!AH56</f>
        <v>17</v>
      </c>
      <c r="AG33" s="37">
        <f>+'З-ТМБ-18'!AI31+'З-ТМБ-18'!AI56</f>
        <v>16</v>
      </c>
      <c r="AH33" s="37">
        <f>+'З-ТМБ-18'!AJ31+'З-ТМБ-18'!AJ56</f>
        <v>14</v>
      </c>
      <c r="AI33" s="37">
        <f>+'З-ТМБ-18'!AK31+'З-ТМБ-18'!AK56</f>
        <v>2</v>
      </c>
      <c r="AJ33" s="37">
        <f>+'З-ТМБ-18'!AL31+'З-ТМБ-18'!AL56</f>
        <v>8</v>
      </c>
      <c r="AK33" s="37">
        <f>+'З-ТМБ-18'!AM31+'З-ТМБ-18'!AM56</f>
        <v>2</v>
      </c>
      <c r="AL33" s="37">
        <f>+'З-ТМБ-18'!AN31+'З-ТМБ-18'!AN56</f>
        <v>6</v>
      </c>
      <c r="AM33" s="37">
        <f>+'З-ТМБ-18'!AO31+'З-ТМБ-18'!AO56</f>
        <v>0</v>
      </c>
    </row>
    <row r="34" spans="1:39" s="10" customFormat="1" ht="17.25" customHeight="1">
      <c r="A34" s="241" t="s">
        <v>62</v>
      </c>
      <c r="B34" s="242"/>
      <c r="C34" s="37">
        <v>19</v>
      </c>
      <c r="D34" s="243">
        <f t="shared" si="2"/>
        <v>417</v>
      </c>
      <c r="E34" s="243"/>
      <c r="F34" s="243">
        <f t="shared" si="3"/>
        <v>225</v>
      </c>
      <c r="G34" s="243"/>
      <c r="H34" s="254">
        <f>+'З-ТМБ-18'!H33:I33</f>
        <v>0</v>
      </c>
      <c r="I34" s="254"/>
      <c r="J34" s="37">
        <f>+'З-ТМБ-18'!J33</f>
        <v>0</v>
      </c>
      <c r="K34" s="37">
        <f>+'З-ТМБ-18'!K33</f>
        <v>0</v>
      </c>
      <c r="L34" s="37">
        <f>+'З-ТМБ-18'!L33</f>
        <v>0</v>
      </c>
      <c r="M34" s="37">
        <f>+'З-ТМБ-18'!M33</f>
        <v>193</v>
      </c>
      <c r="N34" s="37">
        <f>+'З-ТМБ-18'!N33</f>
        <v>128</v>
      </c>
      <c r="O34" s="37">
        <f>+'З-ТМБ-18'!O33</f>
        <v>48</v>
      </c>
      <c r="P34" s="37">
        <f>+'З-ТМБ-18'!P33</f>
        <v>19</v>
      </c>
      <c r="Q34" s="37">
        <f>+'З-ТМБ-18'!Q33</f>
        <v>176</v>
      </c>
      <c r="R34" s="37">
        <f>+'З-ТМБ-18'!R33</f>
        <v>78</v>
      </c>
      <c r="S34" s="37">
        <f>+'З-ТМБ-18'!S33</f>
        <v>0</v>
      </c>
      <c r="T34" s="37">
        <f>+'З-ТМБ-18'!T33</f>
        <v>0</v>
      </c>
      <c r="U34" s="37">
        <f>+'З-ТМБ-18'!Z33</f>
        <v>0</v>
      </c>
      <c r="V34" s="37">
        <f>+'З-ТМБ-18'!AA33</f>
        <v>0</v>
      </c>
      <c r="W34" s="255" t="s">
        <v>63</v>
      </c>
      <c r="X34" s="255"/>
      <c r="Y34" s="40">
        <v>19</v>
      </c>
      <c r="Z34" s="37">
        <f>+'З-ТМБ-18'!AB33</f>
        <v>320</v>
      </c>
      <c r="AA34" s="37">
        <f>+'З-ТМБ-18'!AC33</f>
        <v>171</v>
      </c>
      <c r="AB34" s="37">
        <f>+'З-ТМБ-18'!AD33</f>
        <v>0</v>
      </c>
      <c r="AC34" s="37">
        <f>+'З-ТМБ-18'!AE33</f>
        <v>0</v>
      </c>
      <c r="AD34" s="37">
        <f>+'З-ТМБ-18'!AF33</f>
        <v>144</v>
      </c>
      <c r="AE34" s="37">
        <f>+'З-ТМБ-18'!AG33</f>
        <v>93</v>
      </c>
      <c r="AF34" s="37">
        <f>+'З-ТМБ-18'!AH33</f>
        <v>176</v>
      </c>
      <c r="AG34" s="37">
        <f>+'З-ТМБ-18'!AI33</f>
        <v>78</v>
      </c>
      <c r="AH34" s="37">
        <f>+'З-ТМБ-18'!AJ33</f>
        <v>11</v>
      </c>
      <c r="AI34" s="37">
        <f>+'З-ТМБ-18'!AK33</f>
        <v>4</v>
      </c>
      <c r="AJ34" s="37">
        <f>+'З-ТМБ-18'!AL33</f>
        <v>10</v>
      </c>
      <c r="AK34" s="37">
        <f>+'З-ТМБ-18'!AM33</f>
        <v>3</v>
      </c>
      <c r="AL34" s="37">
        <f>+'З-ТМБ-18'!AN33</f>
        <v>1</v>
      </c>
      <c r="AM34" s="37">
        <f>+'З-ТМБ-18'!AO33</f>
        <v>1</v>
      </c>
    </row>
    <row r="35" spans="1:39" s="10" customFormat="1" ht="17.25" customHeight="1">
      <c r="A35" s="241" t="s">
        <v>64</v>
      </c>
      <c r="B35" s="242"/>
      <c r="C35" s="37">
        <v>20</v>
      </c>
      <c r="D35" s="243">
        <f t="shared" si="2"/>
        <v>235</v>
      </c>
      <c r="E35" s="243"/>
      <c r="F35" s="243">
        <f t="shared" si="3"/>
        <v>73</v>
      </c>
      <c r="G35" s="243"/>
      <c r="H35" s="254">
        <f>+'З-ТМБ-18'!H63:I63+'З-ТМБ-18'!H79:I79</f>
        <v>0</v>
      </c>
      <c r="I35" s="254"/>
      <c r="J35" s="37">
        <f>+'З-ТМБ-18'!J79+'З-ТМБ-18'!J63</f>
        <v>0</v>
      </c>
      <c r="K35" s="37">
        <f>+'З-ТМБ-18'!K79+'З-ТМБ-18'!K63</f>
        <v>8</v>
      </c>
      <c r="L35" s="37">
        <f>+'З-ТМБ-18'!L79+'З-ТМБ-18'!L63</f>
        <v>8</v>
      </c>
      <c r="M35" s="37">
        <f>+'З-ТМБ-18'!M79+'З-ТМБ-18'!M63</f>
        <v>67</v>
      </c>
      <c r="N35" s="37">
        <f>+'З-ТМБ-18'!N79+'З-ТМБ-18'!N63</f>
        <v>17</v>
      </c>
      <c r="O35" s="37">
        <f>+'З-ТМБ-18'!O79+'З-ТМБ-18'!O63</f>
        <v>106</v>
      </c>
      <c r="P35" s="37">
        <f>+'З-ТМБ-18'!P79+'З-ТМБ-18'!P63</f>
        <v>32</v>
      </c>
      <c r="Q35" s="37">
        <f>+'З-ТМБ-18'!Q79+'З-ТМБ-18'!Q63</f>
        <v>0</v>
      </c>
      <c r="R35" s="37">
        <f>+'З-ТМБ-18'!R79+'З-ТМБ-18'!R63</f>
        <v>0</v>
      </c>
      <c r="S35" s="37">
        <f>+'З-ТМБ-18'!S79+'З-ТМБ-18'!S63</f>
        <v>54</v>
      </c>
      <c r="T35" s="37">
        <f>+'З-ТМБ-18'!T79+'З-ТМБ-18'!T63</f>
        <v>16</v>
      </c>
      <c r="U35" s="37">
        <f>+'З-ТМБ-18'!Z63+'З-ТМБ-18'!Z79</f>
        <v>0</v>
      </c>
      <c r="V35" s="37">
        <f>+'З-ТМБ-18'!AA63+'З-ТМБ-18'!AA79</f>
        <v>0</v>
      </c>
      <c r="W35" s="255" t="s">
        <v>65</v>
      </c>
      <c r="X35" s="255"/>
      <c r="Y35" s="40">
        <v>20</v>
      </c>
      <c r="Z35" s="37">
        <f>+'З-ТМБ-18'!AB63+'З-ТМБ-18'!AB79</f>
        <v>115</v>
      </c>
      <c r="AA35" s="37">
        <f>+'З-ТМБ-18'!AC63+'З-ТМБ-18'!AC79</f>
        <v>55</v>
      </c>
      <c r="AB35" s="37">
        <f>+'З-ТМБ-18'!AD63+'З-ТМБ-18'!AD79</f>
        <v>5</v>
      </c>
      <c r="AC35" s="37">
        <f>+'З-ТМБ-18'!AE63+'З-ТМБ-18'!AE79</f>
        <v>4</v>
      </c>
      <c r="AD35" s="37">
        <f>+'З-ТМБ-18'!AF63+'З-ТМБ-18'!AF79</f>
        <v>80</v>
      </c>
      <c r="AE35" s="37">
        <f>+'З-ТМБ-18'!AG63+'З-ТМБ-18'!AG79</f>
        <v>40</v>
      </c>
      <c r="AF35" s="37">
        <f>+'З-ТМБ-18'!AH63+'З-ТМБ-18'!AH79</f>
        <v>30</v>
      </c>
      <c r="AG35" s="37">
        <f>+'З-ТМБ-18'!AI63+'З-ТМБ-18'!AI79</f>
        <v>11</v>
      </c>
      <c r="AH35" s="37">
        <f>+'З-ТМБ-18'!AJ63+'З-ТМБ-18'!AJ79</f>
        <v>3</v>
      </c>
      <c r="AI35" s="37">
        <f>+'З-ТМБ-18'!AK63+'З-ТМБ-18'!AK79</f>
        <v>0</v>
      </c>
      <c r="AJ35" s="37">
        <f>+'З-ТМБ-18'!AL63+'З-ТМБ-18'!AL79</f>
        <v>3</v>
      </c>
      <c r="AK35" s="37">
        <f>+'З-ТМБ-18'!AM63+'З-ТМБ-18'!AM79</f>
        <v>0</v>
      </c>
      <c r="AL35" s="37">
        <f>+'З-ТМБ-18'!AN63+'З-ТМБ-18'!AN79</f>
        <v>0</v>
      </c>
      <c r="AM35" s="37">
        <f>+'З-ТМБ-18'!AO63+'З-ТМБ-18'!AO79</f>
        <v>0</v>
      </c>
    </row>
    <row r="36" spans="1:39" s="10" customFormat="1" ht="17.25" customHeight="1">
      <c r="A36" s="241" t="s">
        <v>66</v>
      </c>
      <c r="B36" s="242"/>
      <c r="C36" s="37">
        <v>21</v>
      </c>
      <c r="D36" s="243">
        <f t="shared" si="2"/>
        <v>414</v>
      </c>
      <c r="E36" s="243"/>
      <c r="F36" s="243">
        <f t="shared" si="3"/>
        <v>193</v>
      </c>
      <c r="G36" s="243"/>
      <c r="H36" s="254">
        <f>+'З-ТМБ-18'!H38:I38+'З-ТМБ-18'!H39:I39+'З-ТМБ-18'!H80:I80</f>
        <v>29</v>
      </c>
      <c r="I36" s="254"/>
      <c r="J36" s="37">
        <f>+'З-ТМБ-18'!J38+'З-ТМБ-18'!J39+'З-ТМБ-18'!J80</f>
        <v>20</v>
      </c>
      <c r="K36" s="37">
        <f>+'З-ТМБ-18'!K38+'З-ТМБ-18'!K39+'З-ТМБ-18'!K80</f>
        <v>0</v>
      </c>
      <c r="L36" s="37">
        <f>+'З-ТМБ-18'!L38+'З-ТМБ-18'!L39+'З-ТМБ-18'!L80</f>
        <v>0</v>
      </c>
      <c r="M36" s="37">
        <f>+'З-ТМБ-18'!M38+'З-ТМБ-18'!M39+'З-ТМБ-18'!M80</f>
        <v>273</v>
      </c>
      <c r="N36" s="37">
        <f>+'З-ТМБ-18'!N38+'З-ТМБ-18'!N39+'З-ТМБ-18'!N80</f>
        <v>133</v>
      </c>
      <c r="O36" s="37">
        <f>+'З-ТМБ-18'!O38+'З-ТМБ-18'!O39+'З-ТМБ-18'!O80</f>
        <v>63</v>
      </c>
      <c r="P36" s="37">
        <f>+'З-ТМБ-18'!P38+'З-ТМБ-18'!P39+'З-ТМБ-18'!P80</f>
        <v>20</v>
      </c>
      <c r="Q36" s="37">
        <f>+'З-ТМБ-18'!Q38+'З-ТМБ-18'!Q39+'З-ТМБ-18'!Q80</f>
        <v>21</v>
      </c>
      <c r="R36" s="37">
        <f>+'З-ТМБ-18'!R38+'З-ТМБ-18'!R39+'З-ТМБ-18'!R80</f>
        <v>20</v>
      </c>
      <c r="S36" s="37">
        <f>+'З-ТМБ-18'!S38+'З-ТМБ-18'!S39+'З-ТМБ-18'!S80</f>
        <v>28</v>
      </c>
      <c r="T36" s="37">
        <f>+'З-ТМБ-18'!T38+'З-ТМБ-18'!T39+'З-ТМБ-18'!T80</f>
        <v>0</v>
      </c>
      <c r="U36" s="37">
        <f>+'З-ТМБ-18'!Z38+'З-ТМБ-18'!Z39+'З-ТМБ-18'!Z80</f>
        <v>0</v>
      </c>
      <c r="V36" s="37">
        <f>+'З-ТМБ-18'!AA38+'З-ТМБ-18'!AA39+'З-ТМБ-18'!AA80</f>
        <v>0</v>
      </c>
      <c r="W36" s="255" t="s">
        <v>67</v>
      </c>
      <c r="X36" s="255"/>
      <c r="Y36" s="40">
        <v>21</v>
      </c>
      <c r="Z36" s="37">
        <f>+'З-ТМБ-18'!AB38+'З-ТМБ-18'!AB39+'З-ТМБ-18'!AB80</f>
        <v>107</v>
      </c>
      <c r="AA36" s="37">
        <f>+'З-ТМБ-18'!AC38+'З-ТМБ-18'!AC39+'З-ТМБ-18'!AC80</f>
        <v>42</v>
      </c>
      <c r="AB36" s="37">
        <f>+'З-ТМБ-18'!AD38+'З-ТМБ-18'!AD39+'З-ТМБ-18'!AD80</f>
        <v>15</v>
      </c>
      <c r="AC36" s="37">
        <f>+'З-ТМБ-18'!AE38+'З-ТМБ-18'!AE39+'З-ТМБ-18'!AE80</f>
        <v>11</v>
      </c>
      <c r="AD36" s="37">
        <f>+'З-ТМБ-18'!AF38+'З-ТМБ-18'!AF39+'З-ТМБ-18'!AF80</f>
        <v>59</v>
      </c>
      <c r="AE36" s="37">
        <f>+'З-ТМБ-18'!AG38+'З-ТМБ-18'!AG39+'З-ТМБ-18'!AG80</f>
        <v>26</v>
      </c>
      <c r="AF36" s="37">
        <f>+'З-ТМБ-18'!AH38+'З-ТМБ-18'!AH39+'З-ТМБ-18'!AH80</f>
        <v>33</v>
      </c>
      <c r="AG36" s="37">
        <f>+'З-ТМБ-18'!AI38+'З-ТМБ-18'!AI39+'З-ТМБ-18'!AI80</f>
        <v>5</v>
      </c>
      <c r="AH36" s="37">
        <f>+'З-ТМБ-18'!AJ38+'З-ТМБ-18'!AJ39+'З-ТМБ-18'!AJ80</f>
        <v>19</v>
      </c>
      <c r="AI36" s="37">
        <f>+'З-ТМБ-18'!AK38+'З-ТМБ-18'!AK39+'З-ТМБ-18'!AK80</f>
        <v>9</v>
      </c>
      <c r="AJ36" s="37">
        <f>+'З-ТМБ-18'!AL38+'З-ТМБ-18'!AL39+'З-ТМБ-18'!AL80</f>
        <v>19</v>
      </c>
      <c r="AK36" s="37">
        <f>+'З-ТМБ-18'!AM38+'З-ТМБ-18'!AM39+'З-ТМБ-18'!AM80</f>
        <v>9</v>
      </c>
      <c r="AL36" s="37">
        <f>+'З-ТМБ-18'!AN38+'З-ТМБ-18'!AN39+'З-ТМБ-18'!AN80</f>
        <v>0</v>
      </c>
      <c r="AM36" s="37">
        <f>+'З-ТМБ-18'!AO38+'З-ТМБ-18'!AO39+'З-ТМБ-18'!AO80</f>
        <v>0</v>
      </c>
    </row>
    <row r="37" spans="1:39" s="10" customFormat="1" ht="17.25" customHeight="1">
      <c r="A37" s="241" t="s">
        <v>68</v>
      </c>
      <c r="B37" s="242"/>
      <c r="C37" s="37">
        <v>22</v>
      </c>
      <c r="D37" s="243">
        <f t="shared" si="2"/>
        <v>798</v>
      </c>
      <c r="E37" s="243"/>
      <c r="F37" s="243">
        <f t="shared" si="3"/>
        <v>324</v>
      </c>
      <c r="G37" s="243"/>
      <c r="H37" s="254">
        <f>+'З-ТМБ-18'!H42:I42+'З-ТМБ-18'!H43:I43+'З-ТМБ-18'!H44:I44+'З-ТМБ-18'!H81:I81</f>
        <v>0</v>
      </c>
      <c r="I37" s="254"/>
      <c r="J37" s="37">
        <f>+'З-ТМБ-18'!J42+'З-ТМБ-18'!J43+'З-ТМБ-18'!J44+'З-ТМБ-18'!J81</f>
        <v>0</v>
      </c>
      <c r="K37" s="37">
        <f>+'З-ТМБ-18'!K42+'З-ТМБ-18'!K43+'З-ТМБ-18'!K44+'З-ТМБ-18'!K81</f>
        <v>0</v>
      </c>
      <c r="L37" s="37">
        <f>+'З-ТМБ-18'!L42+'З-ТМБ-18'!L43+'З-ТМБ-18'!L44+'З-ТМБ-18'!L81</f>
        <v>0</v>
      </c>
      <c r="M37" s="37">
        <f>+'З-ТМБ-18'!M42+'З-ТМБ-18'!M43+'З-ТМБ-18'!M44+'З-ТМБ-18'!M81</f>
        <v>558</v>
      </c>
      <c r="N37" s="37">
        <f>+'З-ТМБ-18'!N42+'З-ТМБ-18'!N43+'З-ТМБ-18'!N44+'З-ТМБ-18'!N81</f>
        <v>252</v>
      </c>
      <c r="O37" s="37">
        <f>+'З-ТМБ-18'!O42+'З-ТМБ-18'!O43+'З-ТМБ-18'!O44+'З-ТМБ-18'!O81</f>
        <v>187</v>
      </c>
      <c r="P37" s="37">
        <f>+'З-ТМБ-18'!P42+'З-ТМБ-18'!P43+'З-ТМБ-18'!P44+'З-ТМБ-18'!P81</f>
        <v>45</v>
      </c>
      <c r="Q37" s="37">
        <f>+'З-ТМБ-18'!Q42+'З-ТМБ-18'!Q43+'З-ТМБ-18'!Q44+'З-ТМБ-18'!Q81</f>
        <v>25</v>
      </c>
      <c r="R37" s="37">
        <f>+'З-ТМБ-18'!R42+'З-ТМБ-18'!R43+'З-ТМБ-18'!R44+'З-ТМБ-18'!R81</f>
        <v>13</v>
      </c>
      <c r="S37" s="37">
        <f>+'З-ТМБ-18'!S42+'З-ТМБ-18'!S43+'З-ТМБ-18'!S44+'З-ТМБ-18'!S81</f>
        <v>28</v>
      </c>
      <c r="T37" s="37">
        <f>+'З-ТМБ-18'!T42+'З-ТМБ-18'!T43+'З-ТМБ-18'!T44+'З-ТМБ-18'!T81</f>
        <v>14</v>
      </c>
      <c r="U37" s="37">
        <f>+'З-ТМБ-18'!Z42+'З-ТМБ-18'!Z43+'З-ТМБ-18'!Z44+'З-ТМБ-18'!Z81</f>
        <v>0</v>
      </c>
      <c r="V37" s="37">
        <f>+'З-ТМБ-18'!AA42+'З-ТМБ-18'!AA43+'З-ТМБ-18'!AA44+'З-ТМБ-18'!AA81</f>
        <v>0</v>
      </c>
      <c r="W37" s="255" t="s">
        <v>69</v>
      </c>
      <c r="X37" s="255"/>
      <c r="Y37" s="40">
        <v>22</v>
      </c>
      <c r="Z37" s="37">
        <f>+'З-ТМБ-18'!AB42+'З-ТМБ-18'!AB43+'З-ТМБ-18'!AB44+'З-ТМБ-18'!AB81</f>
        <v>404</v>
      </c>
      <c r="AA37" s="37">
        <f>+'З-ТМБ-18'!AC42+'З-ТМБ-18'!AC43+'З-ТМБ-18'!AC44+'З-ТМБ-18'!AC81</f>
        <v>164</v>
      </c>
      <c r="AB37" s="37">
        <f>+'З-ТМБ-18'!AD42+'З-ТМБ-18'!AD43+'З-ТМБ-18'!AD44+'З-ТМБ-18'!AD81</f>
        <v>0</v>
      </c>
      <c r="AC37" s="37">
        <f>+'З-ТМБ-18'!AE42+'З-ТМБ-18'!AE43+'З-ТМБ-18'!AE44+'З-ТМБ-18'!AE81</f>
        <v>0</v>
      </c>
      <c r="AD37" s="37">
        <f>+'З-ТМБ-18'!AF42+'З-ТМБ-18'!AF43+'З-ТМБ-18'!AF44+'З-ТМБ-18'!AF81</f>
        <v>369</v>
      </c>
      <c r="AE37" s="37">
        <f>+'З-ТМБ-18'!AG42+'З-ТМБ-18'!AG43+'З-ТМБ-18'!AG44+'З-ТМБ-18'!AG81</f>
        <v>143</v>
      </c>
      <c r="AF37" s="37">
        <f>+'З-ТМБ-18'!AH42+'З-ТМБ-18'!AH43+'З-ТМБ-18'!AH44+'З-ТМБ-18'!AH81</f>
        <v>35</v>
      </c>
      <c r="AG37" s="37">
        <f>+'З-ТМБ-18'!AI42+'З-ТМБ-18'!AI43+'З-ТМБ-18'!AI44+'З-ТМБ-18'!AI81</f>
        <v>21</v>
      </c>
      <c r="AH37" s="37">
        <f>+'З-ТМБ-18'!AJ42+'З-ТМБ-18'!AJ43+'З-ТМБ-18'!AJ44+'З-ТМБ-18'!AJ81</f>
        <v>6</v>
      </c>
      <c r="AI37" s="37">
        <f>+'З-ТМБ-18'!AK42+'З-ТМБ-18'!AK43+'З-ТМБ-18'!AK44+'З-ТМБ-18'!AK81</f>
        <v>3</v>
      </c>
      <c r="AJ37" s="37">
        <f>+'З-ТМБ-18'!AL42+'З-ТМБ-18'!AL43+'З-ТМБ-18'!AL44+'З-ТМБ-18'!AL81</f>
        <v>3</v>
      </c>
      <c r="AK37" s="37">
        <f>+'З-ТМБ-18'!AM42+'З-ТМБ-18'!AM43+'З-ТМБ-18'!AM44+'З-ТМБ-18'!AM81</f>
        <v>1</v>
      </c>
      <c r="AL37" s="37">
        <f>+'З-ТМБ-18'!AN42+'З-ТМБ-18'!AN43+'З-ТМБ-18'!AN44+'З-ТМБ-18'!AN81</f>
        <v>3</v>
      </c>
      <c r="AM37" s="37">
        <f>+'З-ТМБ-18'!AO42+'З-ТМБ-18'!AO43+'З-ТМБ-18'!AO44+'З-ТМБ-18'!AO81</f>
        <v>2</v>
      </c>
    </row>
    <row r="38" spans="1:39" s="10" customFormat="1" ht="17.25" customHeight="1">
      <c r="A38" s="252" t="s">
        <v>70</v>
      </c>
      <c r="B38" s="252"/>
      <c r="C38" s="38">
        <v>23</v>
      </c>
      <c r="D38" s="243">
        <f t="shared" si="2"/>
        <v>1082</v>
      </c>
      <c r="E38" s="243"/>
      <c r="F38" s="243">
        <f t="shared" si="3"/>
        <v>420</v>
      </c>
      <c r="G38" s="243"/>
      <c r="H38" s="243">
        <f>SUM(H39:I41)</f>
        <v>35</v>
      </c>
      <c r="I38" s="243"/>
      <c r="J38" s="38">
        <f>SUM(J39:J41)</f>
        <v>9</v>
      </c>
      <c r="K38" s="38">
        <f t="shared" ref="K38:V38" si="10">SUM(K39:K41)</f>
        <v>67</v>
      </c>
      <c r="L38" s="38">
        <f t="shared" si="10"/>
        <v>24</v>
      </c>
      <c r="M38" s="38">
        <f t="shared" si="10"/>
        <v>592</v>
      </c>
      <c r="N38" s="38">
        <f t="shared" si="10"/>
        <v>228</v>
      </c>
      <c r="O38" s="38">
        <f t="shared" si="10"/>
        <v>265</v>
      </c>
      <c r="P38" s="38">
        <f t="shared" si="10"/>
        <v>102</v>
      </c>
      <c r="Q38" s="38">
        <f t="shared" si="10"/>
        <v>110</v>
      </c>
      <c r="R38" s="38">
        <f t="shared" si="10"/>
        <v>52</v>
      </c>
      <c r="S38" s="38">
        <f t="shared" si="10"/>
        <v>13</v>
      </c>
      <c r="T38" s="38">
        <f t="shared" si="10"/>
        <v>5</v>
      </c>
      <c r="U38" s="38">
        <f t="shared" si="10"/>
        <v>0</v>
      </c>
      <c r="V38" s="38">
        <f t="shared" si="10"/>
        <v>0</v>
      </c>
      <c r="W38" s="252" t="s">
        <v>71</v>
      </c>
      <c r="X38" s="252"/>
      <c r="Y38" s="39">
        <v>23</v>
      </c>
      <c r="Z38" s="38">
        <f t="shared" ref="Z38:AM38" si="11">SUM(Z39:Z41)</f>
        <v>472</v>
      </c>
      <c r="AA38" s="38">
        <f t="shared" si="11"/>
        <v>172</v>
      </c>
      <c r="AB38" s="38">
        <f t="shared" si="11"/>
        <v>33</v>
      </c>
      <c r="AC38" s="38">
        <f t="shared" si="11"/>
        <v>8</v>
      </c>
      <c r="AD38" s="38">
        <f t="shared" si="11"/>
        <v>354</v>
      </c>
      <c r="AE38" s="38">
        <f t="shared" si="11"/>
        <v>132</v>
      </c>
      <c r="AF38" s="38">
        <f t="shared" si="11"/>
        <v>85</v>
      </c>
      <c r="AG38" s="38">
        <f t="shared" si="11"/>
        <v>32</v>
      </c>
      <c r="AH38" s="38">
        <f t="shared" si="11"/>
        <v>39</v>
      </c>
      <c r="AI38" s="38">
        <f t="shared" si="11"/>
        <v>19</v>
      </c>
      <c r="AJ38" s="38">
        <f t="shared" si="11"/>
        <v>16</v>
      </c>
      <c r="AK38" s="38">
        <f t="shared" si="11"/>
        <v>4</v>
      </c>
      <c r="AL38" s="38">
        <f t="shared" si="11"/>
        <v>23</v>
      </c>
      <c r="AM38" s="38">
        <f t="shared" si="11"/>
        <v>15</v>
      </c>
    </row>
    <row r="39" spans="1:39" s="10" customFormat="1" ht="17.25" customHeight="1">
      <c r="A39" s="241" t="s">
        <v>72</v>
      </c>
      <c r="B39" s="242"/>
      <c r="C39" s="37">
        <v>24</v>
      </c>
      <c r="D39" s="243">
        <f t="shared" si="2"/>
        <v>509</v>
      </c>
      <c r="E39" s="243"/>
      <c r="F39" s="243">
        <f t="shared" si="3"/>
        <v>189</v>
      </c>
      <c r="G39" s="243"/>
      <c r="H39" s="254">
        <f>+'З-ТМБ-18'!H32:I32+'З-ТМБ-18'!H75:I75</f>
        <v>35</v>
      </c>
      <c r="I39" s="254"/>
      <c r="J39" s="37">
        <f>+'З-ТМБ-18'!J32+'З-ТМБ-18'!J75</f>
        <v>9</v>
      </c>
      <c r="K39" s="37">
        <f>+'З-ТМБ-18'!K32+'З-ТМБ-18'!K75</f>
        <v>67</v>
      </c>
      <c r="L39" s="37">
        <f>+'З-ТМБ-18'!L32+'З-ТМБ-18'!L75</f>
        <v>24</v>
      </c>
      <c r="M39" s="37">
        <f>+'З-ТМБ-18'!M32+'З-ТМБ-18'!M75</f>
        <v>206</v>
      </c>
      <c r="N39" s="37">
        <f>+'З-ТМБ-18'!N32+'З-ТМБ-18'!N75</f>
        <v>97</v>
      </c>
      <c r="O39" s="37">
        <f>+'З-ТМБ-18'!O32+'З-ТМБ-18'!O75</f>
        <v>136</v>
      </c>
      <c r="P39" s="37">
        <f>+'З-ТМБ-18'!P32+'З-ТМБ-18'!P75</f>
        <v>51</v>
      </c>
      <c r="Q39" s="37">
        <f>+'З-ТМБ-18'!Q32+'З-ТМБ-18'!Q75</f>
        <v>65</v>
      </c>
      <c r="R39" s="37">
        <f>+'З-ТМБ-18'!R32+'З-ТМБ-18'!R75</f>
        <v>8</v>
      </c>
      <c r="S39" s="37">
        <f>+'З-ТМБ-18'!S32+'З-ТМБ-18'!S75</f>
        <v>0</v>
      </c>
      <c r="T39" s="37">
        <f>+'З-ТМБ-18'!T32+'З-ТМБ-18'!T75</f>
        <v>0</v>
      </c>
      <c r="U39" s="37">
        <f>+'З-ТМБ-18'!Z32+'З-ТМБ-18'!Z75</f>
        <v>0</v>
      </c>
      <c r="V39" s="37">
        <f>+'З-ТМБ-18'!AA32+'З-ТМБ-18'!AA75</f>
        <v>0</v>
      </c>
      <c r="W39" s="255" t="s">
        <v>73</v>
      </c>
      <c r="X39" s="255"/>
      <c r="Y39" s="40">
        <v>24</v>
      </c>
      <c r="Z39" s="37">
        <f>+'З-ТМБ-18'!AB32+'З-ТМБ-18'!AB75</f>
        <v>202</v>
      </c>
      <c r="AA39" s="37">
        <f>+'З-ТМБ-18'!AC32+'З-ТМБ-18'!AC75</f>
        <v>38</v>
      </c>
      <c r="AB39" s="37">
        <f>+'З-ТМБ-18'!AD32+'З-ТМБ-18'!AD75</f>
        <v>33</v>
      </c>
      <c r="AC39" s="37">
        <f>+'З-ТМБ-18'!AE32+'З-ТМБ-18'!AE75</f>
        <v>8</v>
      </c>
      <c r="AD39" s="37">
        <f>+'З-ТМБ-18'!AF32+'З-ТМБ-18'!AF75</f>
        <v>115</v>
      </c>
      <c r="AE39" s="37">
        <f>+'З-ТМБ-18'!AG32+'З-ТМБ-18'!AG75</f>
        <v>27</v>
      </c>
      <c r="AF39" s="37">
        <f>+'З-ТМБ-18'!AH32+'З-ТМБ-18'!AH75</f>
        <v>54</v>
      </c>
      <c r="AG39" s="37">
        <f>+'З-ТМБ-18'!AI32+'З-ТМБ-18'!AI75</f>
        <v>3</v>
      </c>
      <c r="AH39" s="37">
        <f>+'З-ТМБ-18'!AJ32+'З-ТМБ-18'!AJ75</f>
        <v>31</v>
      </c>
      <c r="AI39" s="37">
        <f>+'З-ТМБ-18'!AK32+'З-ТМБ-18'!AK75</f>
        <v>15</v>
      </c>
      <c r="AJ39" s="37">
        <f>+'З-ТМБ-18'!AL32+'З-ТМБ-18'!AL75</f>
        <v>9</v>
      </c>
      <c r="AK39" s="37">
        <f>+'З-ТМБ-18'!AM32+'З-ТМБ-18'!AM75</f>
        <v>1</v>
      </c>
      <c r="AL39" s="37">
        <f>+'З-ТМБ-18'!AN32+'З-ТМБ-18'!AN75</f>
        <v>22</v>
      </c>
      <c r="AM39" s="37">
        <f>+'З-ТМБ-18'!AO32+'З-ТМБ-18'!AO75</f>
        <v>14</v>
      </c>
    </row>
    <row r="40" spans="1:39" s="10" customFormat="1" ht="17.25" customHeight="1">
      <c r="A40" s="241" t="s">
        <v>74</v>
      </c>
      <c r="B40" s="242"/>
      <c r="C40" s="37">
        <v>25</v>
      </c>
      <c r="D40" s="243">
        <f t="shared" si="2"/>
        <v>198</v>
      </c>
      <c r="E40" s="243"/>
      <c r="F40" s="243">
        <f t="shared" si="3"/>
        <v>87</v>
      </c>
      <c r="G40" s="243"/>
      <c r="H40" s="254">
        <f>+'З-ТМБ-18'!H37:I37</f>
        <v>0</v>
      </c>
      <c r="I40" s="254"/>
      <c r="J40" s="37">
        <f>+'З-ТМБ-18'!J37</f>
        <v>0</v>
      </c>
      <c r="K40" s="37">
        <f>+'З-ТМБ-18'!K37</f>
        <v>0</v>
      </c>
      <c r="L40" s="37">
        <f>+'З-ТМБ-18'!L37</f>
        <v>0</v>
      </c>
      <c r="M40" s="37">
        <f>+'З-ТМБ-18'!M37</f>
        <v>100</v>
      </c>
      <c r="N40" s="37">
        <f>+'З-ТМБ-18'!N37</f>
        <v>27</v>
      </c>
      <c r="O40" s="37">
        <f>+'З-ТМБ-18'!O37</f>
        <v>53</v>
      </c>
      <c r="P40" s="37">
        <f>+'З-ТМБ-18'!P37</f>
        <v>16</v>
      </c>
      <c r="Q40" s="37">
        <f>+'З-ТМБ-18'!Q37</f>
        <v>45</v>
      </c>
      <c r="R40" s="37">
        <f>+'З-ТМБ-18'!R37</f>
        <v>44</v>
      </c>
      <c r="S40" s="37">
        <f>+'З-ТМБ-18'!S37</f>
        <v>0</v>
      </c>
      <c r="T40" s="37">
        <f>+'З-ТМБ-18'!T37</f>
        <v>0</v>
      </c>
      <c r="U40" s="37">
        <f>+'З-ТМБ-18'!Z37</f>
        <v>0</v>
      </c>
      <c r="V40" s="37">
        <f>+'З-ТМБ-18'!AA37</f>
        <v>0</v>
      </c>
      <c r="W40" s="255" t="s">
        <v>75</v>
      </c>
      <c r="X40" s="255"/>
      <c r="Y40" s="40">
        <v>25</v>
      </c>
      <c r="Z40" s="37">
        <f>+'З-ТМБ-18'!AB37</f>
        <v>83</v>
      </c>
      <c r="AA40" s="37">
        <f>+'З-ТМБ-18'!AC37</f>
        <v>49</v>
      </c>
      <c r="AB40" s="37">
        <f>+'З-ТМБ-18'!AD37</f>
        <v>0</v>
      </c>
      <c r="AC40" s="37">
        <f>+'З-ТМБ-18'!AE37</f>
        <v>0</v>
      </c>
      <c r="AD40" s="37">
        <f>+'З-ТМБ-18'!AF37</f>
        <v>59</v>
      </c>
      <c r="AE40" s="37">
        <f>+'З-ТМБ-18'!AG37</f>
        <v>26</v>
      </c>
      <c r="AF40" s="37">
        <f>+'З-ТМБ-18'!AH37</f>
        <v>24</v>
      </c>
      <c r="AG40" s="37">
        <f>+'З-ТМБ-18'!AI37</f>
        <v>23</v>
      </c>
      <c r="AH40" s="37">
        <f>+'З-ТМБ-18'!AJ37</f>
        <v>0</v>
      </c>
      <c r="AI40" s="37">
        <f>+'З-ТМБ-18'!AK37</f>
        <v>0</v>
      </c>
      <c r="AJ40" s="37">
        <f>+'З-ТМБ-18'!AL37</f>
        <v>0</v>
      </c>
      <c r="AK40" s="37">
        <f>+'З-ТМБ-18'!AM37</f>
        <v>0</v>
      </c>
      <c r="AL40" s="37">
        <f>+'З-ТМБ-18'!AN37</f>
        <v>0</v>
      </c>
      <c r="AM40" s="37">
        <f>+'З-ТМБ-18'!AO37</f>
        <v>0</v>
      </c>
    </row>
    <row r="41" spans="1:39" s="10" customFormat="1" ht="17.25" customHeight="1">
      <c r="A41" s="241" t="s">
        <v>76</v>
      </c>
      <c r="B41" s="242"/>
      <c r="C41" s="37">
        <v>26</v>
      </c>
      <c r="D41" s="243">
        <f t="shared" si="2"/>
        <v>375</v>
      </c>
      <c r="E41" s="243"/>
      <c r="F41" s="243">
        <f t="shared" si="3"/>
        <v>144</v>
      </c>
      <c r="G41" s="243"/>
      <c r="H41" s="254">
        <f>+'З-ТМБ-18'!H46:I46+'З-ТМБ-18'!H83:I83</f>
        <v>0</v>
      </c>
      <c r="I41" s="254"/>
      <c r="J41" s="37">
        <f>+'З-ТМБ-18'!J46+'З-ТМБ-18'!J83</f>
        <v>0</v>
      </c>
      <c r="K41" s="37">
        <f>+'З-ТМБ-18'!K46+'З-ТМБ-18'!K83</f>
        <v>0</v>
      </c>
      <c r="L41" s="37">
        <f>+'З-ТМБ-18'!L46+'З-ТМБ-18'!L83</f>
        <v>0</v>
      </c>
      <c r="M41" s="37">
        <f>+'З-ТМБ-18'!M46+'З-ТМБ-18'!M83</f>
        <v>286</v>
      </c>
      <c r="N41" s="37">
        <f>+'З-ТМБ-18'!N46+'З-ТМБ-18'!N83</f>
        <v>104</v>
      </c>
      <c r="O41" s="37">
        <f>+'З-ТМБ-18'!O46+'З-ТМБ-18'!O83</f>
        <v>76</v>
      </c>
      <c r="P41" s="37">
        <f>+'З-ТМБ-18'!P46+'З-ТМБ-18'!P83</f>
        <v>35</v>
      </c>
      <c r="Q41" s="37">
        <f>+'З-ТМБ-18'!Q46+'З-ТМБ-18'!Q83</f>
        <v>0</v>
      </c>
      <c r="R41" s="37">
        <f>+'З-ТМБ-18'!R46+'З-ТМБ-18'!R83</f>
        <v>0</v>
      </c>
      <c r="S41" s="37">
        <f>+'З-ТМБ-18'!S46+'З-ТМБ-18'!S83</f>
        <v>13</v>
      </c>
      <c r="T41" s="37">
        <f>+'З-ТМБ-18'!T46+'З-ТМБ-18'!T83</f>
        <v>5</v>
      </c>
      <c r="U41" s="37">
        <f>+'З-ТМБ-18'!Z46+'З-ТМБ-18'!Z83</f>
        <v>0</v>
      </c>
      <c r="V41" s="37">
        <f>+'З-ТМБ-18'!AA46+'З-ТМБ-18'!AA83</f>
        <v>0</v>
      </c>
      <c r="W41" s="255" t="s">
        <v>77</v>
      </c>
      <c r="X41" s="255"/>
      <c r="Y41" s="40">
        <v>26</v>
      </c>
      <c r="Z41" s="37">
        <f>+'З-ТМБ-18'!AB46+'З-ТМБ-18'!AB83</f>
        <v>187</v>
      </c>
      <c r="AA41" s="37">
        <f>+'З-ТМБ-18'!AC46+'З-ТМБ-18'!AC83</f>
        <v>85</v>
      </c>
      <c r="AB41" s="37">
        <f>+'З-ТМБ-18'!AD46+'З-ТМБ-18'!AD83</f>
        <v>0</v>
      </c>
      <c r="AC41" s="37">
        <f>+'З-ТМБ-18'!AE46+'З-ТМБ-18'!AE83</f>
        <v>0</v>
      </c>
      <c r="AD41" s="37">
        <f>+'З-ТМБ-18'!AF46+'З-ТМБ-18'!AF83</f>
        <v>180</v>
      </c>
      <c r="AE41" s="37">
        <f>+'З-ТМБ-18'!AG46+'З-ТМБ-18'!AG83</f>
        <v>79</v>
      </c>
      <c r="AF41" s="37">
        <f>+'З-ТМБ-18'!AH46+'З-ТМБ-18'!AH83</f>
        <v>7</v>
      </c>
      <c r="AG41" s="37">
        <f>+'З-ТМБ-18'!AI46+'З-ТМБ-18'!AI83</f>
        <v>6</v>
      </c>
      <c r="AH41" s="37">
        <f>+'З-ТМБ-18'!AJ46+'З-ТМБ-18'!AJ83</f>
        <v>8</v>
      </c>
      <c r="AI41" s="37">
        <f>+'З-ТМБ-18'!AK46+'З-ТМБ-18'!AK83</f>
        <v>4</v>
      </c>
      <c r="AJ41" s="37">
        <f>+'З-ТМБ-18'!AL46+'З-ТМБ-18'!AL83</f>
        <v>7</v>
      </c>
      <c r="AK41" s="37">
        <f>+'З-ТМБ-18'!AM46+'З-ТМБ-18'!AM83</f>
        <v>3</v>
      </c>
      <c r="AL41" s="37">
        <f>+'З-ТМБ-18'!AN46+'З-ТМБ-18'!AN83</f>
        <v>1</v>
      </c>
      <c r="AM41" s="37">
        <f>+'З-ТМБ-18'!AO46+'З-ТМБ-18'!AO83</f>
        <v>1</v>
      </c>
    </row>
    <row r="42" spans="1:39" s="10" customFormat="1" ht="17.25" customHeight="1">
      <c r="A42" s="252" t="s">
        <v>78</v>
      </c>
      <c r="B42" s="252"/>
      <c r="C42" s="38">
        <v>27</v>
      </c>
      <c r="D42" s="243">
        <f t="shared" si="2"/>
        <v>8680</v>
      </c>
      <c r="E42" s="243"/>
      <c r="F42" s="243">
        <f t="shared" si="3"/>
        <v>3646</v>
      </c>
      <c r="G42" s="243"/>
      <c r="H42" s="243">
        <f>SUM(H43:I51)</f>
        <v>841</v>
      </c>
      <c r="I42" s="243"/>
      <c r="J42" s="38">
        <f>SUM(J43:J51)</f>
        <v>307</v>
      </c>
      <c r="K42" s="38">
        <f t="shared" ref="K42:V42" si="12">SUM(K43:K51)</f>
        <v>906</v>
      </c>
      <c r="L42" s="38">
        <f t="shared" si="12"/>
        <v>653</v>
      </c>
      <c r="M42" s="38">
        <f t="shared" si="12"/>
        <v>3655</v>
      </c>
      <c r="N42" s="38">
        <f t="shared" si="12"/>
        <v>1535</v>
      </c>
      <c r="O42" s="38">
        <f t="shared" si="12"/>
        <v>2377</v>
      </c>
      <c r="P42" s="38">
        <f t="shared" si="12"/>
        <v>862</v>
      </c>
      <c r="Q42" s="38">
        <f t="shared" si="12"/>
        <v>721</v>
      </c>
      <c r="R42" s="38">
        <f t="shared" si="12"/>
        <v>139</v>
      </c>
      <c r="S42" s="38">
        <f t="shared" si="12"/>
        <v>180</v>
      </c>
      <c r="T42" s="38">
        <f t="shared" si="12"/>
        <v>150</v>
      </c>
      <c r="U42" s="38">
        <f t="shared" si="12"/>
        <v>0</v>
      </c>
      <c r="V42" s="38">
        <f t="shared" si="12"/>
        <v>0</v>
      </c>
      <c r="W42" s="253" t="s">
        <v>79</v>
      </c>
      <c r="X42" s="253"/>
      <c r="Y42" s="39">
        <v>27</v>
      </c>
      <c r="Z42" s="38">
        <f t="shared" ref="Z42:AM42" si="13">SUM(Z43:Z51)</f>
        <v>4292</v>
      </c>
      <c r="AA42" s="38">
        <f t="shared" si="13"/>
        <v>1737</v>
      </c>
      <c r="AB42" s="38">
        <f t="shared" si="13"/>
        <v>646</v>
      </c>
      <c r="AC42" s="38">
        <f t="shared" si="13"/>
        <v>348</v>
      </c>
      <c r="AD42" s="38">
        <f t="shared" si="13"/>
        <v>3024</v>
      </c>
      <c r="AE42" s="38">
        <f t="shared" si="13"/>
        <v>1152</v>
      </c>
      <c r="AF42" s="38">
        <f t="shared" si="13"/>
        <v>622</v>
      </c>
      <c r="AG42" s="38">
        <f t="shared" si="13"/>
        <v>237</v>
      </c>
      <c r="AH42" s="38">
        <f t="shared" si="13"/>
        <v>668</v>
      </c>
      <c r="AI42" s="38">
        <f t="shared" si="13"/>
        <v>266</v>
      </c>
      <c r="AJ42" s="38">
        <f t="shared" si="13"/>
        <v>282</v>
      </c>
      <c r="AK42" s="38">
        <f t="shared" si="13"/>
        <v>118</v>
      </c>
      <c r="AL42" s="38">
        <f t="shared" si="13"/>
        <v>386</v>
      </c>
      <c r="AM42" s="38">
        <f t="shared" si="13"/>
        <v>148</v>
      </c>
    </row>
    <row r="43" spans="1:39" s="10" customFormat="1" ht="17.25" customHeight="1">
      <c r="A43" s="241" t="s">
        <v>80</v>
      </c>
      <c r="B43" s="242"/>
      <c r="C43" s="37">
        <v>28</v>
      </c>
      <c r="D43" s="243">
        <f t="shared" si="2"/>
        <v>149</v>
      </c>
      <c r="E43" s="243"/>
      <c r="F43" s="243">
        <f t="shared" si="3"/>
        <v>65</v>
      </c>
      <c r="G43" s="243"/>
      <c r="H43" s="244">
        <f>+'З-ТМБ-18'!H54:I54</f>
        <v>0</v>
      </c>
      <c r="I43" s="244"/>
      <c r="J43" s="40">
        <f>+'З-ТМБ-18'!J54</f>
        <v>0</v>
      </c>
      <c r="K43" s="40">
        <f>+'З-ТМБ-18'!K54</f>
        <v>0</v>
      </c>
      <c r="L43" s="40">
        <f>+'З-ТМБ-18'!L54</f>
        <v>0</v>
      </c>
      <c r="M43" s="40">
        <f>+'З-ТМБ-18'!M54</f>
        <v>122</v>
      </c>
      <c r="N43" s="40">
        <f>+'З-ТМБ-18'!N54</f>
        <v>57</v>
      </c>
      <c r="O43" s="40">
        <f>+'З-ТМБ-18'!O54</f>
        <v>27</v>
      </c>
      <c r="P43" s="40">
        <f>+'З-ТМБ-18'!P54</f>
        <v>8</v>
      </c>
      <c r="Q43" s="40">
        <f>+'З-ТМБ-18'!Q54</f>
        <v>0</v>
      </c>
      <c r="R43" s="40">
        <f>+'З-ТМБ-18'!R54</f>
        <v>0</v>
      </c>
      <c r="S43" s="40">
        <f>+'З-ТМБ-18'!S54</f>
        <v>0</v>
      </c>
      <c r="T43" s="40">
        <f>+'З-ТМБ-18'!T54</f>
        <v>0</v>
      </c>
      <c r="U43" s="40">
        <f>+'З-ТМБ-18'!Z54</f>
        <v>0</v>
      </c>
      <c r="V43" s="40">
        <f>+'З-ТМБ-18'!AA54</f>
        <v>0</v>
      </c>
      <c r="W43" s="245" t="s">
        <v>81</v>
      </c>
      <c r="X43" s="245"/>
      <c r="Y43" s="40">
        <v>28</v>
      </c>
      <c r="Z43" s="40">
        <f>+'З-ТМБ-18'!AB54</f>
        <v>33</v>
      </c>
      <c r="AA43" s="40">
        <f>+'З-ТМБ-18'!AC54</f>
        <v>5</v>
      </c>
      <c r="AB43" s="40">
        <f>+'З-ТМБ-18'!AD54</f>
        <v>0</v>
      </c>
      <c r="AC43" s="40">
        <f>+'З-ТМБ-18'!AE54</f>
        <v>0</v>
      </c>
      <c r="AD43" s="40">
        <f>+'З-ТМБ-18'!AF54</f>
        <v>33</v>
      </c>
      <c r="AE43" s="40">
        <f>+'З-ТМБ-18'!AG54</f>
        <v>5</v>
      </c>
      <c r="AF43" s="40">
        <f>+'З-ТМБ-18'!AH54</f>
        <v>0</v>
      </c>
      <c r="AG43" s="40">
        <f>+'З-ТМБ-18'!AI54</f>
        <v>0</v>
      </c>
      <c r="AH43" s="40">
        <f>+'З-ТМБ-18'!AJ54</f>
        <v>3</v>
      </c>
      <c r="AI43" s="40">
        <f>+'З-ТМБ-18'!AK54</f>
        <v>2</v>
      </c>
      <c r="AJ43" s="40">
        <f>+'З-ТМБ-18'!AL54</f>
        <v>0</v>
      </c>
      <c r="AK43" s="40">
        <f>+'З-ТМБ-18'!AM54</f>
        <v>0</v>
      </c>
      <c r="AL43" s="40">
        <f>+'З-ТМБ-18'!AN54</f>
        <v>3</v>
      </c>
      <c r="AM43" s="40">
        <f>+'З-ТМБ-18'!AO54</f>
        <v>2</v>
      </c>
    </row>
    <row r="44" spans="1:39" s="10" customFormat="1" ht="17.25" customHeight="1">
      <c r="A44" s="241" t="s">
        <v>82</v>
      </c>
      <c r="B44" s="242"/>
      <c r="C44" s="37">
        <v>29</v>
      </c>
      <c r="D44" s="243">
        <f t="shared" si="2"/>
        <v>0</v>
      </c>
      <c r="E44" s="243"/>
      <c r="F44" s="243">
        <f t="shared" si="3"/>
        <v>0</v>
      </c>
      <c r="G44" s="243"/>
      <c r="H44" s="244"/>
      <c r="I44" s="244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245" t="s">
        <v>83</v>
      </c>
      <c r="X44" s="245"/>
      <c r="Y44" s="40">
        <v>29</v>
      </c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</row>
    <row r="45" spans="1:39" s="10" customFormat="1" ht="17.25" customHeight="1">
      <c r="A45" s="241" t="s">
        <v>84</v>
      </c>
      <c r="B45" s="242"/>
      <c r="C45" s="37">
        <v>30</v>
      </c>
      <c r="D45" s="243">
        <f t="shared" si="2"/>
        <v>1730</v>
      </c>
      <c r="E45" s="243"/>
      <c r="F45" s="243">
        <f t="shared" si="3"/>
        <v>508</v>
      </c>
      <c r="G45" s="243"/>
      <c r="H45" s="244">
        <f>+'З-ТМБ-18'!H58:I58+'З-ТМБ-18'!H62:I62+'З-ТМБ-18'!H69:I69+'З-ТМБ-18'!H91:I91+'З-ТМБ-18'!H92:I92+'З-ТМБ-18'!H102:I102+'З-ТМБ-18'!H107:I107</f>
        <v>360</v>
      </c>
      <c r="I45" s="244"/>
      <c r="J45" s="40">
        <f>+'З-ТМБ-18'!J58+'З-ТМБ-18'!J62+'З-ТМБ-18'!J69+'З-ТМБ-18'!J91+'З-ТМБ-18'!J92+'З-ТМБ-18'!J102+'З-ТМБ-18'!J107</f>
        <v>72</v>
      </c>
      <c r="K45" s="40">
        <f>+'З-ТМБ-18'!K58+'З-ТМБ-18'!K62+'З-ТМБ-18'!K69+'З-ТМБ-18'!K91+'З-ТМБ-18'!K92+'З-ТМБ-18'!K102+'З-ТМБ-18'!K107</f>
        <v>154</v>
      </c>
      <c r="L45" s="40">
        <f>+'З-ТМБ-18'!L58+'З-ТМБ-18'!L62+'З-ТМБ-18'!L69+'З-ТМБ-18'!L91+'З-ТМБ-18'!L92+'З-ТМБ-18'!L102+'З-ТМБ-18'!L107</f>
        <v>79</v>
      </c>
      <c r="M45" s="40">
        <f>+'З-ТМБ-18'!M58+'З-ТМБ-18'!M62+'З-ТМБ-18'!M69+'З-ТМБ-18'!M91+'З-ТМБ-18'!M92+'З-ТМБ-18'!M102+'З-ТМБ-18'!M107</f>
        <v>547</v>
      </c>
      <c r="N45" s="40">
        <f>+'З-ТМБ-18'!N58+'З-ТМБ-18'!N62+'З-ТМБ-18'!N69+'З-ТМБ-18'!N91+'З-ТМБ-18'!N92+'З-ТМБ-18'!N102+'З-ТМБ-18'!N107</f>
        <v>206</v>
      </c>
      <c r="O45" s="40">
        <f>+'З-ТМБ-18'!O58+'З-ТМБ-18'!O62+'З-ТМБ-18'!O69+'З-ТМБ-18'!O91+'З-ТМБ-18'!O92+'З-ТМБ-18'!O102+'З-ТМБ-18'!O107</f>
        <v>608</v>
      </c>
      <c r="P45" s="40">
        <f>+'З-ТМБ-18'!P58+'З-ТМБ-18'!P62+'З-ТМБ-18'!P69+'З-ТМБ-18'!P91+'З-ТМБ-18'!P92+'З-ТМБ-18'!P102+'З-ТМБ-18'!P107</f>
        <v>140</v>
      </c>
      <c r="Q45" s="40">
        <f>+'З-ТМБ-18'!Q58+'З-ТМБ-18'!Q62+'З-ТМБ-18'!Q69+'З-ТМБ-18'!Q91+'З-ТМБ-18'!Q92+'З-ТМБ-18'!Q102+'З-ТМБ-18'!Q107</f>
        <v>61</v>
      </c>
      <c r="R45" s="40">
        <f>+'З-ТМБ-18'!R58+'З-ТМБ-18'!R62+'З-ТМБ-18'!R69+'З-ТМБ-18'!R91+'З-ТМБ-18'!R92+'З-ТМБ-18'!R102+'З-ТМБ-18'!R107</f>
        <v>11</v>
      </c>
      <c r="S45" s="40">
        <f>+'З-ТМБ-18'!S58+'З-ТМБ-18'!S62+'З-ТМБ-18'!S69+'З-ТМБ-18'!S91+'З-ТМБ-18'!S92+'З-ТМБ-18'!S102+'З-ТМБ-18'!S107</f>
        <v>0</v>
      </c>
      <c r="T45" s="40">
        <f>+'З-ТМБ-18'!T58+'З-ТМБ-18'!T62+'З-ТМБ-18'!T69+'З-ТМБ-18'!T91+'З-ТМБ-18'!T92+'З-ТМБ-18'!T102+'З-ТМБ-18'!T107</f>
        <v>0</v>
      </c>
      <c r="U45" s="40">
        <f>+'З-ТМБ-18'!Z58+'З-ТМБ-18'!Z62+'З-ТМБ-18'!Z69+'З-ТМБ-18'!Z91+'З-ТМБ-18'!Z92+'З-ТМБ-18'!Z102+'З-ТМБ-18'!Z107</f>
        <v>0</v>
      </c>
      <c r="V45" s="40">
        <f>+'З-ТМБ-18'!AA58+'З-ТМБ-18'!AA62+'З-ТМБ-18'!AA69+'З-ТМБ-18'!AA91+'З-ТМБ-18'!AA92+'З-ТМБ-18'!AA102+'З-ТМБ-18'!AA107</f>
        <v>0</v>
      </c>
      <c r="W45" s="245" t="s">
        <v>85</v>
      </c>
      <c r="X45" s="245"/>
      <c r="Y45" s="40">
        <v>30</v>
      </c>
      <c r="Z45" s="40">
        <f>+'З-ТМБ-18'!AB58+'З-ТМБ-18'!AB62+'З-ТМБ-18'!AB69+'З-ТМБ-18'!AB91+'З-ТМБ-18'!AB92+'З-ТМБ-18'!AB102+'З-ТМБ-18'!AB107</f>
        <v>516</v>
      </c>
      <c r="AA45" s="40">
        <f>+'З-ТМБ-18'!AC58+'З-ТМБ-18'!AC62+'З-ТМБ-18'!AC69+'З-ТМБ-18'!AC91+'З-ТМБ-18'!AC92+'З-ТМБ-18'!AC102+'З-ТМБ-18'!AC107</f>
        <v>116</v>
      </c>
      <c r="AB45" s="40">
        <f>+'З-ТМБ-18'!AD58+'З-ТМБ-18'!AD62+'З-ТМБ-18'!AD69+'З-ТМБ-18'!AD91+'З-ТМБ-18'!AD92+'З-ТМБ-18'!AD102+'З-ТМБ-18'!AD107</f>
        <v>130</v>
      </c>
      <c r="AC45" s="40">
        <f>+'З-ТМБ-18'!AE58+'З-ТМБ-18'!AE62+'З-ТМБ-18'!AE69+'З-ТМБ-18'!AE91+'З-ТМБ-18'!AE92+'З-ТМБ-18'!AE102+'З-ТМБ-18'!AE107</f>
        <v>30</v>
      </c>
      <c r="AD45" s="40">
        <f>+'З-ТМБ-18'!AF58+'З-ТМБ-18'!AF62+'З-ТМБ-18'!AF69+'З-ТМБ-18'!AF91+'З-ТМБ-18'!AF92+'З-ТМБ-18'!AF102+'З-ТМБ-18'!AF107</f>
        <v>358</v>
      </c>
      <c r="AE45" s="40">
        <f>+'З-ТМБ-18'!AG58+'З-ТМБ-18'!AG62+'З-ТМБ-18'!AG69+'З-ТМБ-18'!AG91+'З-ТМБ-18'!AG92+'З-ТМБ-18'!AG102+'З-ТМБ-18'!AG107</f>
        <v>79</v>
      </c>
      <c r="AF45" s="40">
        <f>+'З-ТМБ-18'!AH58+'З-ТМБ-18'!AH62+'З-ТМБ-18'!AH69+'З-ТМБ-18'!AH91+'З-ТМБ-18'!AH92+'З-ТМБ-18'!AH102+'З-ТМБ-18'!AH107</f>
        <v>28</v>
      </c>
      <c r="AG45" s="40">
        <f>+'З-ТМБ-18'!AI58+'З-ТМБ-18'!AI62+'З-ТМБ-18'!AI69+'З-ТМБ-18'!AI91+'З-ТМБ-18'!AI92+'З-ТМБ-18'!AI102+'З-ТМБ-18'!AI107</f>
        <v>7</v>
      </c>
      <c r="AH45" s="40">
        <f>+'З-ТМБ-18'!AJ58+'З-ТМБ-18'!AJ62+'З-ТМБ-18'!AJ69+'З-ТМБ-18'!AJ91+'З-ТМБ-18'!AJ92+'З-ТМБ-18'!AJ102+'З-ТМБ-18'!AJ107</f>
        <v>194</v>
      </c>
      <c r="AI45" s="40">
        <f>+'З-ТМБ-18'!AK58+'З-ТМБ-18'!AK62+'З-ТМБ-18'!AK69+'З-ТМБ-18'!AK91+'З-ТМБ-18'!AK92+'З-ТМБ-18'!AK102+'З-ТМБ-18'!AK107</f>
        <v>48</v>
      </c>
      <c r="AJ45" s="40">
        <f>+'З-ТМБ-18'!AL58+'З-ТМБ-18'!AL62+'З-ТМБ-18'!AL69+'З-ТМБ-18'!AL91+'З-ТМБ-18'!AL92+'З-ТМБ-18'!AL102+'З-ТМБ-18'!AL107</f>
        <v>105</v>
      </c>
      <c r="AK45" s="40">
        <f>+'З-ТМБ-18'!AM58+'З-ТМБ-18'!AM62+'З-ТМБ-18'!AM69+'З-ТМБ-18'!AM91+'З-ТМБ-18'!AM92+'З-ТМБ-18'!AM102+'З-ТМБ-18'!AM107</f>
        <v>26</v>
      </c>
      <c r="AL45" s="40">
        <f>+'З-ТМБ-18'!AN58+'З-ТМБ-18'!AN62+'З-ТМБ-18'!AN69+'З-ТМБ-18'!AN91+'З-ТМБ-18'!AN92+'З-ТМБ-18'!AN102+'З-ТМБ-18'!AN107</f>
        <v>89</v>
      </c>
      <c r="AM45" s="40">
        <f>+'З-ТМБ-18'!AO58+'З-ТМБ-18'!AO62+'З-ТМБ-18'!AO69+'З-ТМБ-18'!AO91+'З-ТМБ-18'!AO92+'З-ТМБ-18'!AO102+'З-ТМБ-18'!AO107</f>
        <v>22</v>
      </c>
    </row>
    <row r="46" spans="1:39" s="10" customFormat="1" ht="17.25" customHeight="1">
      <c r="A46" s="241" t="s">
        <v>86</v>
      </c>
      <c r="B46" s="242"/>
      <c r="C46" s="37">
        <v>31</v>
      </c>
      <c r="D46" s="243">
        <f t="shared" si="2"/>
        <v>2341</v>
      </c>
      <c r="E46" s="243"/>
      <c r="F46" s="243">
        <f t="shared" si="3"/>
        <v>916</v>
      </c>
      <c r="G46" s="243"/>
      <c r="H46" s="244">
        <f>+'З-ТМБ-18'!H51:I51+'З-ТМБ-18'!H55:I55+'З-ТМБ-18'!H64:I64+'З-ТМБ-18'!H67:I67+'З-ТМБ-18'!H87:I87+'З-ТМБ-18'!H88:I88+'З-ТМБ-18'!H104:I104+'З-ТМБ-18'!H105:I105+'З-ТМБ-18'!H108:I108</f>
        <v>252</v>
      </c>
      <c r="I46" s="244"/>
      <c r="J46" s="40">
        <f>+'З-ТМБ-18'!J51+'З-ТМБ-18'!J55+'З-ТМБ-18'!J64+'З-ТМБ-18'!J67+'З-ТМБ-18'!J87+'З-ТМБ-18'!J88+'З-ТМБ-18'!J104+'З-ТМБ-18'!J105+'З-ТМБ-18'!J108</f>
        <v>118</v>
      </c>
      <c r="K46" s="40">
        <f>+'З-ТМБ-18'!K51+'З-ТМБ-18'!K55+'З-ТМБ-18'!K64+'З-ТМБ-18'!K67+'З-ТМБ-18'!K87+'З-ТМБ-18'!K88+'З-ТМБ-18'!K104+'З-ТМБ-18'!K105+'З-ТМБ-18'!K108</f>
        <v>9</v>
      </c>
      <c r="L46" s="40">
        <f>+'З-ТМБ-18'!L51+'З-ТМБ-18'!L55+'З-ТМБ-18'!L64+'З-ТМБ-18'!L67+'З-ТМБ-18'!L87+'З-ТМБ-18'!L88+'З-ТМБ-18'!L104+'З-ТМБ-18'!L105+'З-ТМБ-18'!L108</f>
        <v>6</v>
      </c>
      <c r="M46" s="40">
        <f>+'З-ТМБ-18'!M51+'З-ТМБ-18'!M55+'З-ТМБ-18'!M64+'З-ТМБ-18'!M67+'З-ТМБ-18'!M87+'З-ТМБ-18'!M88+'З-ТМБ-18'!M104+'З-ТМБ-18'!M105+'З-ТМБ-18'!M108</f>
        <v>1370</v>
      </c>
      <c r="N46" s="40">
        <f>+'З-ТМБ-18'!N51+'З-ТМБ-18'!N55+'З-ТМБ-18'!N64+'З-ТМБ-18'!N67+'З-ТМБ-18'!N87+'З-ТМБ-18'!N88+'З-ТМБ-18'!N104+'З-ТМБ-18'!N105+'З-ТМБ-18'!N108</f>
        <v>521</v>
      </c>
      <c r="O46" s="40">
        <f>+'З-ТМБ-18'!O51+'З-ТМБ-18'!O55+'З-ТМБ-18'!O64+'З-ТМБ-18'!O67+'З-ТМБ-18'!O87+'З-ТМБ-18'!O88+'З-ТМБ-18'!O104+'З-ТМБ-18'!O105+'З-ТМБ-18'!O108</f>
        <v>369</v>
      </c>
      <c r="P46" s="40">
        <f>+'З-ТМБ-18'!P51+'З-ТМБ-18'!P55+'З-ТМБ-18'!P64+'З-ТМБ-18'!P67+'З-ТМБ-18'!P87+'З-ТМБ-18'!P88+'З-ТМБ-18'!P104+'З-ТМБ-18'!P105+'З-ТМБ-18'!P108</f>
        <v>161</v>
      </c>
      <c r="Q46" s="40">
        <f>+'З-ТМБ-18'!Q51+'З-ТМБ-18'!Q55+'З-ТМБ-18'!Q64+'З-ТМБ-18'!Q67+'З-ТМБ-18'!Q87+'З-ТМБ-18'!Q88+'З-ТМБ-18'!Q104+'З-ТМБ-18'!Q105+'З-ТМБ-18'!Q108</f>
        <v>341</v>
      </c>
      <c r="R46" s="40">
        <f>+'З-ТМБ-18'!R51+'З-ТМБ-18'!R55+'З-ТМБ-18'!R64+'З-ТМБ-18'!R67+'З-ТМБ-18'!R87+'З-ТМБ-18'!R88+'З-ТМБ-18'!R104+'З-ТМБ-18'!R105+'З-ТМБ-18'!R108</f>
        <v>110</v>
      </c>
      <c r="S46" s="40">
        <f>+'З-ТМБ-18'!S51+'З-ТМБ-18'!S55+'З-ТМБ-18'!S64+'З-ТМБ-18'!S67+'З-ТМБ-18'!S87+'З-ТМБ-18'!S88+'З-ТМБ-18'!S104+'З-ТМБ-18'!S105+'З-ТМБ-18'!S108</f>
        <v>0</v>
      </c>
      <c r="T46" s="40">
        <f>+'З-ТМБ-18'!T51+'З-ТМБ-18'!T55+'З-ТМБ-18'!T64+'З-ТМБ-18'!T67+'З-ТМБ-18'!T87+'З-ТМБ-18'!T88+'З-ТМБ-18'!T104+'З-ТМБ-18'!T105+'З-ТМБ-18'!T108</f>
        <v>0</v>
      </c>
      <c r="U46" s="40">
        <f>+'З-ТМБ-18'!Z51+'З-ТМБ-18'!Z55+'З-ТМБ-18'!Z64+'З-ТМБ-18'!Z67+'З-ТМБ-18'!Z87+'З-ТМБ-18'!Z88+'З-ТМБ-18'!Z104+'З-ТМБ-18'!Z105+'З-ТМБ-18'!Z108</f>
        <v>0</v>
      </c>
      <c r="V46" s="40">
        <f>+'З-ТМБ-18'!AA51+'З-ТМБ-18'!AA55+'З-ТМБ-18'!AA64+'З-ТМБ-18'!AA67+'З-ТМБ-18'!AA87+'З-ТМБ-18'!AA88+'З-ТМБ-18'!AA104+'З-ТМБ-18'!AA105+'З-ТМБ-18'!AA108</f>
        <v>0</v>
      </c>
      <c r="W46" s="245" t="s">
        <v>87</v>
      </c>
      <c r="X46" s="245"/>
      <c r="Y46" s="40">
        <v>31</v>
      </c>
      <c r="Z46" s="40">
        <f>+'З-ТМБ-18'!AB51+'З-ТМБ-18'!AB55+'З-ТМБ-18'!AB64+'З-ТМБ-18'!AB67+'З-ТМБ-18'!AB87+'З-ТМБ-18'!AB88+'З-ТМБ-18'!AB104+'З-ТМБ-18'!AB105+'З-ТМБ-18'!AB108</f>
        <v>1153</v>
      </c>
      <c r="AA46" s="40">
        <f>+'З-ТМБ-18'!AC51+'З-ТМБ-18'!AC55+'З-ТМБ-18'!AC64+'З-ТМБ-18'!AC67+'З-ТМБ-18'!AC87+'З-ТМБ-18'!AC88+'З-ТМБ-18'!AC104+'З-ТМБ-18'!AC105+'З-ТМБ-18'!AC108</f>
        <v>515</v>
      </c>
      <c r="AB46" s="40">
        <f>+'З-ТМБ-18'!AD51+'З-ТМБ-18'!AD55+'З-ТМБ-18'!AD64+'З-ТМБ-18'!AD67+'З-ТМБ-18'!AD87+'З-ТМБ-18'!AD88+'З-ТМБ-18'!AD104+'З-ТМБ-18'!AD105+'З-ТМБ-18'!AD108</f>
        <v>82</v>
      </c>
      <c r="AC46" s="40">
        <f>+'З-ТМБ-18'!AE51+'З-ТМБ-18'!AE55+'З-ТМБ-18'!AE64+'З-ТМБ-18'!AE67+'З-ТМБ-18'!AE87+'З-ТМБ-18'!AE88+'З-ТМБ-18'!AE104+'З-ТМБ-18'!AE105+'З-ТМБ-18'!AE108</f>
        <v>37</v>
      </c>
      <c r="AD46" s="40">
        <f>+'З-ТМБ-18'!AF51+'З-ТМБ-18'!AF55+'З-ТМБ-18'!AF64+'З-ТМБ-18'!AF67+'З-ТМБ-18'!AF87+'З-ТМБ-18'!AF88+'З-ТМБ-18'!AF104+'З-ТМБ-18'!AF105+'З-ТМБ-18'!AF108</f>
        <v>922</v>
      </c>
      <c r="AE46" s="40">
        <f>+'З-ТМБ-18'!AG51+'З-ТМБ-18'!AG55+'З-ТМБ-18'!AG64+'З-ТМБ-18'!AG67+'З-ТМБ-18'!AG87+'З-ТМБ-18'!AG88+'З-ТМБ-18'!AG104+'З-ТМБ-18'!AG105+'З-ТМБ-18'!AG108</f>
        <v>422</v>
      </c>
      <c r="AF46" s="40">
        <f>+'З-ТМБ-18'!AH51+'З-ТМБ-18'!AH55+'З-ТМБ-18'!AH64+'З-ТМБ-18'!AH67+'З-ТМБ-18'!AH87+'З-ТМБ-18'!AH88+'З-ТМБ-18'!AH104+'З-ТМБ-18'!AH105+'З-ТМБ-18'!AH108</f>
        <v>149</v>
      </c>
      <c r="AG46" s="40">
        <f>+'З-ТМБ-18'!AI51+'З-ТМБ-18'!AI55+'З-ТМБ-18'!AI64+'З-ТМБ-18'!AI67+'З-ТМБ-18'!AI87+'З-ТМБ-18'!AI88+'З-ТМБ-18'!AI104+'З-ТМБ-18'!AI105+'З-ТМБ-18'!AI108</f>
        <v>56</v>
      </c>
      <c r="AH46" s="40">
        <f>+'З-ТМБ-18'!AJ51+'З-ТМБ-18'!AJ55+'З-ТМБ-18'!AJ64+'З-ТМБ-18'!AJ67+'З-ТМБ-18'!AJ87+'З-ТМБ-18'!AJ88+'З-ТМБ-18'!AJ104+'З-ТМБ-18'!AJ105+'З-ТМБ-18'!AJ108</f>
        <v>48</v>
      </c>
      <c r="AI46" s="40">
        <f>+'З-ТМБ-18'!AK51+'З-ТМБ-18'!AK55+'З-ТМБ-18'!AK64+'З-ТМБ-18'!AK67+'З-ТМБ-18'!AK87+'З-ТМБ-18'!AK88+'З-ТМБ-18'!AK104+'З-ТМБ-18'!AK105+'З-ТМБ-18'!AK108</f>
        <v>18</v>
      </c>
      <c r="AJ46" s="40">
        <f>+'З-ТМБ-18'!AL51+'З-ТМБ-18'!AL55+'З-ТМБ-18'!AL64+'З-ТМБ-18'!AL67+'З-ТМБ-18'!AL87+'З-ТМБ-18'!AL88+'З-ТМБ-18'!AL104+'З-ТМБ-18'!AL105+'З-ТМБ-18'!AL108</f>
        <v>13</v>
      </c>
      <c r="AK46" s="40">
        <f>+'З-ТМБ-18'!AM51+'З-ТМБ-18'!AM55+'З-ТМБ-18'!AM64+'З-ТМБ-18'!AM67+'З-ТМБ-18'!AM87+'З-ТМБ-18'!AM88+'З-ТМБ-18'!AM104+'З-ТМБ-18'!AM105+'З-ТМБ-18'!AM108</f>
        <v>7</v>
      </c>
      <c r="AL46" s="40">
        <f>+'З-ТМБ-18'!AN51+'З-ТМБ-18'!AN55+'З-ТМБ-18'!AN64+'З-ТМБ-18'!AN67+'З-ТМБ-18'!AN87+'З-ТМБ-18'!AN88+'З-ТМБ-18'!AN104+'З-ТМБ-18'!AN105+'З-ТМБ-18'!AN108</f>
        <v>35</v>
      </c>
      <c r="AM46" s="40">
        <f>+'З-ТМБ-18'!AO51+'З-ТМБ-18'!AO55+'З-ТМБ-18'!AO64+'З-ТМБ-18'!AO67+'З-ТМБ-18'!AO87+'З-ТМБ-18'!AO88+'З-ТМБ-18'!AO104+'З-ТМБ-18'!AO105+'З-ТМБ-18'!AO108</f>
        <v>11</v>
      </c>
    </row>
    <row r="47" spans="1:39" s="10" customFormat="1" ht="17.25" customHeight="1">
      <c r="A47" s="241" t="s">
        <v>88</v>
      </c>
      <c r="B47" s="242"/>
      <c r="C47" s="37">
        <v>32</v>
      </c>
      <c r="D47" s="243">
        <f t="shared" si="2"/>
        <v>313</v>
      </c>
      <c r="E47" s="243"/>
      <c r="F47" s="243">
        <f t="shared" si="3"/>
        <v>56</v>
      </c>
      <c r="G47" s="243"/>
      <c r="H47" s="244">
        <f>+'З-ТМБ-18'!H34:I34</f>
        <v>0</v>
      </c>
      <c r="I47" s="244"/>
      <c r="J47" s="40">
        <f>+'З-ТМБ-18'!J34</f>
        <v>0</v>
      </c>
      <c r="K47" s="40">
        <f>+'З-ТМБ-18'!K34</f>
        <v>0</v>
      </c>
      <c r="L47" s="40">
        <f>+'З-ТМБ-18'!L34</f>
        <v>0</v>
      </c>
      <c r="M47" s="40">
        <f>+'З-ТМБ-18'!M34</f>
        <v>168</v>
      </c>
      <c r="N47" s="40">
        <f>+'З-ТМБ-18'!N34</f>
        <v>28</v>
      </c>
      <c r="O47" s="40">
        <f>+'З-ТМБ-18'!O34</f>
        <v>109</v>
      </c>
      <c r="P47" s="40">
        <f>+'З-ТМБ-18'!P34</f>
        <v>28</v>
      </c>
      <c r="Q47" s="40">
        <f>+'З-ТМБ-18'!Q34</f>
        <v>36</v>
      </c>
      <c r="R47" s="40">
        <f>+'З-ТМБ-18'!R34</f>
        <v>0</v>
      </c>
      <c r="S47" s="40">
        <f>+'З-ТМБ-18'!S34</f>
        <v>0</v>
      </c>
      <c r="T47" s="40">
        <f>+'З-ТМБ-18'!T34</f>
        <v>0</v>
      </c>
      <c r="U47" s="40">
        <f>+'З-ТМБ-18'!Z34</f>
        <v>0</v>
      </c>
      <c r="V47" s="40">
        <f>+'З-ТМБ-18'!AA34</f>
        <v>0</v>
      </c>
      <c r="W47" s="245" t="s">
        <v>89</v>
      </c>
      <c r="X47" s="245"/>
      <c r="Y47" s="40">
        <v>32</v>
      </c>
      <c r="Z47" s="40">
        <f>+'З-ТМБ-18'!AB34</f>
        <v>180</v>
      </c>
      <c r="AA47" s="40">
        <f>+'З-ТМБ-18'!AC34</f>
        <v>23</v>
      </c>
      <c r="AB47" s="40">
        <f>+'З-ТМБ-18'!AD34</f>
        <v>0</v>
      </c>
      <c r="AC47" s="40">
        <f>+'З-ТМБ-18'!AE34</f>
        <v>0</v>
      </c>
      <c r="AD47" s="40">
        <f>+'З-ТМБ-18'!AF34</f>
        <v>170</v>
      </c>
      <c r="AE47" s="40">
        <f>+'З-ТМБ-18'!AG34</f>
        <v>23</v>
      </c>
      <c r="AF47" s="40">
        <f>+'З-ТМБ-18'!AH34</f>
        <v>10</v>
      </c>
      <c r="AG47" s="40">
        <f>+'З-ТМБ-18'!AI34</f>
        <v>0</v>
      </c>
      <c r="AH47" s="40">
        <f>+'З-ТМБ-18'!AJ34</f>
        <v>18</v>
      </c>
      <c r="AI47" s="40">
        <f>+'З-ТМБ-18'!AK34</f>
        <v>7</v>
      </c>
      <c r="AJ47" s="40">
        <f>+'З-ТМБ-18'!AL34</f>
        <v>6</v>
      </c>
      <c r="AK47" s="40">
        <f>+'З-ТМБ-18'!AM34</f>
        <v>3</v>
      </c>
      <c r="AL47" s="40">
        <f>+'З-ТМБ-18'!AN34</f>
        <v>12</v>
      </c>
      <c r="AM47" s="40">
        <f>+'З-ТМБ-18'!AO34</f>
        <v>4</v>
      </c>
    </row>
    <row r="48" spans="1:39" s="10" customFormat="1" ht="17.25" customHeight="1">
      <c r="A48" s="41" t="s">
        <v>90</v>
      </c>
      <c r="B48" s="42"/>
      <c r="C48" s="37">
        <v>33</v>
      </c>
      <c r="D48" s="243">
        <f t="shared" si="2"/>
        <v>718</v>
      </c>
      <c r="E48" s="243"/>
      <c r="F48" s="243">
        <f t="shared" si="3"/>
        <v>196</v>
      </c>
      <c r="G48" s="243"/>
      <c r="H48" s="244">
        <f>+'З-ТМБ-18'!H59:I59+'З-ТМБ-18'!H65:I65+'З-ТМБ-18'!H66:I66+'З-ТМБ-18'!H111:I111</f>
        <v>0</v>
      </c>
      <c r="I48" s="244"/>
      <c r="J48" s="40">
        <f>+'З-ТМБ-18'!J59+'З-ТМБ-18'!J65+'З-ТМБ-18'!J66+'З-ТМБ-18'!J111</f>
        <v>0</v>
      </c>
      <c r="K48" s="40">
        <f>+'З-ТМБ-18'!K59+'З-ТМБ-18'!K65+'З-ТМБ-18'!K66+'З-ТМБ-18'!K111</f>
        <v>0</v>
      </c>
      <c r="L48" s="40">
        <f>+'З-ТМБ-18'!L59+'З-ТМБ-18'!L65+'З-ТМБ-18'!L66+'З-ТМБ-18'!L111</f>
        <v>0</v>
      </c>
      <c r="M48" s="40">
        <f>+'З-ТМБ-18'!M59+'З-ТМБ-18'!M65+'З-ТМБ-18'!M66+'З-ТМБ-18'!M111</f>
        <v>510</v>
      </c>
      <c r="N48" s="40">
        <f>+'З-ТМБ-18'!N59+'З-ТМБ-18'!N65+'З-ТМБ-18'!N66+'З-ТМБ-18'!N111</f>
        <v>131</v>
      </c>
      <c r="O48" s="40">
        <f>+'З-ТМБ-18'!O59+'З-ТМБ-18'!O65+'З-ТМБ-18'!O66+'З-ТМБ-18'!O111</f>
        <v>108</v>
      </c>
      <c r="P48" s="40">
        <f>+'З-ТМБ-18'!P59+'З-ТМБ-18'!P65+'З-ТМБ-18'!P66+'З-ТМБ-18'!P111</f>
        <v>65</v>
      </c>
      <c r="Q48" s="40">
        <f>+'З-ТМБ-18'!Q59+'З-ТМБ-18'!Q65+'З-ТМБ-18'!Q66+'З-ТМБ-18'!Q111</f>
        <v>100</v>
      </c>
      <c r="R48" s="40">
        <f>+'З-ТМБ-18'!R59+'З-ТМБ-18'!R65+'З-ТМБ-18'!R66+'З-ТМБ-18'!R111</f>
        <v>0</v>
      </c>
      <c r="S48" s="40">
        <f>+'З-ТМБ-18'!S59+'З-ТМБ-18'!S65+'З-ТМБ-18'!S66+'З-ТМБ-18'!S111</f>
        <v>0</v>
      </c>
      <c r="T48" s="40">
        <f>+'З-ТМБ-18'!T59+'З-ТМБ-18'!T65+'З-ТМБ-18'!T66+'З-ТМБ-18'!T111</f>
        <v>0</v>
      </c>
      <c r="U48" s="40">
        <f>+'З-ТМБ-18'!Z59+'З-ТМБ-18'!Z65+'З-ТМБ-18'!Z66+'З-ТМБ-18'!Z111</f>
        <v>0</v>
      </c>
      <c r="V48" s="40">
        <f>+'З-ТМБ-18'!AA59+'З-ТМБ-18'!AA65+'З-ТМБ-18'!AA66+'З-ТМБ-18'!AA111</f>
        <v>0</v>
      </c>
      <c r="W48" s="245" t="s">
        <v>91</v>
      </c>
      <c r="X48" s="245"/>
      <c r="Y48" s="40">
        <v>33</v>
      </c>
      <c r="Z48" s="40">
        <f>+'З-ТМБ-18'!AB59+'З-ТМБ-18'!AB65+'З-ТМБ-18'!AB66+'З-ТМБ-18'!AB111</f>
        <v>477</v>
      </c>
      <c r="AA48" s="40">
        <f>+'З-ТМБ-18'!AC59+'З-ТМБ-18'!AC65+'З-ТМБ-18'!AC66+'З-ТМБ-18'!AC111</f>
        <v>59</v>
      </c>
      <c r="AB48" s="40">
        <f>+'З-ТМБ-18'!AD59+'З-ТМБ-18'!AD65+'З-ТМБ-18'!AD66+'З-ТМБ-18'!AD111</f>
        <v>0</v>
      </c>
      <c r="AC48" s="40">
        <f>+'З-ТМБ-18'!AE59+'З-ТМБ-18'!AE65+'З-ТМБ-18'!AE66+'З-ТМБ-18'!AE111</f>
        <v>0</v>
      </c>
      <c r="AD48" s="40">
        <f>+'З-ТМБ-18'!AF59+'З-ТМБ-18'!AF65+'З-ТМБ-18'!AF66+'З-ТМБ-18'!AF111</f>
        <v>377</v>
      </c>
      <c r="AE48" s="40">
        <f>+'З-ТМБ-18'!AG59+'З-ТМБ-18'!AG65+'З-ТМБ-18'!AG66+'З-ТМБ-18'!AG111</f>
        <v>59</v>
      </c>
      <c r="AF48" s="40">
        <f>+'З-ТМБ-18'!AH59+'З-ТМБ-18'!AH65+'З-ТМБ-18'!AH66+'З-ТМБ-18'!AH111</f>
        <v>100</v>
      </c>
      <c r="AG48" s="40">
        <f>+'З-ТМБ-18'!AI59+'З-ТМБ-18'!AI65+'З-ТМБ-18'!AI66+'З-ТМБ-18'!AI111</f>
        <v>0</v>
      </c>
      <c r="AH48" s="40">
        <f>+'З-ТМБ-18'!AJ59+'З-ТМБ-18'!AJ65+'З-ТМБ-18'!AJ66+'З-ТМБ-18'!AJ111</f>
        <v>0</v>
      </c>
      <c r="AI48" s="40">
        <f>+'З-ТМБ-18'!AK59+'З-ТМБ-18'!AK65+'З-ТМБ-18'!AK66+'З-ТМБ-18'!AK111</f>
        <v>0</v>
      </c>
      <c r="AJ48" s="40">
        <f>+'З-ТМБ-18'!AL59+'З-ТМБ-18'!AL65+'З-ТМБ-18'!AL66+'З-ТМБ-18'!AL111</f>
        <v>0</v>
      </c>
      <c r="AK48" s="40">
        <f>+'З-ТМБ-18'!AM59+'З-ТМБ-18'!AM65+'З-ТМБ-18'!AM66+'З-ТМБ-18'!AM111</f>
        <v>0</v>
      </c>
      <c r="AL48" s="40">
        <f>+'З-ТМБ-18'!AN59+'З-ТМБ-18'!AN65+'З-ТМБ-18'!AN66+'З-ТМБ-18'!AN111</f>
        <v>0</v>
      </c>
      <c r="AM48" s="40">
        <f>+'З-ТМБ-18'!AO59+'З-ТМБ-18'!AO65+'З-ТМБ-18'!AO66+'З-ТМБ-18'!AO111</f>
        <v>0</v>
      </c>
    </row>
    <row r="49" spans="1:39" s="10" customFormat="1" ht="17.25" customHeight="1">
      <c r="A49" s="241" t="s">
        <v>92</v>
      </c>
      <c r="B49" s="242"/>
      <c r="C49" s="37">
        <v>34</v>
      </c>
      <c r="D49" s="243">
        <f t="shared" si="2"/>
        <v>1726</v>
      </c>
      <c r="E49" s="243"/>
      <c r="F49" s="243">
        <f t="shared" si="3"/>
        <v>1230</v>
      </c>
      <c r="G49" s="243"/>
      <c r="H49" s="244">
        <f>+'З-ТМБ-18'!H40:I40+'З-ТМБ-18'!H50:I50+'З-ТМБ-18'!H57:I57+'З-ТМБ-18'!H61:I61+'З-ТМБ-18'!H85:I85+'З-ТМБ-18'!H96:I96+'З-ТМБ-18'!H98:I98+'З-ТМБ-18'!H100:I100+'З-ТМБ-18'!H103:I103</f>
        <v>76</v>
      </c>
      <c r="I49" s="244"/>
      <c r="J49" s="40">
        <f>+'З-ТМБ-18'!J40+'З-ТМБ-18'!J50+'З-ТМБ-18'!J57+'З-ТМБ-18'!J61+'З-ТМБ-18'!J85+'З-ТМБ-18'!J96+'З-ТМБ-18'!J98+'З-ТМБ-18'!J100+'З-ТМБ-18'!J103</f>
        <v>35</v>
      </c>
      <c r="K49" s="40">
        <f>+'З-ТМБ-18'!K40+'З-ТМБ-18'!K50+'З-ТМБ-18'!K57+'З-ТМБ-18'!K61+'З-ТМБ-18'!K85+'З-ТМБ-18'!K96+'З-ТМБ-18'!K98+'З-ТМБ-18'!K100+'З-ТМБ-18'!K103</f>
        <v>564</v>
      </c>
      <c r="L49" s="40">
        <f>+'З-ТМБ-18'!L40+'З-ТМБ-18'!L50+'З-ТМБ-18'!L57+'З-ТМБ-18'!L61+'З-ТМБ-18'!L85+'З-ТМБ-18'!L96+'З-ТМБ-18'!L98+'З-ТМБ-18'!L100+'З-ТМБ-18'!L103</f>
        <v>455</v>
      </c>
      <c r="M49" s="40">
        <f>+'З-ТМБ-18'!M40+'З-ТМБ-18'!M50+'З-ТМБ-18'!M57+'З-ТМБ-18'!M61+'З-ТМБ-18'!M85+'З-ТМБ-18'!M96+'З-ТМБ-18'!M98+'З-ТМБ-18'!M100+'З-ТМБ-18'!M103</f>
        <v>495</v>
      </c>
      <c r="N49" s="40">
        <f>+'З-ТМБ-18'!N40+'З-ТМБ-18'!N50+'З-ТМБ-18'!N57+'З-ТМБ-18'!N61+'З-ТМБ-18'!N85+'З-ТМБ-18'!N96+'З-ТМБ-18'!N98+'З-ТМБ-18'!N100+'З-ТМБ-18'!N103</f>
        <v>372</v>
      </c>
      <c r="O49" s="40">
        <f>+'З-ТМБ-18'!O40+'З-ТМБ-18'!O50+'З-ТМБ-18'!O57+'З-ТМБ-18'!O61+'З-ТМБ-18'!O85+'З-ТМБ-18'!O96+'З-ТМБ-18'!O98+'З-ТМБ-18'!O100+'З-ТМБ-18'!O103</f>
        <v>388</v>
      </c>
      <c r="P49" s="40">
        <f>+'З-ТМБ-18'!P40+'З-ТМБ-18'!P50+'З-ТМБ-18'!P57+'З-ТМБ-18'!P61+'З-ТМБ-18'!P85+'З-ТМБ-18'!P96+'З-ТМБ-18'!P98+'З-ТМБ-18'!P100+'З-ТМБ-18'!P103</f>
        <v>203</v>
      </c>
      <c r="Q49" s="40">
        <f>+'З-ТМБ-18'!Q40+'З-ТМБ-18'!Q50+'З-ТМБ-18'!Q57+'З-ТМБ-18'!Q61+'З-ТМБ-18'!Q85+'З-ТМБ-18'!Q96+'З-ТМБ-18'!Q98+'З-ТМБ-18'!Q100+'З-ТМБ-18'!Q103</f>
        <v>25</v>
      </c>
      <c r="R49" s="40">
        <f>+'З-ТМБ-18'!R40+'З-ТМБ-18'!R50+'З-ТМБ-18'!R57+'З-ТМБ-18'!R61+'З-ТМБ-18'!R85+'З-ТМБ-18'!R96+'З-ТМБ-18'!R98+'З-ТМБ-18'!R100+'З-ТМБ-18'!R103</f>
        <v>15</v>
      </c>
      <c r="S49" s="40">
        <f>+'З-ТМБ-18'!S40+'З-ТМБ-18'!S50+'З-ТМБ-18'!S57+'З-ТМБ-18'!S61+'З-ТМБ-18'!S85+'З-ТМБ-18'!S96+'З-ТМБ-18'!S98+'З-ТМБ-18'!S100+'З-ТМБ-18'!S103</f>
        <v>178</v>
      </c>
      <c r="T49" s="40">
        <f>+'З-ТМБ-18'!T40+'З-ТМБ-18'!T50+'З-ТМБ-18'!T57+'З-ТМБ-18'!T61+'З-ТМБ-18'!T85+'З-ТМБ-18'!T96+'З-ТМБ-18'!T98+'З-ТМБ-18'!T100+'З-ТМБ-18'!T103</f>
        <v>150</v>
      </c>
      <c r="U49" s="40">
        <f>+'З-ТМБ-18'!Z40+'З-ТМБ-18'!Z50+'З-ТМБ-18'!Z57+'З-ТМБ-18'!Z61+'З-ТМБ-18'!Z85+'З-ТМБ-18'!Z96+'З-ТМБ-18'!Z98+'З-ТМБ-18'!Z100+'З-ТМБ-18'!Z103</f>
        <v>0</v>
      </c>
      <c r="V49" s="40">
        <f>+'З-ТМБ-18'!AA40+'З-ТМБ-18'!AA50+'З-ТМБ-18'!AA57+'З-ТМБ-18'!AA61+'З-ТМБ-18'!AA85+'З-ТМБ-18'!AA96+'З-ТМБ-18'!AA98+'З-ТМБ-18'!AA100+'З-ТМБ-18'!AA103</f>
        <v>0</v>
      </c>
      <c r="W49" s="245" t="s">
        <v>93</v>
      </c>
      <c r="X49" s="245"/>
      <c r="Y49" s="40">
        <v>34</v>
      </c>
      <c r="Z49" s="43">
        <f>+'З-ТМБ-18'!AB40+'З-ТМБ-18'!AB50+'З-ТМБ-18'!AB57+'З-ТМБ-18'!AB61+'З-ТМБ-18'!AB85+'З-ТМБ-18'!AB96+'З-ТМБ-18'!AB98+'З-ТМБ-18'!AB100+'З-ТМБ-18'!AB103</f>
        <v>960</v>
      </c>
      <c r="AA49" s="43">
        <f>+'З-ТМБ-18'!AC40+'З-ТМБ-18'!AC50+'З-ТМБ-18'!AC57+'З-ТМБ-18'!AC61+'З-ТМБ-18'!AC85+'З-ТМБ-18'!AC96+'З-ТМБ-18'!AC98+'З-ТМБ-18'!AC100+'З-ТМБ-18'!AC103</f>
        <v>597</v>
      </c>
      <c r="AB49" s="43">
        <f>+'З-ТМБ-18'!AD40+'З-ТМБ-18'!AD50+'З-ТМБ-18'!AD57+'З-ТМБ-18'!AD61+'З-ТМБ-18'!AD85+'З-ТМБ-18'!AD96+'З-ТМБ-18'!AD98+'З-ТМБ-18'!AD100+'З-ТМБ-18'!AD103</f>
        <v>195</v>
      </c>
      <c r="AC49" s="43">
        <f>+'З-ТМБ-18'!AE40+'З-ТМБ-18'!AE50+'З-ТМБ-18'!AE57+'З-ТМБ-18'!AE61+'З-ТМБ-18'!AE85+'З-ТМБ-18'!AE96+'З-ТМБ-18'!AE98+'З-ТМБ-18'!AE100+'З-ТМБ-18'!AE103</f>
        <v>128</v>
      </c>
      <c r="AD49" s="43">
        <f>+'З-ТМБ-18'!AF40+'З-ТМБ-18'!AF50+'З-ТМБ-18'!AF57+'З-ТМБ-18'!AF61+'З-ТМБ-18'!AF85+'З-ТМБ-18'!AF96+'З-ТМБ-18'!AF98+'З-ТМБ-18'!AF100+'З-ТМБ-18'!AF103</f>
        <v>572</v>
      </c>
      <c r="AE49" s="43">
        <f>+'З-ТМБ-18'!AG40+'З-ТМБ-18'!AG50+'З-ТМБ-18'!AG57+'З-ТМБ-18'!AG61+'З-ТМБ-18'!AG85+'З-ТМБ-18'!AG96+'З-ТМБ-18'!AG98+'З-ТМБ-18'!AG100+'З-ТМБ-18'!AG103</f>
        <v>304</v>
      </c>
      <c r="AF49" s="43">
        <f>+'З-ТМБ-18'!AH40+'З-ТМБ-18'!AH50+'З-ТМБ-18'!AH57+'З-ТМБ-18'!AH61+'З-ТМБ-18'!AH85+'З-ТМБ-18'!AH96+'З-ТМБ-18'!AH98+'З-ТМБ-18'!AH100+'З-ТМБ-18'!AH103</f>
        <v>193</v>
      </c>
      <c r="AG49" s="43">
        <f>+'З-ТМБ-18'!AI40+'З-ТМБ-18'!AI50+'З-ТМБ-18'!AI57+'З-ТМБ-18'!AI61+'З-ТМБ-18'!AI85+'З-ТМБ-18'!AI96+'З-ТМБ-18'!AI98+'З-ТМБ-18'!AI100+'З-ТМБ-18'!AI103</f>
        <v>165</v>
      </c>
      <c r="AH49" s="43">
        <f>+'З-ТМБ-18'!AJ40+'З-ТМБ-18'!AJ50+'З-ТМБ-18'!AJ57+'З-ТМБ-18'!AJ61+'З-ТМБ-18'!AJ85+'З-ТМБ-18'!AJ96+'З-ТМБ-18'!AJ98+'З-ТМБ-18'!AJ100+'З-ТМБ-18'!AJ103</f>
        <v>107</v>
      </c>
      <c r="AI49" s="43">
        <f>+'З-ТМБ-18'!AK40+'З-ТМБ-18'!AK50+'З-ТМБ-18'!AK57+'З-ТМБ-18'!AK61+'З-ТМБ-18'!AK85+'З-ТМБ-18'!AK96+'З-ТМБ-18'!AK98+'З-ТМБ-18'!AK100+'З-ТМБ-18'!AK103</f>
        <v>60</v>
      </c>
      <c r="AJ49" s="43">
        <f>+'З-ТМБ-18'!AL40+'З-ТМБ-18'!AL50+'З-ТМБ-18'!AL57+'З-ТМБ-18'!AL61+'З-ТМБ-18'!AL85+'З-ТМБ-18'!AL96+'З-ТМБ-18'!AL98+'З-ТМБ-18'!AL100+'З-ТМБ-18'!AL103</f>
        <v>20</v>
      </c>
      <c r="AK49" s="43">
        <f>+'З-ТМБ-18'!AM40+'З-ТМБ-18'!AM50+'З-ТМБ-18'!AM57+'З-ТМБ-18'!AM61+'З-ТМБ-18'!AM85+'З-ТМБ-18'!AM96+'З-ТМБ-18'!AM98+'З-ТМБ-18'!AM100+'З-ТМБ-18'!AM103</f>
        <v>13</v>
      </c>
      <c r="AL49" s="43">
        <f>+'З-ТМБ-18'!AN40+'З-ТМБ-18'!AN50+'З-ТМБ-18'!AN57+'З-ТМБ-18'!AN61+'З-ТМБ-18'!AN85+'З-ТМБ-18'!AN96+'З-ТМБ-18'!AN98+'З-ТМБ-18'!AN100+'З-ТМБ-18'!AN103</f>
        <v>87</v>
      </c>
      <c r="AM49" s="43">
        <f>+'З-ТМБ-18'!AO40+'З-ТМБ-18'!AO50+'З-ТМБ-18'!AO57+'З-ТМБ-18'!AO61+'З-ТМБ-18'!AO85+'З-ТМБ-18'!AO96+'З-ТМБ-18'!AO98+'З-ТМБ-18'!AO100+'З-ТМБ-18'!AO103</f>
        <v>47</v>
      </c>
    </row>
    <row r="50" spans="1:39" s="10" customFormat="1" ht="17.25" customHeight="1">
      <c r="A50" s="241" t="s">
        <v>94</v>
      </c>
      <c r="B50" s="242"/>
      <c r="C50" s="37">
        <v>35</v>
      </c>
      <c r="D50" s="243">
        <f t="shared" si="2"/>
        <v>228</v>
      </c>
      <c r="E50" s="243"/>
      <c r="F50" s="243">
        <f t="shared" si="3"/>
        <v>169</v>
      </c>
      <c r="G50" s="243"/>
      <c r="H50" s="244">
        <f>+'З-ТМБ-18'!H89:I89+'З-ТМБ-18'!H95:I95</f>
        <v>0</v>
      </c>
      <c r="I50" s="244"/>
      <c r="J50" s="40">
        <f>+'З-ТМБ-18'!J89+'З-ТМБ-18'!J95</f>
        <v>0</v>
      </c>
      <c r="K50" s="40">
        <f>+'З-ТМБ-18'!K89+'З-ТМБ-18'!K95</f>
        <v>74</v>
      </c>
      <c r="L50" s="40">
        <f>+'З-ТМБ-18'!L89+'З-ТМБ-18'!L95</f>
        <v>69</v>
      </c>
      <c r="M50" s="40">
        <f>+'З-ТМБ-18'!M89+'З-ТМБ-18'!M95</f>
        <v>84</v>
      </c>
      <c r="N50" s="40">
        <f>+'З-ТМБ-18'!N89+'З-ТМБ-18'!N95</f>
        <v>74</v>
      </c>
      <c r="O50" s="40">
        <f>+'З-ТМБ-18'!O89+'З-ТМБ-18'!O95</f>
        <v>68</v>
      </c>
      <c r="P50" s="40">
        <f>+'З-ТМБ-18'!P89+'З-ТМБ-18'!P95</f>
        <v>26</v>
      </c>
      <c r="Q50" s="40">
        <f>+'З-ТМБ-18'!Q89+'З-ТМБ-18'!Q95</f>
        <v>0</v>
      </c>
      <c r="R50" s="40">
        <f>+'З-ТМБ-18'!R89+'З-ТМБ-18'!R95</f>
        <v>0</v>
      </c>
      <c r="S50" s="40">
        <f>+'З-ТМБ-18'!S89+'З-ТМБ-18'!S95</f>
        <v>2</v>
      </c>
      <c r="T50" s="40">
        <f>+'З-ТМБ-18'!T89+'З-ТМБ-18'!T95</f>
        <v>0</v>
      </c>
      <c r="U50" s="40">
        <f>+'З-ТМБ-18'!Z89+'З-ТМБ-18'!Z95</f>
        <v>0</v>
      </c>
      <c r="V50" s="40">
        <f>+'З-ТМБ-18'!AA89+'З-ТМБ-18'!AA95</f>
        <v>0</v>
      </c>
      <c r="W50" s="245" t="s">
        <v>95</v>
      </c>
      <c r="X50" s="245"/>
      <c r="Y50" s="40">
        <v>35</v>
      </c>
      <c r="Z50" s="40">
        <f>+'З-ТМБ-18'!AB89+'З-ТМБ-18'!AB95</f>
        <v>143</v>
      </c>
      <c r="AA50" s="40">
        <f>+'З-ТМБ-18'!AC89+'З-ТМБ-18'!AC95</f>
        <v>117</v>
      </c>
      <c r="AB50" s="40">
        <f>+'З-ТМБ-18'!AD89+'З-ТМБ-18'!AD95</f>
        <v>62</v>
      </c>
      <c r="AC50" s="40">
        <f>+'З-ТМБ-18'!AE89+'З-ТМБ-18'!AE95</f>
        <v>59</v>
      </c>
      <c r="AD50" s="40">
        <f>+'З-ТМБ-18'!AF89+'З-ТМБ-18'!AF95</f>
        <v>79</v>
      </c>
      <c r="AE50" s="40">
        <f>+'З-ТМБ-18'!AG89+'З-ТМБ-18'!AG95</f>
        <v>58</v>
      </c>
      <c r="AF50" s="40">
        <f>+'З-ТМБ-18'!AH89+'З-ТМБ-18'!AH95</f>
        <v>2</v>
      </c>
      <c r="AG50" s="40">
        <f>+'З-ТМБ-18'!AI89+'З-ТМБ-18'!AI95</f>
        <v>0</v>
      </c>
      <c r="AH50" s="40">
        <f>+'З-ТМБ-18'!AJ89+'З-ТМБ-18'!AJ95</f>
        <v>27</v>
      </c>
      <c r="AI50" s="40">
        <f>+'З-ТМБ-18'!AK89+'З-ТМБ-18'!AK95</f>
        <v>21</v>
      </c>
      <c r="AJ50" s="40">
        <f>+'З-ТМБ-18'!AL89+'З-ТМБ-18'!AL95</f>
        <v>19</v>
      </c>
      <c r="AK50" s="40">
        <f>+'З-ТМБ-18'!AM89+'З-ТМБ-18'!AM95</f>
        <v>15</v>
      </c>
      <c r="AL50" s="40">
        <f>+'З-ТМБ-18'!AN89+'З-ТМБ-18'!AN95</f>
        <v>8</v>
      </c>
      <c r="AM50" s="40">
        <f>+'З-ТМБ-18'!AO89+'З-ТМБ-18'!AO95</f>
        <v>6</v>
      </c>
    </row>
    <row r="51" spans="1:39" s="10" customFormat="1" ht="17.25" customHeight="1">
      <c r="A51" s="241" t="s">
        <v>96</v>
      </c>
      <c r="B51" s="242"/>
      <c r="C51" s="37">
        <v>36</v>
      </c>
      <c r="D51" s="246">
        <f t="shared" si="2"/>
        <v>1475</v>
      </c>
      <c r="E51" s="247"/>
      <c r="F51" s="246">
        <f t="shared" si="3"/>
        <v>506</v>
      </c>
      <c r="G51" s="247"/>
      <c r="H51" s="248">
        <f>+'З-ТМБ-18'!H53:I53+'З-ТМБ-18'!H60:I60+'З-ТМБ-18'!H77:I77+'З-ТМБ-18'!H90:I90+'З-ТМБ-18'!H94:I94+'З-ТМБ-18'!H106:I106</f>
        <v>153</v>
      </c>
      <c r="I51" s="249"/>
      <c r="J51" s="40">
        <f>+'З-ТМБ-18'!J53+'З-ТМБ-18'!J60+'З-ТМБ-18'!J77+'З-ТМБ-18'!J90+'З-ТМБ-18'!J94+'З-ТМБ-18'!J106</f>
        <v>82</v>
      </c>
      <c r="K51" s="40">
        <f>+'З-ТМБ-18'!K53+'З-ТМБ-18'!K60+'З-ТМБ-18'!K77+'З-ТМБ-18'!K90+'З-ТМБ-18'!K94+'З-ТМБ-18'!K106</f>
        <v>105</v>
      </c>
      <c r="L51" s="40">
        <f>+'З-ТМБ-18'!L53+'З-ТМБ-18'!L60+'З-ТМБ-18'!L77+'З-ТМБ-18'!L90+'З-ТМБ-18'!L94+'З-ТМБ-18'!L106</f>
        <v>44</v>
      </c>
      <c r="M51" s="40">
        <f>+'З-ТМБ-18'!M53+'З-ТМБ-18'!M60+'З-ТМБ-18'!M77+'З-ТМБ-18'!M90+'З-ТМБ-18'!M94+'З-ТМБ-18'!M106</f>
        <v>359</v>
      </c>
      <c r="N51" s="40">
        <f>+'З-ТМБ-18'!N53+'З-ТМБ-18'!N60+'З-ТМБ-18'!N77+'З-ТМБ-18'!N90+'З-ТМБ-18'!N94+'З-ТМБ-18'!N106</f>
        <v>146</v>
      </c>
      <c r="O51" s="40">
        <f>+'З-ТМБ-18'!O53+'З-ТМБ-18'!O60+'З-ТМБ-18'!O77+'З-ТМБ-18'!O90+'З-ТМБ-18'!O94+'З-ТМБ-18'!O106</f>
        <v>700</v>
      </c>
      <c r="P51" s="40">
        <f>+'З-ТМБ-18'!P53+'З-ТМБ-18'!P60+'З-ТМБ-18'!P77+'З-ТМБ-18'!P90+'З-ТМБ-18'!P94+'З-ТМБ-18'!P106</f>
        <v>231</v>
      </c>
      <c r="Q51" s="40">
        <f>+'З-ТМБ-18'!Q53+'З-ТМБ-18'!Q60+'З-ТМБ-18'!Q77+'З-ТМБ-18'!Q90+'З-ТМБ-18'!Q94+'З-ТМБ-18'!Q106</f>
        <v>158</v>
      </c>
      <c r="R51" s="40">
        <f>+'З-ТМБ-18'!R53+'З-ТМБ-18'!R60+'З-ТМБ-18'!R77+'З-ТМБ-18'!R90+'З-ТМБ-18'!R94+'З-ТМБ-18'!R106</f>
        <v>3</v>
      </c>
      <c r="S51" s="40">
        <f>+'З-ТМБ-18'!S53+'З-ТМБ-18'!S60+'З-ТМБ-18'!S77+'З-ТМБ-18'!S90+'З-ТМБ-18'!S94+'З-ТМБ-18'!S106</f>
        <v>0</v>
      </c>
      <c r="T51" s="40">
        <f>+'З-ТМБ-18'!T53+'З-ТМБ-18'!T60+'З-ТМБ-18'!T77+'З-ТМБ-18'!T90+'З-ТМБ-18'!T94+'З-ТМБ-18'!T106</f>
        <v>0</v>
      </c>
      <c r="U51" s="40">
        <f>+'З-ТМБ-18'!Z53+'З-ТМБ-18'!Z60+'З-ТМБ-18'!Z77+'З-ТМБ-18'!Z90+'З-ТМБ-18'!Z94+'З-ТМБ-18'!Z106</f>
        <v>0</v>
      </c>
      <c r="V51" s="40">
        <f>+'З-ТМБ-18'!AA53+'З-ТМБ-18'!AA60+'З-ТМБ-18'!AA77+'З-ТМБ-18'!AA90+'З-ТМБ-18'!AA94+'З-ТМБ-18'!AA106</f>
        <v>0</v>
      </c>
      <c r="W51" s="250" t="s">
        <v>97</v>
      </c>
      <c r="X51" s="251"/>
      <c r="Y51" s="40">
        <v>36</v>
      </c>
      <c r="Z51" s="40">
        <f>+'З-ТМБ-18'!AB53+'З-ТМБ-18'!AB60+'З-ТМБ-18'!AB77+'З-ТМБ-18'!AB90+'З-ТМБ-18'!AB94+'З-ТМБ-18'!AB106</f>
        <v>830</v>
      </c>
      <c r="AA51" s="40">
        <f>+'З-ТМБ-18'!AC53+'З-ТМБ-18'!AC60+'З-ТМБ-18'!AC77+'З-ТМБ-18'!AC90+'З-ТМБ-18'!AC94+'З-ТМБ-18'!AC106</f>
        <v>305</v>
      </c>
      <c r="AB51" s="40">
        <f>+'З-ТМБ-18'!AD53+'З-ТМБ-18'!AD60+'З-ТМБ-18'!AD77+'З-ТМБ-18'!AD90+'З-ТМБ-18'!AD94+'З-ТМБ-18'!AD106</f>
        <v>177</v>
      </c>
      <c r="AC51" s="40">
        <f>+'З-ТМБ-18'!AE53+'З-ТМБ-18'!AE60+'З-ТМБ-18'!AE77+'З-ТМБ-18'!AE90+'З-ТМБ-18'!AE94+'З-ТМБ-18'!AE106</f>
        <v>94</v>
      </c>
      <c r="AD51" s="40">
        <f>+'З-ТМБ-18'!AF53+'З-ТМБ-18'!AF60+'З-ТМБ-18'!AF77+'З-ТМБ-18'!AF90+'З-ТМБ-18'!AF94+'З-ТМБ-18'!AF106</f>
        <v>513</v>
      </c>
      <c r="AE51" s="40">
        <f>+'З-ТМБ-18'!AG53+'З-ТМБ-18'!AG60+'З-ТМБ-18'!AG77+'З-ТМБ-18'!AG90+'З-ТМБ-18'!AG94+'З-ТМБ-18'!AG106</f>
        <v>202</v>
      </c>
      <c r="AF51" s="40">
        <f>+'З-ТМБ-18'!AH53+'З-ТМБ-18'!AH60+'З-ТМБ-18'!AH77+'З-ТМБ-18'!AH90+'З-ТМБ-18'!AH94+'З-ТМБ-18'!AH106</f>
        <v>140</v>
      </c>
      <c r="AG51" s="40">
        <f>+'З-ТМБ-18'!AI53+'З-ТМБ-18'!AI60+'З-ТМБ-18'!AI77+'З-ТМБ-18'!AI90+'З-ТМБ-18'!AI94+'З-ТМБ-18'!AI106</f>
        <v>9</v>
      </c>
      <c r="AH51" s="40">
        <f>+'З-ТМБ-18'!AJ53+'З-ТМБ-18'!AJ60+'З-ТМБ-18'!AJ77+'З-ТМБ-18'!AJ90+'З-ТМБ-18'!AJ94+'З-ТМБ-18'!AJ106</f>
        <v>271</v>
      </c>
      <c r="AI51" s="40">
        <f>+'З-ТМБ-18'!AK53+'З-ТМБ-18'!AK60+'З-ТМБ-18'!AK77+'З-ТМБ-18'!AK90+'З-ТМБ-18'!AK94+'З-ТМБ-18'!AK106</f>
        <v>110</v>
      </c>
      <c r="AJ51" s="40">
        <f>+'З-ТМБ-18'!AL53+'З-ТМБ-18'!AL60+'З-ТМБ-18'!AL77+'З-ТМБ-18'!AL90+'З-ТМБ-18'!AL94+'З-ТМБ-18'!AL106</f>
        <v>119</v>
      </c>
      <c r="AK51" s="40">
        <f>+'З-ТМБ-18'!AM53+'З-ТМБ-18'!AM60+'З-ТМБ-18'!AM77+'З-ТМБ-18'!AM90+'З-ТМБ-18'!AM94+'З-ТМБ-18'!AM106</f>
        <v>54</v>
      </c>
      <c r="AL51" s="40">
        <f>+'З-ТМБ-18'!AN53+'З-ТМБ-18'!AN60+'З-ТМБ-18'!AN77+'З-ТМБ-18'!AN90+'З-ТМБ-18'!AN94+'З-ТМБ-18'!AN106</f>
        <v>152</v>
      </c>
      <c r="AM51" s="40">
        <f>+'З-ТМБ-18'!AO53+'З-ТМБ-18'!AO60+'З-ТМБ-18'!AO77+'З-ТМБ-18'!AO90+'З-ТМБ-18'!AO94+'З-ТМБ-18'!AO106</f>
        <v>56</v>
      </c>
    </row>
  </sheetData>
  <mergeCells count="222">
    <mergeCell ref="U1:V1"/>
    <mergeCell ref="AK1:AM1"/>
    <mergeCell ref="A3:U4"/>
    <mergeCell ref="A6:B6"/>
    <mergeCell ref="B8:H8"/>
    <mergeCell ref="A10:C10"/>
    <mergeCell ref="Z12:Z14"/>
    <mergeCell ref="AA12:AA14"/>
    <mergeCell ref="AB12:AC12"/>
    <mergeCell ref="AD12:AE12"/>
    <mergeCell ref="A11:B14"/>
    <mergeCell ref="C11:C14"/>
    <mergeCell ref="H11:V11"/>
    <mergeCell ref="W11:X14"/>
    <mergeCell ref="Y11:Y14"/>
    <mergeCell ref="Z11:AG11"/>
    <mergeCell ref="AF12:AG12"/>
    <mergeCell ref="AD13:AD14"/>
    <mergeCell ref="AF13:AF14"/>
    <mergeCell ref="AK13:AK14"/>
    <mergeCell ref="AM13:AM14"/>
    <mergeCell ref="H14:I14"/>
    <mergeCell ref="A15:B15"/>
    <mergeCell ref="D15:E15"/>
    <mergeCell ref="F15:G15"/>
    <mergeCell ref="H15:I15"/>
    <mergeCell ref="W15:X15"/>
    <mergeCell ref="AI12:AI14"/>
    <mergeCell ref="AJ12:AJ14"/>
    <mergeCell ref="AL12:AL14"/>
    <mergeCell ref="H13:J13"/>
    <mergeCell ref="K13:L13"/>
    <mergeCell ref="M13:N13"/>
    <mergeCell ref="O13:P13"/>
    <mergeCell ref="Q13:R13"/>
    <mergeCell ref="S13:T13"/>
    <mergeCell ref="U13:V13"/>
    <mergeCell ref="AH11:AH14"/>
    <mergeCell ref="D12:E14"/>
    <mergeCell ref="F12:G14"/>
    <mergeCell ref="H12:L12"/>
    <mergeCell ref="M12:P12"/>
    <mergeCell ref="Q12:V12"/>
    <mergeCell ref="A16:B16"/>
    <mergeCell ref="D16:E16"/>
    <mergeCell ref="F16:G16"/>
    <mergeCell ref="H16:I16"/>
    <mergeCell ref="W16:X16"/>
    <mergeCell ref="A17:B17"/>
    <mergeCell ref="D17:E17"/>
    <mergeCell ref="F17:G17"/>
    <mergeCell ref="H17:I17"/>
    <mergeCell ref="W17:X17"/>
    <mergeCell ref="A18:B18"/>
    <mergeCell ref="D18:E18"/>
    <mergeCell ref="F18:G18"/>
    <mergeCell ref="H18:I18"/>
    <mergeCell ref="W18:X18"/>
    <mergeCell ref="A19:B19"/>
    <mergeCell ref="D19:E19"/>
    <mergeCell ref="F19:G19"/>
    <mergeCell ref="H19:I19"/>
    <mergeCell ref="W19:X19"/>
    <mergeCell ref="A20:B20"/>
    <mergeCell ref="D20:E20"/>
    <mergeCell ref="F20:G20"/>
    <mergeCell ref="H20:I20"/>
    <mergeCell ref="W20:X20"/>
    <mergeCell ref="A21:B21"/>
    <mergeCell ref="D21:E21"/>
    <mergeCell ref="F21:G21"/>
    <mergeCell ref="H21:I21"/>
    <mergeCell ref="W21:X21"/>
    <mergeCell ref="A22:B22"/>
    <mergeCell ref="D22:E22"/>
    <mergeCell ref="F22:G22"/>
    <mergeCell ref="H22:I22"/>
    <mergeCell ref="W22:X22"/>
    <mergeCell ref="A23:B23"/>
    <mergeCell ref="D23:E23"/>
    <mergeCell ref="F23:G23"/>
    <mergeCell ref="H23:I23"/>
    <mergeCell ref="W23:X23"/>
    <mergeCell ref="A24:B24"/>
    <mergeCell ref="D24:E24"/>
    <mergeCell ref="F24:G24"/>
    <mergeCell ref="H24:I24"/>
    <mergeCell ref="W24:X24"/>
    <mergeCell ref="A25:B25"/>
    <mergeCell ref="D25:E25"/>
    <mergeCell ref="F25:G25"/>
    <mergeCell ref="H25:I25"/>
    <mergeCell ref="W25:X25"/>
    <mergeCell ref="A26:B26"/>
    <mergeCell ref="D26:E26"/>
    <mergeCell ref="F26:G26"/>
    <mergeCell ref="H26:I26"/>
    <mergeCell ref="W26:X26"/>
    <mergeCell ref="A27:B27"/>
    <mergeCell ref="D27:E27"/>
    <mergeCell ref="F27:G27"/>
    <mergeCell ref="H27:I27"/>
    <mergeCell ref="W27:X27"/>
    <mergeCell ref="A28:B28"/>
    <mergeCell ref="D28:E28"/>
    <mergeCell ref="F28:G28"/>
    <mergeCell ref="H28:I28"/>
    <mergeCell ref="W28:X28"/>
    <mergeCell ref="A29:B29"/>
    <mergeCell ref="D29:E29"/>
    <mergeCell ref="F29:G29"/>
    <mergeCell ref="H29:I29"/>
    <mergeCell ref="W29:X29"/>
    <mergeCell ref="A30:B30"/>
    <mergeCell ref="D30:E30"/>
    <mergeCell ref="F30:G30"/>
    <mergeCell ref="H30:I30"/>
    <mergeCell ref="W30:X30"/>
    <mergeCell ref="A31:B31"/>
    <mergeCell ref="D31:E31"/>
    <mergeCell ref="F31:G31"/>
    <mergeCell ref="H31:I31"/>
    <mergeCell ref="W31:X31"/>
    <mergeCell ref="A32:B32"/>
    <mergeCell ref="D32:E32"/>
    <mergeCell ref="F32:G32"/>
    <mergeCell ref="H32:I32"/>
    <mergeCell ref="W32:X32"/>
    <mergeCell ref="A33:B33"/>
    <mergeCell ref="D33:E33"/>
    <mergeCell ref="F33:G33"/>
    <mergeCell ref="H33:I33"/>
    <mergeCell ref="W33:X33"/>
    <mergeCell ref="A34:B34"/>
    <mergeCell ref="D34:E34"/>
    <mergeCell ref="F34:G34"/>
    <mergeCell ref="H34:I34"/>
    <mergeCell ref="W34:X34"/>
    <mergeCell ref="A35:B35"/>
    <mergeCell ref="D35:E35"/>
    <mergeCell ref="F35:G35"/>
    <mergeCell ref="H35:I35"/>
    <mergeCell ref="W35:X35"/>
    <mergeCell ref="A36:B36"/>
    <mergeCell ref="D36:E36"/>
    <mergeCell ref="F36:G36"/>
    <mergeCell ref="H36:I36"/>
    <mergeCell ref="W36:X36"/>
    <mergeCell ref="A37:B37"/>
    <mergeCell ref="D37:E37"/>
    <mergeCell ref="F37:G37"/>
    <mergeCell ref="H37:I37"/>
    <mergeCell ref="W37:X37"/>
    <mergeCell ref="A38:B38"/>
    <mergeCell ref="D38:E38"/>
    <mergeCell ref="F38:G38"/>
    <mergeCell ref="H38:I38"/>
    <mergeCell ref="W38:X38"/>
    <mergeCell ref="A39:B39"/>
    <mergeCell ref="D39:E39"/>
    <mergeCell ref="F39:G39"/>
    <mergeCell ref="H39:I39"/>
    <mergeCell ref="W39:X39"/>
    <mergeCell ref="A40:B40"/>
    <mergeCell ref="D40:E40"/>
    <mergeCell ref="F40:G40"/>
    <mergeCell ref="H40:I40"/>
    <mergeCell ref="W40:X40"/>
    <mergeCell ref="A41:B41"/>
    <mergeCell ref="D41:E41"/>
    <mergeCell ref="F41:G41"/>
    <mergeCell ref="H41:I41"/>
    <mergeCell ref="W41:X41"/>
    <mergeCell ref="A42:B42"/>
    <mergeCell ref="D42:E42"/>
    <mergeCell ref="F42:G42"/>
    <mergeCell ref="H42:I42"/>
    <mergeCell ref="W42:X42"/>
    <mergeCell ref="A43:B43"/>
    <mergeCell ref="D43:E43"/>
    <mergeCell ref="F43:G43"/>
    <mergeCell ref="H43:I43"/>
    <mergeCell ref="W43:X43"/>
    <mergeCell ref="A44:B44"/>
    <mergeCell ref="D44:E44"/>
    <mergeCell ref="F44:G44"/>
    <mergeCell ref="H44:I44"/>
    <mergeCell ref="W44:X44"/>
    <mergeCell ref="A45:B45"/>
    <mergeCell ref="D45:E45"/>
    <mergeCell ref="F45:G45"/>
    <mergeCell ref="H45:I45"/>
    <mergeCell ref="W45:X45"/>
    <mergeCell ref="A46:B46"/>
    <mergeCell ref="D46:E46"/>
    <mergeCell ref="F46:G46"/>
    <mergeCell ref="H46:I46"/>
    <mergeCell ref="W46:X46"/>
    <mergeCell ref="A47:B47"/>
    <mergeCell ref="D47:E47"/>
    <mergeCell ref="F47:G47"/>
    <mergeCell ref="H47:I47"/>
    <mergeCell ref="W47:X47"/>
    <mergeCell ref="D48:E48"/>
    <mergeCell ref="F48:G48"/>
    <mergeCell ref="H48:I48"/>
    <mergeCell ref="W48:X48"/>
    <mergeCell ref="A49:B49"/>
    <mergeCell ref="D49:E49"/>
    <mergeCell ref="F49:G49"/>
    <mergeCell ref="H49:I49"/>
    <mergeCell ref="W49:X49"/>
    <mergeCell ref="A50:B50"/>
    <mergeCell ref="D50:E50"/>
    <mergeCell ref="F50:G50"/>
    <mergeCell ref="H50:I50"/>
    <mergeCell ref="W50:X50"/>
    <mergeCell ref="A51:B51"/>
    <mergeCell ref="D51:E51"/>
    <mergeCell ref="F51:G51"/>
    <mergeCell ref="H51:I51"/>
    <mergeCell ref="W51:X51"/>
  </mergeCells>
  <printOptions horizontalCentered="1"/>
  <pageMargins left="0.59055118110236204" right="0.39370078740157499" top="0.5" bottom="0" header="0" footer="0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B54E3-7D2A-4513-9679-810A2B630162}">
  <sheetPr>
    <tabColor rgb="FFFF0000"/>
  </sheetPr>
  <dimension ref="A1:AQ334"/>
  <sheetViews>
    <sheetView view="pageBreakPreview" topLeftCell="A97" zoomScale="85" zoomScaleNormal="85" zoomScaleSheetLayoutView="85" workbookViewId="0">
      <selection activeCell="U236" sqref="U236"/>
    </sheetView>
  </sheetViews>
  <sheetFormatPr defaultColWidth="8.85546875" defaultRowHeight="12.75"/>
  <cols>
    <col min="1" max="1" width="17.42578125" style="95" customWidth="1"/>
    <col min="2" max="7" width="3.85546875" style="95" customWidth="1"/>
    <col min="8" max="8" width="5.140625" style="5" customWidth="1"/>
    <col min="9" max="10" width="8.5703125" style="4" customWidth="1"/>
    <col min="11" max="16" width="8.5703125" style="5" customWidth="1"/>
    <col min="17" max="217" width="8.85546875" style="5"/>
    <col min="218" max="218" width="5.42578125" style="5" customWidth="1"/>
    <col min="219" max="220" width="12.85546875" style="5" customWidth="1"/>
    <col min="221" max="227" width="5.42578125" style="5" customWidth="1"/>
    <col min="228" max="229" width="8.42578125" style="5" customWidth="1"/>
    <col min="230" max="239" width="8" style="5" customWidth="1"/>
    <col min="240" max="240" width="8.85546875" style="5" customWidth="1"/>
    <col min="241" max="241" width="10.140625" style="5" customWidth="1"/>
    <col min="242" max="247" width="7.85546875" style="5" customWidth="1"/>
    <col min="248" max="473" width="8.85546875" style="5"/>
    <col min="474" max="474" width="5.42578125" style="5" customWidth="1"/>
    <col min="475" max="476" width="12.85546875" style="5" customWidth="1"/>
    <col min="477" max="483" width="5.42578125" style="5" customWidth="1"/>
    <col min="484" max="485" width="8.42578125" style="5" customWidth="1"/>
    <col min="486" max="495" width="8" style="5" customWidth="1"/>
    <col min="496" max="496" width="8.85546875" style="5" customWidth="1"/>
    <col min="497" max="497" width="10.140625" style="5" customWidth="1"/>
    <col min="498" max="503" width="7.85546875" style="5" customWidth="1"/>
    <col min="504" max="729" width="8.85546875" style="5"/>
    <col min="730" max="730" width="5.42578125" style="5" customWidth="1"/>
    <col min="731" max="732" width="12.85546875" style="5" customWidth="1"/>
    <col min="733" max="739" width="5.42578125" style="5" customWidth="1"/>
    <col min="740" max="741" width="8.42578125" style="5" customWidth="1"/>
    <col min="742" max="751" width="8" style="5" customWidth="1"/>
    <col min="752" max="752" width="8.85546875" style="5" customWidth="1"/>
    <col min="753" max="753" width="10.140625" style="5" customWidth="1"/>
    <col min="754" max="759" width="7.85546875" style="5" customWidth="1"/>
    <col min="760" max="985" width="8.85546875" style="5"/>
    <col min="986" max="986" width="5.42578125" style="5" customWidth="1"/>
    <col min="987" max="988" width="12.85546875" style="5" customWidth="1"/>
    <col min="989" max="995" width="5.42578125" style="5" customWidth="1"/>
    <col min="996" max="997" width="8.42578125" style="5" customWidth="1"/>
    <col min="998" max="1007" width="8" style="5" customWidth="1"/>
    <col min="1008" max="1008" width="8.85546875" style="5" customWidth="1"/>
    <col min="1009" max="1009" width="10.140625" style="5" customWidth="1"/>
    <col min="1010" max="1015" width="7.85546875" style="5" customWidth="1"/>
    <col min="1016" max="1241" width="8.85546875" style="5"/>
    <col min="1242" max="1242" width="5.42578125" style="5" customWidth="1"/>
    <col min="1243" max="1244" width="12.85546875" style="5" customWidth="1"/>
    <col min="1245" max="1251" width="5.42578125" style="5" customWidth="1"/>
    <col min="1252" max="1253" width="8.42578125" style="5" customWidth="1"/>
    <col min="1254" max="1263" width="8" style="5" customWidth="1"/>
    <col min="1264" max="1264" width="8.85546875" style="5" customWidth="1"/>
    <col min="1265" max="1265" width="10.140625" style="5" customWidth="1"/>
    <col min="1266" max="1271" width="7.85546875" style="5" customWidth="1"/>
    <col min="1272" max="1497" width="8.85546875" style="5"/>
    <col min="1498" max="1498" width="5.42578125" style="5" customWidth="1"/>
    <col min="1499" max="1500" width="12.85546875" style="5" customWidth="1"/>
    <col min="1501" max="1507" width="5.42578125" style="5" customWidth="1"/>
    <col min="1508" max="1509" width="8.42578125" style="5" customWidth="1"/>
    <col min="1510" max="1519" width="8" style="5" customWidth="1"/>
    <col min="1520" max="1520" width="8.85546875" style="5" customWidth="1"/>
    <col min="1521" max="1521" width="10.140625" style="5" customWidth="1"/>
    <col min="1522" max="1527" width="7.85546875" style="5" customWidth="1"/>
    <col min="1528" max="1753" width="8.85546875" style="5"/>
    <col min="1754" max="1754" width="5.42578125" style="5" customWidth="1"/>
    <col min="1755" max="1756" width="12.85546875" style="5" customWidth="1"/>
    <col min="1757" max="1763" width="5.42578125" style="5" customWidth="1"/>
    <col min="1764" max="1765" width="8.42578125" style="5" customWidth="1"/>
    <col min="1766" max="1775" width="8" style="5" customWidth="1"/>
    <col min="1776" max="1776" width="8.85546875" style="5" customWidth="1"/>
    <col min="1777" max="1777" width="10.140625" style="5" customWidth="1"/>
    <col min="1778" max="1783" width="7.85546875" style="5" customWidth="1"/>
    <col min="1784" max="2009" width="8.85546875" style="5"/>
    <col min="2010" max="2010" width="5.42578125" style="5" customWidth="1"/>
    <col min="2011" max="2012" width="12.85546875" style="5" customWidth="1"/>
    <col min="2013" max="2019" width="5.42578125" style="5" customWidth="1"/>
    <col min="2020" max="2021" width="8.42578125" style="5" customWidth="1"/>
    <col min="2022" max="2031" width="8" style="5" customWidth="1"/>
    <col min="2032" max="2032" width="8.85546875" style="5" customWidth="1"/>
    <col min="2033" max="2033" width="10.140625" style="5" customWidth="1"/>
    <col min="2034" max="2039" width="7.85546875" style="5" customWidth="1"/>
    <col min="2040" max="2265" width="8.85546875" style="5"/>
    <col min="2266" max="2266" width="5.42578125" style="5" customWidth="1"/>
    <col min="2267" max="2268" width="12.85546875" style="5" customWidth="1"/>
    <col min="2269" max="2275" width="5.42578125" style="5" customWidth="1"/>
    <col min="2276" max="2277" width="8.42578125" style="5" customWidth="1"/>
    <col min="2278" max="2287" width="8" style="5" customWidth="1"/>
    <col min="2288" max="2288" width="8.85546875" style="5" customWidth="1"/>
    <col min="2289" max="2289" width="10.140625" style="5" customWidth="1"/>
    <col min="2290" max="2295" width="7.85546875" style="5" customWidth="1"/>
    <col min="2296" max="2521" width="8.85546875" style="5"/>
    <col min="2522" max="2522" width="5.42578125" style="5" customWidth="1"/>
    <col min="2523" max="2524" width="12.85546875" style="5" customWidth="1"/>
    <col min="2525" max="2531" width="5.42578125" style="5" customWidth="1"/>
    <col min="2532" max="2533" width="8.42578125" style="5" customWidth="1"/>
    <col min="2534" max="2543" width="8" style="5" customWidth="1"/>
    <col min="2544" max="2544" width="8.85546875" style="5" customWidth="1"/>
    <col min="2545" max="2545" width="10.140625" style="5" customWidth="1"/>
    <col min="2546" max="2551" width="7.85546875" style="5" customWidth="1"/>
    <col min="2552" max="2777" width="8.85546875" style="5"/>
    <col min="2778" max="2778" width="5.42578125" style="5" customWidth="1"/>
    <col min="2779" max="2780" width="12.85546875" style="5" customWidth="1"/>
    <col min="2781" max="2787" width="5.42578125" style="5" customWidth="1"/>
    <col min="2788" max="2789" width="8.42578125" style="5" customWidth="1"/>
    <col min="2790" max="2799" width="8" style="5" customWidth="1"/>
    <col min="2800" max="2800" width="8.85546875" style="5" customWidth="1"/>
    <col min="2801" max="2801" width="10.140625" style="5" customWidth="1"/>
    <col min="2802" max="2807" width="7.85546875" style="5" customWidth="1"/>
    <col min="2808" max="3033" width="8.85546875" style="5"/>
    <col min="3034" max="3034" width="5.42578125" style="5" customWidth="1"/>
    <col min="3035" max="3036" width="12.85546875" style="5" customWidth="1"/>
    <col min="3037" max="3043" width="5.42578125" style="5" customWidth="1"/>
    <col min="3044" max="3045" width="8.42578125" style="5" customWidth="1"/>
    <col min="3046" max="3055" width="8" style="5" customWidth="1"/>
    <col min="3056" max="3056" width="8.85546875" style="5" customWidth="1"/>
    <col min="3057" max="3057" width="10.140625" style="5" customWidth="1"/>
    <col min="3058" max="3063" width="7.85546875" style="5" customWidth="1"/>
    <col min="3064" max="3289" width="8.85546875" style="5"/>
    <col min="3290" max="3290" width="5.42578125" style="5" customWidth="1"/>
    <col min="3291" max="3292" width="12.85546875" style="5" customWidth="1"/>
    <col min="3293" max="3299" width="5.42578125" style="5" customWidth="1"/>
    <col min="3300" max="3301" width="8.42578125" style="5" customWidth="1"/>
    <col min="3302" max="3311" width="8" style="5" customWidth="1"/>
    <col min="3312" max="3312" width="8.85546875" style="5" customWidth="1"/>
    <col min="3313" max="3313" width="10.140625" style="5" customWidth="1"/>
    <col min="3314" max="3319" width="7.85546875" style="5" customWidth="1"/>
    <col min="3320" max="3545" width="8.85546875" style="5"/>
    <col min="3546" max="3546" width="5.42578125" style="5" customWidth="1"/>
    <col min="3547" max="3548" width="12.85546875" style="5" customWidth="1"/>
    <col min="3549" max="3555" width="5.42578125" style="5" customWidth="1"/>
    <col min="3556" max="3557" width="8.42578125" style="5" customWidth="1"/>
    <col min="3558" max="3567" width="8" style="5" customWidth="1"/>
    <col min="3568" max="3568" width="8.85546875" style="5" customWidth="1"/>
    <col min="3569" max="3569" width="10.140625" style="5" customWidth="1"/>
    <col min="3570" max="3575" width="7.85546875" style="5" customWidth="1"/>
    <col min="3576" max="3801" width="8.85546875" style="5"/>
    <col min="3802" max="3802" width="5.42578125" style="5" customWidth="1"/>
    <col min="3803" max="3804" width="12.85546875" style="5" customWidth="1"/>
    <col min="3805" max="3811" width="5.42578125" style="5" customWidth="1"/>
    <col min="3812" max="3813" width="8.42578125" style="5" customWidth="1"/>
    <col min="3814" max="3823" width="8" style="5" customWidth="1"/>
    <col min="3824" max="3824" width="8.85546875" style="5" customWidth="1"/>
    <col min="3825" max="3825" width="10.140625" style="5" customWidth="1"/>
    <col min="3826" max="3831" width="7.85546875" style="5" customWidth="1"/>
    <col min="3832" max="4057" width="8.85546875" style="5"/>
    <col min="4058" max="4058" width="5.42578125" style="5" customWidth="1"/>
    <col min="4059" max="4060" width="12.85546875" style="5" customWidth="1"/>
    <col min="4061" max="4067" width="5.42578125" style="5" customWidth="1"/>
    <col min="4068" max="4069" width="8.42578125" style="5" customWidth="1"/>
    <col min="4070" max="4079" width="8" style="5" customWidth="1"/>
    <col min="4080" max="4080" width="8.85546875" style="5" customWidth="1"/>
    <col min="4081" max="4081" width="10.140625" style="5" customWidth="1"/>
    <col min="4082" max="4087" width="7.85546875" style="5" customWidth="1"/>
    <col min="4088" max="4313" width="8.85546875" style="5"/>
    <col min="4314" max="4314" width="5.42578125" style="5" customWidth="1"/>
    <col min="4315" max="4316" width="12.85546875" style="5" customWidth="1"/>
    <col min="4317" max="4323" width="5.42578125" style="5" customWidth="1"/>
    <col min="4324" max="4325" width="8.42578125" style="5" customWidth="1"/>
    <col min="4326" max="4335" width="8" style="5" customWidth="1"/>
    <col min="4336" max="4336" width="8.85546875" style="5" customWidth="1"/>
    <col min="4337" max="4337" width="10.140625" style="5" customWidth="1"/>
    <col min="4338" max="4343" width="7.85546875" style="5" customWidth="1"/>
    <col min="4344" max="4569" width="8.85546875" style="5"/>
    <col min="4570" max="4570" width="5.42578125" style="5" customWidth="1"/>
    <col min="4571" max="4572" width="12.85546875" style="5" customWidth="1"/>
    <col min="4573" max="4579" width="5.42578125" style="5" customWidth="1"/>
    <col min="4580" max="4581" width="8.42578125" style="5" customWidth="1"/>
    <col min="4582" max="4591" width="8" style="5" customWidth="1"/>
    <col min="4592" max="4592" width="8.85546875" style="5" customWidth="1"/>
    <col min="4593" max="4593" width="10.140625" style="5" customWidth="1"/>
    <col min="4594" max="4599" width="7.85546875" style="5" customWidth="1"/>
    <col min="4600" max="4825" width="8.85546875" style="5"/>
    <col min="4826" max="4826" width="5.42578125" style="5" customWidth="1"/>
    <col min="4827" max="4828" width="12.85546875" style="5" customWidth="1"/>
    <col min="4829" max="4835" width="5.42578125" style="5" customWidth="1"/>
    <col min="4836" max="4837" width="8.42578125" style="5" customWidth="1"/>
    <col min="4838" max="4847" width="8" style="5" customWidth="1"/>
    <col min="4848" max="4848" width="8.85546875" style="5" customWidth="1"/>
    <col min="4849" max="4849" width="10.140625" style="5" customWidth="1"/>
    <col min="4850" max="4855" width="7.85546875" style="5" customWidth="1"/>
    <col min="4856" max="5081" width="8.85546875" style="5"/>
    <col min="5082" max="5082" width="5.42578125" style="5" customWidth="1"/>
    <col min="5083" max="5084" width="12.85546875" style="5" customWidth="1"/>
    <col min="5085" max="5091" width="5.42578125" style="5" customWidth="1"/>
    <col min="5092" max="5093" width="8.42578125" style="5" customWidth="1"/>
    <col min="5094" max="5103" width="8" style="5" customWidth="1"/>
    <col min="5104" max="5104" width="8.85546875" style="5" customWidth="1"/>
    <col min="5105" max="5105" width="10.140625" style="5" customWidth="1"/>
    <col min="5106" max="5111" width="7.85546875" style="5" customWidth="1"/>
    <col min="5112" max="5337" width="8.85546875" style="5"/>
    <col min="5338" max="5338" width="5.42578125" style="5" customWidth="1"/>
    <col min="5339" max="5340" width="12.85546875" style="5" customWidth="1"/>
    <col min="5341" max="5347" width="5.42578125" style="5" customWidth="1"/>
    <col min="5348" max="5349" width="8.42578125" style="5" customWidth="1"/>
    <col min="5350" max="5359" width="8" style="5" customWidth="1"/>
    <col min="5360" max="5360" width="8.85546875" style="5" customWidth="1"/>
    <col min="5361" max="5361" width="10.140625" style="5" customWidth="1"/>
    <col min="5362" max="5367" width="7.85546875" style="5" customWidth="1"/>
    <col min="5368" max="5593" width="8.85546875" style="5"/>
    <col min="5594" max="5594" width="5.42578125" style="5" customWidth="1"/>
    <col min="5595" max="5596" width="12.85546875" style="5" customWidth="1"/>
    <col min="5597" max="5603" width="5.42578125" style="5" customWidth="1"/>
    <col min="5604" max="5605" width="8.42578125" style="5" customWidth="1"/>
    <col min="5606" max="5615" width="8" style="5" customWidth="1"/>
    <col min="5616" max="5616" width="8.85546875" style="5" customWidth="1"/>
    <col min="5617" max="5617" width="10.140625" style="5" customWidth="1"/>
    <col min="5618" max="5623" width="7.85546875" style="5" customWidth="1"/>
    <col min="5624" max="5849" width="8.85546875" style="5"/>
    <col min="5850" max="5850" width="5.42578125" style="5" customWidth="1"/>
    <col min="5851" max="5852" width="12.85546875" style="5" customWidth="1"/>
    <col min="5853" max="5859" width="5.42578125" style="5" customWidth="1"/>
    <col min="5860" max="5861" width="8.42578125" style="5" customWidth="1"/>
    <col min="5862" max="5871" width="8" style="5" customWidth="1"/>
    <col min="5872" max="5872" width="8.85546875" style="5" customWidth="1"/>
    <col min="5873" max="5873" width="10.140625" style="5" customWidth="1"/>
    <col min="5874" max="5879" width="7.85546875" style="5" customWidth="1"/>
    <col min="5880" max="6105" width="8.85546875" style="5"/>
    <col min="6106" max="6106" width="5.42578125" style="5" customWidth="1"/>
    <col min="6107" max="6108" width="12.85546875" style="5" customWidth="1"/>
    <col min="6109" max="6115" width="5.42578125" style="5" customWidth="1"/>
    <col min="6116" max="6117" width="8.42578125" style="5" customWidth="1"/>
    <col min="6118" max="6127" width="8" style="5" customWidth="1"/>
    <col min="6128" max="6128" width="8.85546875" style="5" customWidth="1"/>
    <col min="6129" max="6129" width="10.140625" style="5" customWidth="1"/>
    <col min="6130" max="6135" width="7.85546875" style="5" customWidth="1"/>
    <col min="6136" max="6361" width="8.85546875" style="5"/>
    <col min="6362" max="6362" width="5.42578125" style="5" customWidth="1"/>
    <col min="6363" max="6364" width="12.85546875" style="5" customWidth="1"/>
    <col min="6365" max="6371" width="5.42578125" style="5" customWidth="1"/>
    <col min="6372" max="6373" width="8.42578125" style="5" customWidth="1"/>
    <col min="6374" max="6383" width="8" style="5" customWidth="1"/>
    <col min="6384" max="6384" width="8.85546875" style="5" customWidth="1"/>
    <col min="6385" max="6385" width="10.140625" style="5" customWidth="1"/>
    <col min="6386" max="6391" width="7.85546875" style="5" customWidth="1"/>
    <col min="6392" max="6617" width="8.85546875" style="5"/>
    <col min="6618" max="6618" width="5.42578125" style="5" customWidth="1"/>
    <col min="6619" max="6620" width="12.85546875" style="5" customWidth="1"/>
    <col min="6621" max="6627" width="5.42578125" style="5" customWidth="1"/>
    <col min="6628" max="6629" width="8.42578125" style="5" customWidth="1"/>
    <col min="6630" max="6639" width="8" style="5" customWidth="1"/>
    <col min="6640" max="6640" width="8.85546875" style="5" customWidth="1"/>
    <col min="6641" max="6641" width="10.140625" style="5" customWidth="1"/>
    <col min="6642" max="6647" width="7.85546875" style="5" customWidth="1"/>
    <col min="6648" max="6873" width="8.85546875" style="5"/>
    <col min="6874" max="6874" width="5.42578125" style="5" customWidth="1"/>
    <col min="6875" max="6876" width="12.85546875" style="5" customWidth="1"/>
    <col min="6877" max="6883" width="5.42578125" style="5" customWidth="1"/>
    <col min="6884" max="6885" width="8.42578125" style="5" customWidth="1"/>
    <col min="6886" max="6895" width="8" style="5" customWidth="1"/>
    <col min="6896" max="6896" width="8.85546875" style="5" customWidth="1"/>
    <col min="6897" max="6897" width="10.140625" style="5" customWidth="1"/>
    <col min="6898" max="6903" width="7.85546875" style="5" customWidth="1"/>
    <col min="6904" max="7129" width="8.85546875" style="5"/>
    <col min="7130" max="7130" width="5.42578125" style="5" customWidth="1"/>
    <col min="7131" max="7132" width="12.85546875" style="5" customWidth="1"/>
    <col min="7133" max="7139" width="5.42578125" style="5" customWidth="1"/>
    <col min="7140" max="7141" width="8.42578125" style="5" customWidth="1"/>
    <col min="7142" max="7151" width="8" style="5" customWidth="1"/>
    <col min="7152" max="7152" width="8.85546875" style="5" customWidth="1"/>
    <col min="7153" max="7153" width="10.140625" style="5" customWidth="1"/>
    <col min="7154" max="7159" width="7.85546875" style="5" customWidth="1"/>
    <col min="7160" max="7385" width="8.85546875" style="5"/>
    <col min="7386" max="7386" width="5.42578125" style="5" customWidth="1"/>
    <col min="7387" max="7388" width="12.85546875" style="5" customWidth="1"/>
    <col min="7389" max="7395" width="5.42578125" style="5" customWidth="1"/>
    <col min="7396" max="7397" width="8.42578125" style="5" customWidth="1"/>
    <col min="7398" max="7407" width="8" style="5" customWidth="1"/>
    <col min="7408" max="7408" width="8.85546875" style="5" customWidth="1"/>
    <col min="7409" max="7409" width="10.140625" style="5" customWidth="1"/>
    <col min="7410" max="7415" width="7.85546875" style="5" customWidth="1"/>
    <col min="7416" max="7641" width="8.85546875" style="5"/>
    <col min="7642" max="7642" width="5.42578125" style="5" customWidth="1"/>
    <col min="7643" max="7644" width="12.85546875" style="5" customWidth="1"/>
    <col min="7645" max="7651" width="5.42578125" style="5" customWidth="1"/>
    <col min="7652" max="7653" width="8.42578125" style="5" customWidth="1"/>
    <col min="7654" max="7663" width="8" style="5" customWidth="1"/>
    <col min="7664" max="7664" width="8.85546875" style="5" customWidth="1"/>
    <col min="7665" max="7665" width="10.140625" style="5" customWidth="1"/>
    <col min="7666" max="7671" width="7.85546875" style="5" customWidth="1"/>
    <col min="7672" max="7897" width="8.85546875" style="5"/>
    <col min="7898" max="7898" width="5.42578125" style="5" customWidth="1"/>
    <col min="7899" max="7900" width="12.85546875" style="5" customWidth="1"/>
    <col min="7901" max="7907" width="5.42578125" style="5" customWidth="1"/>
    <col min="7908" max="7909" width="8.42578125" style="5" customWidth="1"/>
    <col min="7910" max="7919" width="8" style="5" customWidth="1"/>
    <col min="7920" max="7920" width="8.85546875" style="5" customWidth="1"/>
    <col min="7921" max="7921" width="10.140625" style="5" customWidth="1"/>
    <col min="7922" max="7927" width="7.85546875" style="5" customWidth="1"/>
    <col min="7928" max="8153" width="8.85546875" style="5"/>
    <col min="8154" max="8154" width="5.42578125" style="5" customWidth="1"/>
    <col min="8155" max="8156" width="12.85546875" style="5" customWidth="1"/>
    <col min="8157" max="8163" width="5.42578125" style="5" customWidth="1"/>
    <col min="8164" max="8165" width="8.42578125" style="5" customWidth="1"/>
    <col min="8166" max="8175" width="8" style="5" customWidth="1"/>
    <col min="8176" max="8176" width="8.85546875" style="5" customWidth="1"/>
    <col min="8177" max="8177" width="10.140625" style="5" customWidth="1"/>
    <col min="8178" max="8183" width="7.85546875" style="5" customWidth="1"/>
    <col min="8184" max="8409" width="8.85546875" style="5"/>
    <col min="8410" max="8410" width="5.42578125" style="5" customWidth="1"/>
    <col min="8411" max="8412" width="12.85546875" style="5" customWidth="1"/>
    <col min="8413" max="8419" width="5.42578125" style="5" customWidth="1"/>
    <col min="8420" max="8421" width="8.42578125" style="5" customWidth="1"/>
    <col min="8422" max="8431" width="8" style="5" customWidth="1"/>
    <col min="8432" max="8432" width="8.85546875" style="5" customWidth="1"/>
    <col min="8433" max="8433" width="10.140625" style="5" customWidth="1"/>
    <col min="8434" max="8439" width="7.85546875" style="5" customWidth="1"/>
    <col min="8440" max="8665" width="8.85546875" style="5"/>
    <col min="8666" max="8666" width="5.42578125" style="5" customWidth="1"/>
    <col min="8667" max="8668" width="12.85546875" style="5" customWidth="1"/>
    <col min="8669" max="8675" width="5.42578125" style="5" customWidth="1"/>
    <col min="8676" max="8677" width="8.42578125" style="5" customWidth="1"/>
    <col min="8678" max="8687" width="8" style="5" customWidth="1"/>
    <col min="8688" max="8688" width="8.85546875" style="5" customWidth="1"/>
    <col min="8689" max="8689" width="10.140625" style="5" customWidth="1"/>
    <col min="8690" max="8695" width="7.85546875" style="5" customWidth="1"/>
    <col min="8696" max="8921" width="8.85546875" style="5"/>
    <col min="8922" max="8922" width="5.42578125" style="5" customWidth="1"/>
    <col min="8923" max="8924" width="12.85546875" style="5" customWidth="1"/>
    <col min="8925" max="8931" width="5.42578125" style="5" customWidth="1"/>
    <col min="8932" max="8933" width="8.42578125" style="5" customWidth="1"/>
    <col min="8934" max="8943" width="8" style="5" customWidth="1"/>
    <col min="8944" max="8944" width="8.85546875" style="5" customWidth="1"/>
    <col min="8945" max="8945" width="10.140625" style="5" customWidth="1"/>
    <col min="8946" max="8951" width="7.85546875" style="5" customWidth="1"/>
    <col min="8952" max="9177" width="8.85546875" style="5"/>
    <col min="9178" max="9178" width="5.42578125" style="5" customWidth="1"/>
    <col min="9179" max="9180" width="12.85546875" style="5" customWidth="1"/>
    <col min="9181" max="9187" width="5.42578125" style="5" customWidth="1"/>
    <col min="9188" max="9189" width="8.42578125" style="5" customWidth="1"/>
    <col min="9190" max="9199" width="8" style="5" customWidth="1"/>
    <col min="9200" max="9200" width="8.85546875" style="5" customWidth="1"/>
    <col min="9201" max="9201" width="10.140625" style="5" customWidth="1"/>
    <col min="9202" max="9207" width="7.85546875" style="5" customWidth="1"/>
    <col min="9208" max="9433" width="8.85546875" style="5"/>
    <col min="9434" max="9434" width="5.42578125" style="5" customWidth="1"/>
    <col min="9435" max="9436" width="12.85546875" style="5" customWidth="1"/>
    <col min="9437" max="9443" width="5.42578125" style="5" customWidth="1"/>
    <col min="9444" max="9445" width="8.42578125" style="5" customWidth="1"/>
    <col min="9446" max="9455" width="8" style="5" customWidth="1"/>
    <col min="9456" max="9456" width="8.85546875" style="5" customWidth="1"/>
    <col min="9457" max="9457" width="10.140625" style="5" customWidth="1"/>
    <col min="9458" max="9463" width="7.85546875" style="5" customWidth="1"/>
    <col min="9464" max="9689" width="8.85546875" style="5"/>
    <col min="9690" max="9690" width="5.42578125" style="5" customWidth="1"/>
    <col min="9691" max="9692" width="12.85546875" style="5" customWidth="1"/>
    <col min="9693" max="9699" width="5.42578125" style="5" customWidth="1"/>
    <col min="9700" max="9701" width="8.42578125" style="5" customWidth="1"/>
    <col min="9702" max="9711" width="8" style="5" customWidth="1"/>
    <col min="9712" max="9712" width="8.85546875" style="5" customWidth="1"/>
    <col min="9713" max="9713" width="10.140625" style="5" customWidth="1"/>
    <col min="9714" max="9719" width="7.85546875" style="5" customWidth="1"/>
    <col min="9720" max="9945" width="8.85546875" style="5"/>
    <col min="9946" max="9946" width="5.42578125" style="5" customWidth="1"/>
    <col min="9947" max="9948" width="12.85546875" style="5" customWidth="1"/>
    <col min="9949" max="9955" width="5.42578125" style="5" customWidth="1"/>
    <col min="9956" max="9957" width="8.42578125" style="5" customWidth="1"/>
    <col min="9958" max="9967" width="8" style="5" customWidth="1"/>
    <col min="9968" max="9968" width="8.85546875" style="5" customWidth="1"/>
    <col min="9969" max="9969" width="10.140625" style="5" customWidth="1"/>
    <col min="9970" max="9975" width="7.85546875" style="5" customWidth="1"/>
    <col min="9976" max="10201" width="8.85546875" style="5"/>
    <col min="10202" max="10202" width="5.42578125" style="5" customWidth="1"/>
    <col min="10203" max="10204" width="12.85546875" style="5" customWidth="1"/>
    <col min="10205" max="10211" width="5.42578125" style="5" customWidth="1"/>
    <col min="10212" max="10213" width="8.42578125" style="5" customWidth="1"/>
    <col min="10214" max="10223" width="8" style="5" customWidth="1"/>
    <col min="10224" max="10224" width="8.85546875" style="5" customWidth="1"/>
    <col min="10225" max="10225" width="10.140625" style="5" customWidth="1"/>
    <col min="10226" max="10231" width="7.85546875" style="5" customWidth="1"/>
    <col min="10232" max="10457" width="8.85546875" style="5"/>
    <col min="10458" max="10458" width="5.42578125" style="5" customWidth="1"/>
    <col min="10459" max="10460" width="12.85546875" style="5" customWidth="1"/>
    <col min="10461" max="10467" width="5.42578125" style="5" customWidth="1"/>
    <col min="10468" max="10469" width="8.42578125" style="5" customWidth="1"/>
    <col min="10470" max="10479" width="8" style="5" customWidth="1"/>
    <col min="10480" max="10480" width="8.85546875" style="5" customWidth="1"/>
    <col min="10481" max="10481" width="10.140625" style="5" customWidth="1"/>
    <col min="10482" max="10487" width="7.85546875" style="5" customWidth="1"/>
    <col min="10488" max="10713" width="8.85546875" style="5"/>
    <col min="10714" max="10714" width="5.42578125" style="5" customWidth="1"/>
    <col min="10715" max="10716" width="12.85546875" style="5" customWidth="1"/>
    <col min="10717" max="10723" width="5.42578125" style="5" customWidth="1"/>
    <col min="10724" max="10725" width="8.42578125" style="5" customWidth="1"/>
    <col min="10726" max="10735" width="8" style="5" customWidth="1"/>
    <col min="10736" max="10736" width="8.85546875" style="5" customWidth="1"/>
    <col min="10737" max="10737" width="10.140625" style="5" customWidth="1"/>
    <col min="10738" max="10743" width="7.85546875" style="5" customWidth="1"/>
    <col min="10744" max="10969" width="8.85546875" style="5"/>
    <col min="10970" max="10970" width="5.42578125" style="5" customWidth="1"/>
    <col min="10971" max="10972" width="12.85546875" style="5" customWidth="1"/>
    <col min="10973" max="10979" width="5.42578125" style="5" customWidth="1"/>
    <col min="10980" max="10981" width="8.42578125" style="5" customWidth="1"/>
    <col min="10982" max="10991" width="8" style="5" customWidth="1"/>
    <col min="10992" max="10992" width="8.85546875" style="5" customWidth="1"/>
    <col min="10993" max="10993" width="10.140625" style="5" customWidth="1"/>
    <col min="10994" max="10999" width="7.85546875" style="5" customWidth="1"/>
    <col min="11000" max="11225" width="8.85546875" style="5"/>
    <col min="11226" max="11226" width="5.42578125" style="5" customWidth="1"/>
    <col min="11227" max="11228" width="12.85546875" style="5" customWidth="1"/>
    <col min="11229" max="11235" width="5.42578125" style="5" customWidth="1"/>
    <col min="11236" max="11237" width="8.42578125" style="5" customWidth="1"/>
    <col min="11238" max="11247" width="8" style="5" customWidth="1"/>
    <col min="11248" max="11248" width="8.85546875" style="5" customWidth="1"/>
    <col min="11249" max="11249" width="10.140625" style="5" customWidth="1"/>
    <col min="11250" max="11255" width="7.85546875" style="5" customWidth="1"/>
    <col min="11256" max="11481" width="8.85546875" style="5"/>
    <col min="11482" max="11482" width="5.42578125" style="5" customWidth="1"/>
    <col min="11483" max="11484" width="12.85546875" style="5" customWidth="1"/>
    <col min="11485" max="11491" width="5.42578125" style="5" customWidth="1"/>
    <col min="11492" max="11493" width="8.42578125" style="5" customWidth="1"/>
    <col min="11494" max="11503" width="8" style="5" customWidth="1"/>
    <col min="11504" max="11504" width="8.85546875" style="5" customWidth="1"/>
    <col min="11505" max="11505" width="10.140625" style="5" customWidth="1"/>
    <col min="11506" max="11511" width="7.85546875" style="5" customWidth="1"/>
    <col min="11512" max="11737" width="8.85546875" style="5"/>
    <col min="11738" max="11738" width="5.42578125" style="5" customWidth="1"/>
    <col min="11739" max="11740" width="12.85546875" style="5" customWidth="1"/>
    <col min="11741" max="11747" width="5.42578125" style="5" customWidth="1"/>
    <col min="11748" max="11749" width="8.42578125" style="5" customWidth="1"/>
    <col min="11750" max="11759" width="8" style="5" customWidth="1"/>
    <col min="11760" max="11760" width="8.85546875" style="5" customWidth="1"/>
    <col min="11761" max="11761" width="10.140625" style="5" customWidth="1"/>
    <col min="11762" max="11767" width="7.85546875" style="5" customWidth="1"/>
    <col min="11768" max="11993" width="8.85546875" style="5"/>
    <col min="11994" max="11994" width="5.42578125" style="5" customWidth="1"/>
    <col min="11995" max="11996" width="12.85546875" style="5" customWidth="1"/>
    <col min="11997" max="12003" width="5.42578125" style="5" customWidth="1"/>
    <col min="12004" max="12005" width="8.42578125" style="5" customWidth="1"/>
    <col min="12006" max="12015" width="8" style="5" customWidth="1"/>
    <col min="12016" max="12016" width="8.85546875" style="5" customWidth="1"/>
    <col min="12017" max="12017" width="10.140625" style="5" customWidth="1"/>
    <col min="12018" max="12023" width="7.85546875" style="5" customWidth="1"/>
    <col min="12024" max="12249" width="8.85546875" style="5"/>
    <col min="12250" max="12250" width="5.42578125" style="5" customWidth="1"/>
    <col min="12251" max="12252" width="12.85546875" style="5" customWidth="1"/>
    <col min="12253" max="12259" width="5.42578125" style="5" customWidth="1"/>
    <col min="12260" max="12261" width="8.42578125" style="5" customWidth="1"/>
    <col min="12262" max="12271" width="8" style="5" customWidth="1"/>
    <col min="12272" max="12272" width="8.85546875" style="5" customWidth="1"/>
    <col min="12273" max="12273" width="10.140625" style="5" customWidth="1"/>
    <col min="12274" max="12279" width="7.85546875" style="5" customWidth="1"/>
    <col min="12280" max="12505" width="8.85546875" style="5"/>
    <col min="12506" max="12506" width="5.42578125" style="5" customWidth="1"/>
    <col min="12507" max="12508" width="12.85546875" style="5" customWidth="1"/>
    <col min="12509" max="12515" width="5.42578125" style="5" customWidth="1"/>
    <col min="12516" max="12517" width="8.42578125" style="5" customWidth="1"/>
    <col min="12518" max="12527" width="8" style="5" customWidth="1"/>
    <col min="12528" max="12528" width="8.85546875" style="5" customWidth="1"/>
    <col min="12529" max="12529" width="10.140625" style="5" customWidth="1"/>
    <col min="12530" max="12535" width="7.85546875" style="5" customWidth="1"/>
    <col min="12536" max="12761" width="8.85546875" style="5"/>
    <col min="12762" max="12762" width="5.42578125" style="5" customWidth="1"/>
    <col min="12763" max="12764" width="12.85546875" style="5" customWidth="1"/>
    <col min="12765" max="12771" width="5.42578125" style="5" customWidth="1"/>
    <col min="12772" max="12773" width="8.42578125" style="5" customWidth="1"/>
    <col min="12774" max="12783" width="8" style="5" customWidth="1"/>
    <col min="12784" max="12784" width="8.85546875" style="5" customWidth="1"/>
    <col min="12785" max="12785" width="10.140625" style="5" customWidth="1"/>
    <col min="12786" max="12791" width="7.85546875" style="5" customWidth="1"/>
    <col min="12792" max="13017" width="8.85546875" style="5"/>
    <col min="13018" max="13018" width="5.42578125" style="5" customWidth="1"/>
    <col min="13019" max="13020" width="12.85546875" style="5" customWidth="1"/>
    <col min="13021" max="13027" width="5.42578125" style="5" customWidth="1"/>
    <col min="13028" max="13029" width="8.42578125" style="5" customWidth="1"/>
    <col min="13030" max="13039" width="8" style="5" customWidth="1"/>
    <col min="13040" max="13040" width="8.85546875" style="5" customWidth="1"/>
    <col min="13041" max="13041" width="10.140625" style="5" customWidth="1"/>
    <col min="13042" max="13047" width="7.85546875" style="5" customWidth="1"/>
    <col min="13048" max="13273" width="8.85546875" style="5"/>
    <col min="13274" max="13274" width="5.42578125" style="5" customWidth="1"/>
    <col min="13275" max="13276" width="12.85546875" style="5" customWidth="1"/>
    <col min="13277" max="13283" width="5.42578125" style="5" customWidth="1"/>
    <col min="13284" max="13285" width="8.42578125" style="5" customWidth="1"/>
    <col min="13286" max="13295" width="8" style="5" customWidth="1"/>
    <col min="13296" max="13296" width="8.85546875" style="5" customWidth="1"/>
    <col min="13297" max="13297" width="10.140625" style="5" customWidth="1"/>
    <col min="13298" max="13303" width="7.85546875" style="5" customWidth="1"/>
    <col min="13304" max="13529" width="8.85546875" style="5"/>
    <col min="13530" max="13530" width="5.42578125" style="5" customWidth="1"/>
    <col min="13531" max="13532" width="12.85546875" style="5" customWidth="1"/>
    <col min="13533" max="13539" width="5.42578125" style="5" customWidth="1"/>
    <col min="13540" max="13541" width="8.42578125" style="5" customWidth="1"/>
    <col min="13542" max="13551" width="8" style="5" customWidth="1"/>
    <col min="13552" max="13552" width="8.85546875" style="5" customWidth="1"/>
    <col min="13553" max="13553" width="10.140625" style="5" customWidth="1"/>
    <col min="13554" max="13559" width="7.85546875" style="5" customWidth="1"/>
    <col min="13560" max="13785" width="8.85546875" style="5"/>
    <col min="13786" max="13786" width="5.42578125" style="5" customWidth="1"/>
    <col min="13787" max="13788" width="12.85546875" style="5" customWidth="1"/>
    <col min="13789" max="13795" width="5.42578125" style="5" customWidth="1"/>
    <col min="13796" max="13797" width="8.42578125" style="5" customWidth="1"/>
    <col min="13798" max="13807" width="8" style="5" customWidth="1"/>
    <col min="13808" max="13808" width="8.85546875" style="5" customWidth="1"/>
    <col min="13809" max="13809" width="10.140625" style="5" customWidth="1"/>
    <col min="13810" max="13815" width="7.85546875" style="5" customWidth="1"/>
    <col min="13816" max="14041" width="8.85546875" style="5"/>
    <col min="14042" max="14042" width="5.42578125" style="5" customWidth="1"/>
    <col min="14043" max="14044" width="12.85546875" style="5" customWidth="1"/>
    <col min="14045" max="14051" width="5.42578125" style="5" customWidth="1"/>
    <col min="14052" max="14053" width="8.42578125" style="5" customWidth="1"/>
    <col min="14054" max="14063" width="8" style="5" customWidth="1"/>
    <col min="14064" max="14064" width="8.85546875" style="5" customWidth="1"/>
    <col min="14065" max="14065" width="10.140625" style="5" customWidth="1"/>
    <col min="14066" max="14071" width="7.85546875" style="5" customWidth="1"/>
    <col min="14072" max="14297" width="8.85546875" style="5"/>
    <col min="14298" max="14298" width="5.42578125" style="5" customWidth="1"/>
    <col min="14299" max="14300" width="12.85546875" style="5" customWidth="1"/>
    <col min="14301" max="14307" width="5.42578125" style="5" customWidth="1"/>
    <col min="14308" max="14309" width="8.42578125" style="5" customWidth="1"/>
    <col min="14310" max="14319" width="8" style="5" customWidth="1"/>
    <col min="14320" max="14320" width="8.85546875" style="5" customWidth="1"/>
    <col min="14321" max="14321" width="10.140625" style="5" customWidth="1"/>
    <col min="14322" max="14327" width="7.85546875" style="5" customWidth="1"/>
    <col min="14328" max="14553" width="8.85546875" style="5"/>
    <col min="14554" max="14554" width="5.42578125" style="5" customWidth="1"/>
    <col min="14555" max="14556" width="12.85546875" style="5" customWidth="1"/>
    <col min="14557" max="14563" width="5.42578125" style="5" customWidth="1"/>
    <col min="14564" max="14565" width="8.42578125" style="5" customWidth="1"/>
    <col min="14566" max="14575" width="8" style="5" customWidth="1"/>
    <col min="14576" max="14576" width="8.85546875" style="5" customWidth="1"/>
    <col min="14577" max="14577" width="10.140625" style="5" customWidth="1"/>
    <col min="14578" max="14583" width="7.85546875" style="5" customWidth="1"/>
    <col min="14584" max="14809" width="8.85546875" style="5"/>
    <col min="14810" max="14810" width="5.42578125" style="5" customWidth="1"/>
    <col min="14811" max="14812" width="12.85546875" style="5" customWidth="1"/>
    <col min="14813" max="14819" width="5.42578125" style="5" customWidth="1"/>
    <col min="14820" max="14821" width="8.42578125" style="5" customWidth="1"/>
    <col min="14822" max="14831" width="8" style="5" customWidth="1"/>
    <col min="14832" max="14832" width="8.85546875" style="5" customWidth="1"/>
    <col min="14833" max="14833" width="10.140625" style="5" customWidth="1"/>
    <col min="14834" max="14839" width="7.85546875" style="5" customWidth="1"/>
    <col min="14840" max="15065" width="8.85546875" style="5"/>
    <col min="15066" max="15066" width="5.42578125" style="5" customWidth="1"/>
    <col min="15067" max="15068" width="12.85546875" style="5" customWidth="1"/>
    <col min="15069" max="15075" width="5.42578125" style="5" customWidth="1"/>
    <col min="15076" max="15077" width="8.42578125" style="5" customWidth="1"/>
    <col min="15078" max="15087" width="8" style="5" customWidth="1"/>
    <col min="15088" max="15088" width="8.85546875" style="5" customWidth="1"/>
    <col min="15089" max="15089" width="10.140625" style="5" customWidth="1"/>
    <col min="15090" max="15095" width="7.85546875" style="5" customWidth="1"/>
    <col min="15096" max="15321" width="8.85546875" style="5"/>
    <col min="15322" max="15322" width="5.42578125" style="5" customWidth="1"/>
    <col min="15323" max="15324" width="12.85546875" style="5" customWidth="1"/>
    <col min="15325" max="15331" width="5.42578125" style="5" customWidth="1"/>
    <col min="15332" max="15333" width="8.42578125" style="5" customWidth="1"/>
    <col min="15334" max="15343" width="8" style="5" customWidth="1"/>
    <col min="15344" max="15344" width="8.85546875" style="5" customWidth="1"/>
    <col min="15345" max="15345" width="10.140625" style="5" customWidth="1"/>
    <col min="15346" max="15351" width="7.85546875" style="5" customWidth="1"/>
    <col min="15352" max="15577" width="8.85546875" style="5"/>
    <col min="15578" max="15578" width="5.42578125" style="5" customWidth="1"/>
    <col min="15579" max="15580" width="12.85546875" style="5" customWidth="1"/>
    <col min="15581" max="15587" width="5.42578125" style="5" customWidth="1"/>
    <col min="15588" max="15589" width="8.42578125" style="5" customWidth="1"/>
    <col min="15590" max="15599" width="8" style="5" customWidth="1"/>
    <col min="15600" max="15600" width="8.85546875" style="5" customWidth="1"/>
    <col min="15601" max="15601" width="10.140625" style="5" customWidth="1"/>
    <col min="15602" max="15607" width="7.85546875" style="5" customWidth="1"/>
    <col min="15608" max="15833" width="8.85546875" style="5"/>
    <col min="15834" max="15834" width="5.42578125" style="5" customWidth="1"/>
    <col min="15835" max="15836" width="12.85546875" style="5" customWidth="1"/>
    <col min="15837" max="15843" width="5.42578125" style="5" customWidth="1"/>
    <col min="15844" max="15845" width="8.42578125" style="5" customWidth="1"/>
    <col min="15846" max="15855" width="8" style="5" customWidth="1"/>
    <col min="15856" max="15856" width="8.85546875" style="5" customWidth="1"/>
    <col min="15857" max="15857" width="10.140625" style="5" customWidth="1"/>
    <col min="15858" max="15863" width="7.85546875" style="5" customWidth="1"/>
    <col min="15864" max="16089" width="8.85546875" style="5"/>
    <col min="16090" max="16090" width="5.42578125" style="5" customWidth="1"/>
    <col min="16091" max="16092" width="12.85546875" style="5" customWidth="1"/>
    <col min="16093" max="16099" width="5.42578125" style="5" customWidth="1"/>
    <col min="16100" max="16101" width="8.42578125" style="5" customWidth="1"/>
    <col min="16102" max="16111" width="8" style="5" customWidth="1"/>
    <col min="16112" max="16112" width="8.85546875" style="5" customWidth="1"/>
    <col min="16113" max="16113" width="10.140625" style="5" customWidth="1"/>
    <col min="16114" max="16119" width="7.85546875" style="5" customWidth="1"/>
    <col min="16120" max="16384" width="8.85546875" style="5"/>
  </cols>
  <sheetData>
    <row r="1" spans="1:16" ht="26.25" customHeight="1">
      <c r="A1" s="127"/>
      <c r="B1" s="127"/>
      <c r="C1" s="127"/>
      <c r="D1" s="127"/>
      <c r="E1" s="127"/>
      <c r="F1" s="127"/>
      <c r="G1" s="126"/>
      <c r="H1" s="2"/>
      <c r="I1" s="2"/>
      <c r="J1" s="2"/>
      <c r="K1" s="2"/>
      <c r="L1" s="2"/>
      <c r="M1" s="2"/>
      <c r="N1" s="2"/>
      <c r="O1" s="290" t="s">
        <v>443</v>
      </c>
      <c r="P1" s="290"/>
    </row>
    <row r="2" spans="1:16" ht="30.75" customHeight="1">
      <c r="A2" s="105"/>
      <c r="B2" s="105"/>
      <c r="C2" s="105"/>
      <c r="D2" s="105"/>
      <c r="E2" s="105"/>
      <c r="F2" s="105"/>
      <c r="G2" s="126"/>
      <c r="H2" s="2"/>
      <c r="I2" s="2"/>
      <c r="J2" s="2"/>
      <c r="K2" s="2"/>
      <c r="L2" s="2"/>
      <c r="M2" s="2"/>
      <c r="N2" s="2"/>
      <c r="O2" s="2"/>
      <c r="P2" s="4"/>
    </row>
    <row r="3" spans="1:16" s="8" customFormat="1" ht="30" customHeight="1">
      <c r="A3" s="292" t="s">
        <v>442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</row>
    <row r="4" spans="1:16" s="8" customFormat="1" ht="30" customHeight="1">
      <c r="A4" s="292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</row>
    <row r="5" spans="1:16" s="10" customFormat="1" ht="12.75" customHeight="1">
      <c r="A5" s="126"/>
      <c r="B5" s="126"/>
      <c r="C5" s="126"/>
      <c r="D5" s="126"/>
      <c r="E5" s="126"/>
      <c r="F5" s="126"/>
      <c r="G5" s="126"/>
      <c r="H5" s="2"/>
      <c r="I5" s="2"/>
      <c r="J5" s="2"/>
      <c r="K5" s="2"/>
      <c r="L5" s="2"/>
      <c r="M5" s="2"/>
      <c r="N5" s="2"/>
      <c r="O5" s="2"/>
      <c r="P5" s="2"/>
    </row>
    <row r="6" spans="1:16" s="14" customFormat="1" ht="18" customHeight="1">
      <c r="A6" s="311"/>
      <c r="B6" s="311"/>
      <c r="C6" s="311"/>
      <c r="D6" s="311"/>
      <c r="E6" s="311"/>
      <c r="F6" s="311"/>
      <c r="G6" s="311"/>
      <c r="H6" s="11"/>
      <c r="I6" s="12"/>
      <c r="J6" s="12"/>
      <c r="K6" s="12"/>
      <c r="L6" s="12"/>
      <c r="M6" s="12"/>
      <c r="N6" s="12"/>
      <c r="O6" s="13"/>
      <c r="P6" s="13"/>
    </row>
    <row r="7" spans="1:16" s="14" customFormat="1" ht="18" customHeight="1">
      <c r="A7" s="18"/>
      <c r="B7" s="15"/>
      <c r="C7" s="15"/>
      <c r="D7" s="15"/>
      <c r="E7" s="15"/>
      <c r="F7" s="15"/>
      <c r="G7" s="15"/>
      <c r="H7" s="16"/>
      <c r="I7" s="12"/>
      <c r="J7" s="12"/>
      <c r="K7" s="12"/>
      <c r="L7" s="12"/>
      <c r="M7" s="12"/>
      <c r="N7" s="12"/>
      <c r="O7" s="13"/>
      <c r="P7" s="13"/>
    </row>
    <row r="8" spans="1:16" s="14" customFormat="1" ht="18" customHeight="1">
      <c r="A8" s="18"/>
      <c r="B8" s="294"/>
      <c r="C8" s="294"/>
      <c r="D8" s="294"/>
      <c r="E8" s="294"/>
      <c r="F8" s="294"/>
      <c r="G8" s="294"/>
      <c r="H8" s="294"/>
      <c r="I8" s="15"/>
      <c r="J8" s="15"/>
      <c r="K8" s="15"/>
      <c r="L8" s="15"/>
      <c r="M8" s="12"/>
      <c r="N8" s="12"/>
      <c r="O8" s="13"/>
      <c r="P8" s="13"/>
    </row>
    <row r="9" spans="1:16" s="14" customFormat="1" ht="14.25" customHeight="1">
      <c r="A9" s="18"/>
      <c r="B9" s="18"/>
      <c r="C9" s="18"/>
      <c r="D9" s="18"/>
      <c r="E9" s="18"/>
      <c r="F9" s="18"/>
      <c r="G9" s="18"/>
      <c r="H9" s="19"/>
      <c r="I9" s="12"/>
      <c r="J9" s="12"/>
      <c r="K9" s="12"/>
      <c r="L9" s="12"/>
      <c r="M9" s="12"/>
      <c r="N9" s="12"/>
      <c r="O9" s="13"/>
      <c r="P9" s="13"/>
    </row>
    <row r="10" spans="1:16" s="10" customFormat="1" ht="15">
      <c r="A10" s="295" t="s">
        <v>3</v>
      </c>
      <c r="B10" s="295"/>
      <c r="C10" s="295"/>
      <c r="D10" s="295"/>
      <c r="E10" s="295"/>
      <c r="F10" s="295"/>
      <c r="G10" s="295"/>
      <c r="H10" s="295"/>
      <c r="I10" s="9"/>
      <c r="J10" s="9"/>
      <c r="K10" s="9"/>
      <c r="L10" s="9"/>
      <c r="M10" s="9"/>
      <c r="N10" s="9"/>
      <c r="O10" s="2"/>
      <c r="P10" s="62" t="s">
        <v>4</v>
      </c>
    </row>
    <row r="11" spans="1:16" s="10" customFormat="1" ht="21" customHeight="1">
      <c r="A11" s="282" t="s">
        <v>221</v>
      </c>
      <c r="B11" s="288"/>
      <c r="C11" s="288"/>
      <c r="D11" s="288"/>
      <c r="E11" s="288"/>
      <c r="F11" s="288"/>
      <c r="G11" s="283"/>
      <c r="H11" s="313" t="s">
        <v>6</v>
      </c>
      <c r="I11" s="302" t="s">
        <v>8</v>
      </c>
      <c r="J11" s="316"/>
      <c r="K11" s="316"/>
      <c r="L11" s="316"/>
      <c r="M11" s="316"/>
      <c r="N11" s="316"/>
      <c r="O11" s="316"/>
      <c r="P11" s="261"/>
    </row>
    <row r="12" spans="1:16" s="10" customFormat="1" ht="29.25" customHeight="1">
      <c r="A12" s="284"/>
      <c r="B12" s="312"/>
      <c r="C12" s="312"/>
      <c r="D12" s="312"/>
      <c r="E12" s="312"/>
      <c r="F12" s="312"/>
      <c r="G12" s="285"/>
      <c r="H12" s="314"/>
      <c r="I12" s="315"/>
      <c r="J12" s="281" t="s">
        <v>9</v>
      </c>
      <c r="K12" s="271" t="s">
        <v>10</v>
      </c>
      <c r="L12" s="271"/>
      <c r="M12" s="271" t="s">
        <v>11</v>
      </c>
      <c r="N12" s="271"/>
      <c r="O12" s="271" t="s">
        <v>12</v>
      </c>
      <c r="P12" s="271"/>
    </row>
    <row r="13" spans="1:16" s="10" customFormat="1" ht="21.75" customHeight="1">
      <c r="A13" s="284"/>
      <c r="B13" s="312"/>
      <c r="C13" s="312"/>
      <c r="D13" s="312"/>
      <c r="E13" s="312"/>
      <c r="F13" s="312"/>
      <c r="G13" s="285"/>
      <c r="H13" s="314"/>
      <c r="I13" s="315"/>
      <c r="J13" s="281"/>
      <c r="K13" s="302" t="s">
        <v>23</v>
      </c>
      <c r="L13" s="125"/>
      <c r="M13" s="302" t="s">
        <v>23</v>
      </c>
      <c r="N13" s="124"/>
      <c r="O13" s="302" t="s">
        <v>23</v>
      </c>
      <c r="P13" s="124"/>
    </row>
    <row r="14" spans="1:16" s="10" customFormat="1" ht="55.5" customHeight="1">
      <c r="A14" s="284"/>
      <c r="B14" s="312"/>
      <c r="C14" s="312"/>
      <c r="D14" s="312"/>
      <c r="E14" s="312"/>
      <c r="F14" s="312"/>
      <c r="G14" s="285"/>
      <c r="H14" s="314"/>
      <c r="I14" s="315"/>
      <c r="J14" s="259"/>
      <c r="K14" s="303"/>
      <c r="L14" s="123" t="s">
        <v>9</v>
      </c>
      <c r="M14" s="303"/>
      <c r="N14" s="32" t="s">
        <v>9</v>
      </c>
      <c r="O14" s="303"/>
      <c r="P14" s="32" t="s">
        <v>9</v>
      </c>
    </row>
    <row r="15" spans="1:16" s="10" customFormat="1" ht="15" customHeight="1">
      <c r="A15" s="262" t="s">
        <v>24</v>
      </c>
      <c r="B15" s="263"/>
      <c r="C15" s="263"/>
      <c r="D15" s="263"/>
      <c r="E15" s="263"/>
      <c r="F15" s="263"/>
      <c r="G15" s="263"/>
      <c r="H15" s="36" t="s">
        <v>25</v>
      </c>
      <c r="I15" s="122">
        <v>1</v>
      </c>
      <c r="J15" s="122">
        <v>2</v>
      </c>
      <c r="K15" s="122">
        <v>3</v>
      </c>
      <c r="L15" s="122">
        <v>4</v>
      </c>
      <c r="M15" s="122">
        <v>5</v>
      </c>
      <c r="N15" s="122">
        <v>6</v>
      </c>
      <c r="O15" s="122">
        <v>7</v>
      </c>
      <c r="P15" s="37">
        <v>8</v>
      </c>
    </row>
    <row r="16" spans="1:16" s="10" customFormat="1" ht="20.25" customHeight="1">
      <c r="A16" s="304" t="s">
        <v>441</v>
      </c>
      <c r="B16" s="305"/>
      <c r="C16" s="305"/>
      <c r="D16" s="305"/>
      <c r="E16" s="305"/>
      <c r="F16" s="305"/>
      <c r="G16" s="305"/>
      <c r="H16" s="108">
        <v>1</v>
      </c>
      <c r="I16" s="233">
        <f t="shared" ref="I16:P16" si="0">+I17+I20+I45+I65+I73+I85+I87+I97+I120+I142+I149+I168+I187+I221+I223+I230</f>
        <v>18887</v>
      </c>
      <c r="J16" s="233">
        <f t="shared" si="0"/>
        <v>8590</v>
      </c>
      <c r="K16" s="106">
        <f t="shared" si="0"/>
        <v>2460</v>
      </c>
      <c r="L16" s="106">
        <f t="shared" si="0"/>
        <v>1242</v>
      </c>
      <c r="M16" s="106">
        <f t="shared" si="0"/>
        <v>14263</v>
      </c>
      <c r="N16" s="106">
        <f t="shared" si="0"/>
        <v>6351</v>
      </c>
      <c r="O16" s="106">
        <f t="shared" si="0"/>
        <v>2164</v>
      </c>
      <c r="P16" s="106">
        <f t="shared" si="0"/>
        <v>997</v>
      </c>
    </row>
    <row r="17" spans="1:16" s="10" customFormat="1" ht="24" customHeight="1">
      <c r="A17" s="304" t="s">
        <v>218</v>
      </c>
      <c r="B17" s="305"/>
      <c r="C17" s="305"/>
      <c r="D17" s="305"/>
      <c r="E17" s="305"/>
      <c r="F17" s="305"/>
      <c r="G17" s="305"/>
      <c r="H17" s="108">
        <f t="shared" ref="H17:H80" si="1">+H16+1</f>
        <v>2</v>
      </c>
      <c r="I17" s="233">
        <f t="shared" ref="I17:P17" si="2">+I18+I19</f>
        <v>81</v>
      </c>
      <c r="J17" s="233">
        <f t="shared" si="2"/>
        <v>73</v>
      </c>
      <c r="K17" s="106">
        <f t="shared" si="2"/>
        <v>9</v>
      </c>
      <c r="L17" s="106">
        <f t="shared" si="2"/>
        <v>6</v>
      </c>
      <c r="M17" s="106">
        <f t="shared" si="2"/>
        <v>58</v>
      </c>
      <c r="N17" s="106">
        <f t="shared" si="2"/>
        <v>53</v>
      </c>
      <c r="O17" s="106">
        <f t="shared" si="2"/>
        <v>14</v>
      </c>
      <c r="P17" s="106">
        <f t="shared" si="2"/>
        <v>14</v>
      </c>
    </row>
    <row r="18" spans="1:16" s="10" customFormat="1" ht="23.25" customHeight="1">
      <c r="A18" s="306" t="s">
        <v>440</v>
      </c>
      <c r="B18" s="306"/>
      <c r="C18" s="306"/>
      <c r="D18" s="306"/>
      <c r="E18" s="306"/>
      <c r="F18" s="306"/>
      <c r="G18" s="306"/>
      <c r="H18" s="96">
        <f t="shared" si="1"/>
        <v>3</v>
      </c>
      <c r="I18" s="75">
        <f>+K18+M18+O18</f>
        <v>72</v>
      </c>
      <c r="J18" s="75">
        <f>+L18+N18+P18</f>
        <v>67</v>
      </c>
      <c r="K18" s="75">
        <v>0</v>
      </c>
      <c r="L18" s="75">
        <v>0</v>
      </c>
      <c r="M18" s="75">
        <v>58</v>
      </c>
      <c r="N18" s="75">
        <v>53</v>
      </c>
      <c r="O18" s="75">
        <v>14</v>
      </c>
      <c r="P18" s="75">
        <v>14</v>
      </c>
    </row>
    <row r="19" spans="1:16" s="10" customFormat="1" ht="15" customHeight="1">
      <c r="A19" s="307" t="s">
        <v>439</v>
      </c>
      <c r="B19" s="308"/>
      <c r="C19" s="308"/>
      <c r="D19" s="308"/>
      <c r="E19" s="308"/>
      <c r="F19" s="308"/>
      <c r="G19" s="308"/>
      <c r="H19" s="96">
        <f t="shared" si="1"/>
        <v>4</v>
      </c>
      <c r="I19" s="75">
        <f>+K19+M19+O19</f>
        <v>9</v>
      </c>
      <c r="J19" s="75">
        <f>+L19+N19+P19</f>
        <v>6</v>
      </c>
      <c r="K19" s="109">
        <v>9</v>
      </c>
      <c r="L19" s="109">
        <v>6</v>
      </c>
      <c r="M19" s="109"/>
      <c r="N19" s="109"/>
      <c r="O19" s="109"/>
      <c r="P19" s="84"/>
    </row>
    <row r="20" spans="1:16" s="10" customFormat="1" ht="24" customHeight="1">
      <c r="A20" s="304" t="s">
        <v>217</v>
      </c>
      <c r="B20" s="305" t="s">
        <v>438</v>
      </c>
      <c r="C20" s="305"/>
      <c r="D20" s="305"/>
      <c r="E20" s="305"/>
      <c r="F20" s="305"/>
      <c r="G20" s="305"/>
      <c r="H20" s="108">
        <f t="shared" si="1"/>
        <v>5</v>
      </c>
      <c r="I20" s="233">
        <f t="shared" ref="I20:P20" si="3">SUM(I21:I44)</f>
        <v>773</v>
      </c>
      <c r="J20" s="233">
        <f t="shared" si="3"/>
        <v>420</v>
      </c>
      <c r="K20" s="106">
        <f t="shared" si="3"/>
        <v>104</v>
      </c>
      <c r="L20" s="106">
        <f t="shared" si="3"/>
        <v>66</v>
      </c>
      <c r="M20" s="106">
        <f t="shared" si="3"/>
        <v>578</v>
      </c>
      <c r="N20" s="106">
        <f t="shared" si="3"/>
        <v>292</v>
      </c>
      <c r="O20" s="106">
        <f t="shared" si="3"/>
        <v>91</v>
      </c>
      <c r="P20" s="106">
        <f t="shared" si="3"/>
        <v>62</v>
      </c>
    </row>
    <row r="21" spans="1:16" s="10" customFormat="1" ht="16.5" customHeight="1">
      <c r="A21" s="300" t="s">
        <v>437</v>
      </c>
      <c r="B21" s="301"/>
      <c r="C21" s="301"/>
      <c r="D21" s="301"/>
      <c r="E21" s="301"/>
      <c r="F21" s="301"/>
      <c r="G21" s="301"/>
      <c r="H21" s="96">
        <f t="shared" si="1"/>
        <v>6</v>
      </c>
      <c r="I21" s="75">
        <f t="shared" ref="I21:I44" si="4">+K21+M21+O21</f>
        <v>19</v>
      </c>
      <c r="J21" s="75">
        <f t="shared" ref="J21:J44" si="5">+L21+N21+P21</f>
        <v>6</v>
      </c>
      <c r="K21" s="96">
        <v>7</v>
      </c>
      <c r="L21" s="96">
        <v>4</v>
      </c>
      <c r="M21" s="96">
        <v>12</v>
      </c>
      <c r="N21" s="96">
        <v>2</v>
      </c>
      <c r="O21" s="96">
        <v>0</v>
      </c>
      <c r="P21" s="96">
        <v>0</v>
      </c>
    </row>
    <row r="22" spans="1:16" s="10" customFormat="1" ht="16.5" customHeight="1">
      <c r="A22" s="300" t="s">
        <v>436</v>
      </c>
      <c r="B22" s="301"/>
      <c r="C22" s="301"/>
      <c r="D22" s="301"/>
      <c r="E22" s="301"/>
      <c r="F22" s="301"/>
      <c r="G22" s="301"/>
      <c r="H22" s="96">
        <f t="shared" si="1"/>
        <v>7</v>
      </c>
      <c r="I22" s="75">
        <f t="shared" si="4"/>
        <v>19</v>
      </c>
      <c r="J22" s="75">
        <f t="shared" si="5"/>
        <v>7</v>
      </c>
      <c r="K22" s="96">
        <v>0</v>
      </c>
      <c r="L22" s="96">
        <v>0</v>
      </c>
      <c r="M22" s="96">
        <v>19</v>
      </c>
      <c r="N22" s="96">
        <v>7</v>
      </c>
      <c r="O22" s="96">
        <v>0</v>
      </c>
      <c r="P22" s="96">
        <v>0</v>
      </c>
    </row>
    <row r="23" spans="1:16" s="10" customFormat="1" ht="16.5" customHeight="1">
      <c r="A23" s="296" t="s">
        <v>435</v>
      </c>
      <c r="B23" s="297"/>
      <c r="C23" s="297"/>
      <c r="D23" s="297"/>
      <c r="E23" s="297"/>
      <c r="F23" s="297"/>
      <c r="G23" s="297"/>
      <c r="H23" s="96">
        <f t="shared" si="1"/>
        <v>8</v>
      </c>
      <c r="I23" s="75">
        <f t="shared" si="4"/>
        <v>7</v>
      </c>
      <c r="J23" s="75">
        <f t="shared" si="5"/>
        <v>4</v>
      </c>
      <c r="K23" s="84"/>
      <c r="L23" s="84"/>
      <c r="M23" s="84">
        <v>7</v>
      </c>
      <c r="N23" s="84">
        <v>4</v>
      </c>
      <c r="O23" s="84"/>
      <c r="P23" s="84"/>
    </row>
    <row r="24" spans="1:16" s="10" customFormat="1" ht="16.5" customHeight="1">
      <c r="A24" s="300" t="s">
        <v>434</v>
      </c>
      <c r="B24" s="301"/>
      <c r="C24" s="301"/>
      <c r="D24" s="301"/>
      <c r="E24" s="301"/>
      <c r="F24" s="301"/>
      <c r="G24" s="301"/>
      <c r="H24" s="96">
        <f t="shared" si="1"/>
        <v>9</v>
      </c>
      <c r="I24" s="75">
        <f t="shared" si="4"/>
        <v>3</v>
      </c>
      <c r="J24" s="75">
        <f t="shared" si="5"/>
        <v>1</v>
      </c>
      <c r="K24" s="109">
        <v>0</v>
      </c>
      <c r="L24" s="84">
        <v>0</v>
      </c>
      <c r="M24" s="84">
        <v>3</v>
      </c>
      <c r="N24" s="84">
        <v>1</v>
      </c>
      <c r="O24" s="84">
        <v>0</v>
      </c>
      <c r="P24" s="84">
        <v>0</v>
      </c>
    </row>
    <row r="25" spans="1:16" s="10" customFormat="1" ht="16.5" customHeight="1">
      <c r="A25" s="296" t="s">
        <v>433</v>
      </c>
      <c r="B25" s="297"/>
      <c r="C25" s="297"/>
      <c r="D25" s="297"/>
      <c r="E25" s="297"/>
      <c r="F25" s="297"/>
      <c r="G25" s="297"/>
      <c r="H25" s="96">
        <f t="shared" si="1"/>
        <v>10</v>
      </c>
      <c r="I25" s="75">
        <f t="shared" si="4"/>
        <v>6</v>
      </c>
      <c r="J25" s="75">
        <f t="shared" si="5"/>
        <v>2</v>
      </c>
      <c r="K25" s="84"/>
      <c r="L25" s="84"/>
      <c r="M25" s="84">
        <v>6</v>
      </c>
      <c r="N25" s="84">
        <v>2</v>
      </c>
      <c r="O25" s="84"/>
      <c r="P25" s="84"/>
    </row>
    <row r="26" spans="1:16" s="10" customFormat="1" ht="16.5" customHeight="1">
      <c r="A26" s="298" t="s">
        <v>432</v>
      </c>
      <c r="B26" s="299"/>
      <c r="C26" s="299"/>
      <c r="D26" s="299"/>
      <c r="E26" s="299"/>
      <c r="F26" s="299"/>
      <c r="G26" s="299"/>
      <c r="H26" s="96">
        <f t="shared" si="1"/>
        <v>11</v>
      </c>
      <c r="I26" s="75">
        <f t="shared" si="4"/>
        <v>92</v>
      </c>
      <c r="J26" s="75">
        <f t="shared" si="5"/>
        <v>42</v>
      </c>
      <c r="K26" s="96">
        <v>0</v>
      </c>
      <c r="L26" s="96">
        <v>0</v>
      </c>
      <c r="M26" s="96">
        <v>35</v>
      </c>
      <c r="N26" s="96">
        <v>14</v>
      </c>
      <c r="O26" s="96">
        <v>57</v>
      </c>
      <c r="P26" s="96">
        <v>28</v>
      </c>
    </row>
    <row r="27" spans="1:16" s="10" customFormat="1" ht="16.5" customHeight="1">
      <c r="A27" s="309" t="s">
        <v>431</v>
      </c>
      <c r="B27" s="310"/>
      <c r="C27" s="310"/>
      <c r="D27" s="310"/>
      <c r="E27" s="310"/>
      <c r="F27" s="310"/>
      <c r="G27" s="310"/>
      <c r="H27" s="96">
        <f t="shared" si="1"/>
        <v>12</v>
      </c>
      <c r="I27" s="75">
        <f t="shared" si="4"/>
        <v>107</v>
      </c>
      <c r="J27" s="75">
        <f t="shared" si="5"/>
        <v>64</v>
      </c>
      <c r="K27" s="96">
        <v>0</v>
      </c>
      <c r="L27" s="96">
        <v>0</v>
      </c>
      <c r="M27" s="96">
        <v>107</v>
      </c>
      <c r="N27" s="96">
        <v>64</v>
      </c>
      <c r="O27" s="96">
        <v>0</v>
      </c>
      <c r="P27" s="96">
        <v>0</v>
      </c>
    </row>
    <row r="28" spans="1:16" s="10" customFormat="1" ht="16.5" customHeight="1">
      <c r="A28" s="300" t="s">
        <v>430</v>
      </c>
      <c r="B28" s="301"/>
      <c r="C28" s="301"/>
      <c r="D28" s="301"/>
      <c r="E28" s="301"/>
      <c r="F28" s="301"/>
      <c r="G28" s="301"/>
      <c r="H28" s="96">
        <f t="shared" si="1"/>
        <v>13</v>
      </c>
      <c r="I28" s="75">
        <f t="shared" si="4"/>
        <v>6</v>
      </c>
      <c r="J28" s="75">
        <f t="shared" si="5"/>
        <v>0</v>
      </c>
      <c r="K28" s="109"/>
      <c r="L28" s="84"/>
      <c r="M28" s="84">
        <v>6</v>
      </c>
      <c r="N28" s="84"/>
      <c r="O28" s="84"/>
      <c r="P28" s="84"/>
    </row>
    <row r="29" spans="1:16" s="10" customFormat="1" ht="16.5" customHeight="1">
      <c r="A29" s="300" t="s">
        <v>429</v>
      </c>
      <c r="B29" s="301"/>
      <c r="C29" s="301"/>
      <c r="D29" s="301"/>
      <c r="E29" s="301"/>
      <c r="F29" s="301"/>
      <c r="G29" s="301"/>
      <c r="H29" s="96">
        <f t="shared" si="1"/>
        <v>14</v>
      </c>
      <c r="I29" s="75">
        <f t="shared" si="4"/>
        <v>2</v>
      </c>
      <c r="J29" s="75">
        <f t="shared" si="5"/>
        <v>2</v>
      </c>
      <c r="K29" s="109">
        <v>2</v>
      </c>
      <c r="L29" s="84">
        <v>2</v>
      </c>
      <c r="M29" s="84"/>
      <c r="N29" s="84"/>
      <c r="O29" s="84"/>
      <c r="P29" s="84"/>
    </row>
    <row r="30" spans="1:16" s="10" customFormat="1" ht="16.5" customHeight="1">
      <c r="A30" s="300" t="s">
        <v>428</v>
      </c>
      <c r="B30" s="301"/>
      <c r="C30" s="301"/>
      <c r="D30" s="301"/>
      <c r="E30" s="301"/>
      <c r="F30" s="301"/>
      <c r="G30" s="301"/>
      <c r="H30" s="96">
        <f t="shared" si="1"/>
        <v>15</v>
      </c>
      <c r="I30" s="75">
        <f t="shared" si="4"/>
        <v>6</v>
      </c>
      <c r="J30" s="75">
        <f t="shared" si="5"/>
        <v>6</v>
      </c>
      <c r="K30" s="109"/>
      <c r="L30" s="84"/>
      <c r="M30" s="84">
        <v>6</v>
      </c>
      <c r="N30" s="84">
        <v>6</v>
      </c>
      <c r="O30" s="84"/>
      <c r="P30" s="84"/>
    </row>
    <row r="31" spans="1:16" s="10" customFormat="1" ht="16.5" customHeight="1">
      <c r="A31" s="296" t="s">
        <v>427</v>
      </c>
      <c r="B31" s="297"/>
      <c r="C31" s="297"/>
      <c r="D31" s="297"/>
      <c r="E31" s="297"/>
      <c r="F31" s="297"/>
      <c r="G31" s="297"/>
      <c r="H31" s="96">
        <f t="shared" si="1"/>
        <v>16</v>
      </c>
      <c r="I31" s="75">
        <f t="shared" si="4"/>
        <v>2</v>
      </c>
      <c r="J31" s="75">
        <f t="shared" si="5"/>
        <v>1</v>
      </c>
      <c r="K31" s="84"/>
      <c r="L31" s="84"/>
      <c r="M31" s="84">
        <v>2</v>
      </c>
      <c r="N31" s="84">
        <v>1</v>
      </c>
      <c r="O31" s="84"/>
      <c r="P31" s="84"/>
    </row>
    <row r="32" spans="1:16" s="10" customFormat="1" ht="16.5" customHeight="1">
      <c r="A32" s="300" t="s">
        <v>426</v>
      </c>
      <c r="B32" s="301"/>
      <c r="C32" s="301"/>
      <c r="D32" s="301"/>
      <c r="E32" s="301"/>
      <c r="F32" s="301"/>
      <c r="G32" s="301"/>
      <c r="H32" s="96">
        <f t="shared" si="1"/>
        <v>17</v>
      </c>
      <c r="I32" s="75">
        <f t="shared" si="4"/>
        <v>34</v>
      </c>
      <c r="J32" s="75">
        <f t="shared" si="5"/>
        <v>34</v>
      </c>
      <c r="K32" s="109"/>
      <c r="L32" s="84"/>
      <c r="M32" s="109"/>
      <c r="N32" s="84"/>
      <c r="O32" s="120">
        <v>34</v>
      </c>
      <c r="P32" s="120">
        <v>34</v>
      </c>
    </row>
    <row r="33" spans="1:16" s="10" customFormat="1" ht="16.5" customHeight="1">
      <c r="A33" s="300" t="s">
        <v>425</v>
      </c>
      <c r="B33" s="301"/>
      <c r="C33" s="301"/>
      <c r="D33" s="301"/>
      <c r="E33" s="301"/>
      <c r="F33" s="301"/>
      <c r="G33" s="301"/>
      <c r="H33" s="96">
        <f t="shared" si="1"/>
        <v>18</v>
      </c>
      <c r="I33" s="75">
        <f t="shared" si="4"/>
        <v>19</v>
      </c>
      <c r="J33" s="75">
        <f t="shared" si="5"/>
        <v>2</v>
      </c>
      <c r="K33" s="96">
        <v>0</v>
      </c>
      <c r="L33" s="96">
        <v>0</v>
      </c>
      <c r="M33" s="96">
        <v>19</v>
      </c>
      <c r="N33" s="96">
        <v>2</v>
      </c>
      <c r="O33" s="96">
        <v>0</v>
      </c>
      <c r="P33" s="96">
        <v>0</v>
      </c>
    </row>
    <row r="34" spans="1:16" s="10" customFormat="1" ht="16.5" customHeight="1">
      <c r="A34" s="300" t="s">
        <v>424</v>
      </c>
      <c r="B34" s="301"/>
      <c r="C34" s="301"/>
      <c r="D34" s="301"/>
      <c r="E34" s="301"/>
      <c r="F34" s="301"/>
      <c r="G34" s="301"/>
      <c r="H34" s="96">
        <f t="shared" si="1"/>
        <v>19</v>
      </c>
      <c r="I34" s="75">
        <f t="shared" si="4"/>
        <v>36</v>
      </c>
      <c r="J34" s="75">
        <f t="shared" si="5"/>
        <v>14</v>
      </c>
      <c r="K34" s="84"/>
      <c r="L34" s="84"/>
      <c r="M34" s="109">
        <v>36</v>
      </c>
      <c r="N34" s="84">
        <v>14</v>
      </c>
      <c r="O34" s="84"/>
      <c r="P34" s="84"/>
    </row>
    <row r="35" spans="1:16" s="10" customFormat="1" ht="16.5" customHeight="1">
      <c r="A35" s="298" t="s">
        <v>423</v>
      </c>
      <c r="B35" s="299"/>
      <c r="C35" s="299"/>
      <c r="D35" s="299"/>
      <c r="E35" s="299"/>
      <c r="F35" s="299"/>
      <c r="G35" s="299"/>
      <c r="H35" s="96">
        <f t="shared" si="1"/>
        <v>20</v>
      </c>
      <c r="I35" s="75">
        <f t="shared" si="4"/>
        <v>20</v>
      </c>
      <c r="J35" s="75">
        <f t="shared" si="5"/>
        <v>10</v>
      </c>
      <c r="K35" s="84">
        <v>20</v>
      </c>
      <c r="L35" s="84">
        <v>10</v>
      </c>
      <c r="M35" s="84"/>
      <c r="N35" s="84"/>
      <c r="O35" s="84"/>
      <c r="P35" s="84"/>
    </row>
    <row r="36" spans="1:16" s="10" customFormat="1" ht="16.5" customHeight="1">
      <c r="A36" s="300" t="s">
        <v>422</v>
      </c>
      <c r="B36" s="301"/>
      <c r="C36" s="301"/>
      <c r="D36" s="301"/>
      <c r="E36" s="301"/>
      <c r="F36" s="301"/>
      <c r="G36" s="301"/>
      <c r="H36" s="96">
        <f t="shared" si="1"/>
        <v>21</v>
      </c>
      <c r="I36" s="75">
        <f t="shared" si="4"/>
        <v>8</v>
      </c>
      <c r="J36" s="75">
        <f t="shared" si="5"/>
        <v>2</v>
      </c>
      <c r="K36" s="109">
        <v>0</v>
      </c>
      <c r="L36" s="84">
        <v>0</v>
      </c>
      <c r="M36" s="84">
        <v>8</v>
      </c>
      <c r="N36" s="84">
        <v>2</v>
      </c>
      <c r="O36" s="84">
        <v>0</v>
      </c>
      <c r="P36" s="84">
        <v>0</v>
      </c>
    </row>
    <row r="37" spans="1:16" s="10" customFormat="1" ht="16.5" customHeight="1">
      <c r="A37" s="296" t="s">
        <v>421</v>
      </c>
      <c r="B37" s="297"/>
      <c r="C37" s="297"/>
      <c r="D37" s="297"/>
      <c r="E37" s="297"/>
      <c r="F37" s="297"/>
      <c r="G37" s="297"/>
      <c r="H37" s="96">
        <f t="shared" si="1"/>
        <v>22</v>
      </c>
      <c r="I37" s="75">
        <f t="shared" si="4"/>
        <v>13</v>
      </c>
      <c r="J37" s="75">
        <f t="shared" si="5"/>
        <v>2</v>
      </c>
      <c r="K37" s="109"/>
      <c r="L37" s="84"/>
      <c r="M37" s="84">
        <v>13</v>
      </c>
      <c r="N37" s="84">
        <v>2</v>
      </c>
      <c r="O37" s="84"/>
      <c r="P37" s="84"/>
    </row>
    <row r="38" spans="1:16" s="10" customFormat="1" ht="26.25" customHeight="1">
      <c r="A38" s="298" t="s">
        <v>420</v>
      </c>
      <c r="B38" s="299"/>
      <c r="C38" s="299"/>
      <c r="D38" s="299"/>
      <c r="E38" s="299"/>
      <c r="F38" s="299"/>
      <c r="G38" s="299"/>
      <c r="H38" s="96">
        <f t="shared" si="1"/>
        <v>23</v>
      </c>
      <c r="I38" s="75">
        <f t="shared" si="4"/>
        <v>22</v>
      </c>
      <c r="J38" s="75">
        <f t="shared" si="5"/>
        <v>8</v>
      </c>
      <c r="K38" s="96">
        <v>22</v>
      </c>
      <c r="L38" s="96">
        <v>8</v>
      </c>
      <c r="M38" s="96">
        <v>0</v>
      </c>
      <c r="N38" s="96">
        <v>0</v>
      </c>
      <c r="O38" s="96">
        <v>0</v>
      </c>
      <c r="P38" s="96">
        <v>0</v>
      </c>
    </row>
    <row r="39" spans="1:16" s="10" customFormat="1" ht="16.5" customHeight="1">
      <c r="A39" s="300" t="s">
        <v>419</v>
      </c>
      <c r="B39" s="301"/>
      <c r="C39" s="301"/>
      <c r="D39" s="301"/>
      <c r="E39" s="301"/>
      <c r="F39" s="301"/>
      <c r="G39" s="301"/>
      <c r="H39" s="96">
        <f t="shared" si="1"/>
        <v>24</v>
      </c>
      <c r="I39" s="75">
        <f t="shared" si="4"/>
        <v>10</v>
      </c>
      <c r="J39" s="75">
        <f t="shared" si="5"/>
        <v>4</v>
      </c>
      <c r="K39" s="96">
        <v>0</v>
      </c>
      <c r="L39" s="96">
        <v>0</v>
      </c>
      <c r="M39" s="96">
        <v>10</v>
      </c>
      <c r="N39" s="96">
        <v>4</v>
      </c>
      <c r="O39" s="96">
        <v>0</v>
      </c>
      <c r="P39" s="96">
        <v>0</v>
      </c>
    </row>
    <row r="40" spans="1:16" s="10" customFormat="1" ht="16.5" customHeight="1">
      <c r="A40" s="317" t="s">
        <v>418</v>
      </c>
      <c r="B40" s="318"/>
      <c r="C40" s="318"/>
      <c r="D40" s="318"/>
      <c r="E40" s="318"/>
      <c r="F40" s="318"/>
      <c r="G40" s="318"/>
      <c r="H40" s="96">
        <f t="shared" si="1"/>
        <v>25</v>
      </c>
      <c r="I40" s="75">
        <f t="shared" si="4"/>
        <v>221</v>
      </c>
      <c r="J40" s="75">
        <f t="shared" si="5"/>
        <v>103</v>
      </c>
      <c r="K40" s="96">
        <v>0</v>
      </c>
      <c r="L40" s="96">
        <v>0</v>
      </c>
      <c r="M40" s="96">
        <v>221</v>
      </c>
      <c r="N40" s="96">
        <v>103</v>
      </c>
      <c r="O40" s="96">
        <v>0</v>
      </c>
      <c r="P40" s="96">
        <v>0</v>
      </c>
    </row>
    <row r="41" spans="1:16" s="10" customFormat="1" ht="16.5" customHeight="1">
      <c r="A41" s="307" t="s">
        <v>417</v>
      </c>
      <c r="B41" s="308"/>
      <c r="C41" s="308"/>
      <c r="D41" s="308"/>
      <c r="E41" s="308"/>
      <c r="F41" s="308"/>
      <c r="G41" s="308"/>
      <c r="H41" s="96">
        <f t="shared" si="1"/>
        <v>26</v>
      </c>
      <c r="I41" s="75">
        <f t="shared" si="4"/>
        <v>33</v>
      </c>
      <c r="J41" s="75">
        <f t="shared" si="5"/>
        <v>33</v>
      </c>
      <c r="K41" s="96">
        <v>33</v>
      </c>
      <c r="L41" s="96">
        <v>33</v>
      </c>
      <c r="M41" s="96">
        <v>0</v>
      </c>
      <c r="N41" s="96">
        <v>0</v>
      </c>
      <c r="O41" s="96">
        <v>0</v>
      </c>
      <c r="P41" s="96">
        <v>0</v>
      </c>
    </row>
    <row r="42" spans="1:16" s="10" customFormat="1" ht="16.5" customHeight="1">
      <c r="A42" s="307" t="s">
        <v>416</v>
      </c>
      <c r="B42" s="308"/>
      <c r="C42" s="308"/>
      <c r="D42" s="308"/>
      <c r="E42" s="308"/>
      <c r="F42" s="308"/>
      <c r="G42" s="308"/>
      <c r="H42" s="96">
        <f t="shared" si="1"/>
        <v>27</v>
      </c>
      <c r="I42" s="75">
        <f t="shared" si="4"/>
        <v>60</v>
      </c>
      <c r="J42" s="75">
        <f t="shared" si="5"/>
        <v>59</v>
      </c>
      <c r="K42" s="96">
        <v>0</v>
      </c>
      <c r="L42" s="96">
        <v>0</v>
      </c>
      <c r="M42" s="96">
        <v>60</v>
      </c>
      <c r="N42" s="96">
        <v>59</v>
      </c>
      <c r="O42" s="96">
        <v>0</v>
      </c>
      <c r="P42" s="96">
        <v>0</v>
      </c>
    </row>
    <row r="43" spans="1:16" s="10" customFormat="1" ht="16.5" customHeight="1">
      <c r="A43" s="298" t="s">
        <v>415</v>
      </c>
      <c r="B43" s="299"/>
      <c r="C43" s="299"/>
      <c r="D43" s="299"/>
      <c r="E43" s="299"/>
      <c r="F43" s="299"/>
      <c r="G43" s="299"/>
      <c r="H43" s="96">
        <f t="shared" si="1"/>
        <v>28</v>
      </c>
      <c r="I43" s="75">
        <f t="shared" si="4"/>
        <v>2</v>
      </c>
      <c r="J43" s="75">
        <f t="shared" si="5"/>
        <v>2</v>
      </c>
      <c r="K43" s="109">
        <v>2</v>
      </c>
      <c r="L43" s="84">
        <v>2</v>
      </c>
      <c r="M43" s="84"/>
      <c r="N43" s="84"/>
      <c r="O43" s="84"/>
      <c r="P43" s="84"/>
    </row>
    <row r="44" spans="1:16" s="10" customFormat="1" ht="16.5" customHeight="1">
      <c r="A44" s="317" t="s">
        <v>414</v>
      </c>
      <c r="B44" s="318"/>
      <c r="C44" s="318"/>
      <c r="D44" s="318"/>
      <c r="E44" s="318"/>
      <c r="F44" s="318"/>
      <c r="G44" s="318"/>
      <c r="H44" s="96">
        <f t="shared" si="1"/>
        <v>29</v>
      </c>
      <c r="I44" s="75">
        <f t="shared" si="4"/>
        <v>26</v>
      </c>
      <c r="J44" s="75">
        <f t="shared" si="5"/>
        <v>12</v>
      </c>
      <c r="K44" s="96">
        <v>18</v>
      </c>
      <c r="L44" s="96">
        <v>7</v>
      </c>
      <c r="M44" s="96">
        <v>8</v>
      </c>
      <c r="N44" s="96">
        <v>5</v>
      </c>
      <c r="O44" s="96">
        <v>0</v>
      </c>
      <c r="P44" s="96">
        <v>0</v>
      </c>
    </row>
    <row r="45" spans="1:16" s="10" customFormat="1" ht="27.75" customHeight="1">
      <c r="A45" s="304" t="s">
        <v>216</v>
      </c>
      <c r="B45" s="305" t="s">
        <v>413</v>
      </c>
      <c r="C45" s="305"/>
      <c r="D45" s="305"/>
      <c r="E45" s="305"/>
      <c r="F45" s="305"/>
      <c r="G45" s="305"/>
      <c r="H45" s="108">
        <f t="shared" si="1"/>
        <v>30</v>
      </c>
      <c r="I45" s="233">
        <f t="shared" ref="I45:P45" si="6">SUM(I46:I64)</f>
        <v>176</v>
      </c>
      <c r="J45" s="233">
        <f t="shared" si="6"/>
        <v>0</v>
      </c>
      <c r="K45" s="106">
        <f t="shared" si="6"/>
        <v>0</v>
      </c>
      <c r="L45" s="106">
        <f t="shared" si="6"/>
        <v>0</v>
      </c>
      <c r="M45" s="106">
        <f t="shared" si="6"/>
        <v>176</v>
      </c>
      <c r="N45" s="106">
        <f t="shared" si="6"/>
        <v>0</v>
      </c>
      <c r="O45" s="106">
        <f t="shared" si="6"/>
        <v>0</v>
      </c>
      <c r="P45" s="106">
        <f t="shared" si="6"/>
        <v>0</v>
      </c>
    </row>
    <row r="46" spans="1:16" s="10" customFormat="1" ht="16.5" customHeight="1">
      <c r="A46" s="319" t="s">
        <v>412</v>
      </c>
      <c r="B46" s="320"/>
      <c r="C46" s="320"/>
      <c r="D46" s="320"/>
      <c r="E46" s="320"/>
      <c r="F46" s="320"/>
      <c r="G46" s="320"/>
      <c r="H46" s="96">
        <f t="shared" si="1"/>
        <v>31</v>
      </c>
      <c r="I46" s="75">
        <f t="shared" ref="I46:I64" si="7">+K46+M46+O46</f>
        <v>9</v>
      </c>
      <c r="J46" s="75">
        <f t="shared" ref="J46:J64" si="8">+L46+N46+P46</f>
        <v>0</v>
      </c>
      <c r="K46" s="109"/>
      <c r="L46" s="84"/>
      <c r="M46" s="120">
        <v>9</v>
      </c>
      <c r="N46" s="84"/>
      <c r="O46" s="84"/>
      <c r="P46" s="84"/>
    </row>
    <row r="47" spans="1:16" s="10" customFormat="1" ht="16.5" customHeight="1">
      <c r="A47" s="319" t="s">
        <v>411</v>
      </c>
      <c r="B47" s="320"/>
      <c r="C47" s="320"/>
      <c r="D47" s="320"/>
      <c r="E47" s="320"/>
      <c r="F47" s="320"/>
      <c r="G47" s="320"/>
      <c r="H47" s="96">
        <f t="shared" si="1"/>
        <v>32</v>
      </c>
      <c r="I47" s="75">
        <f t="shared" si="7"/>
        <v>9</v>
      </c>
      <c r="J47" s="75">
        <f t="shared" si="8"/>
        <v>0</v>
      </c>
      <c r="K47" s="109"/>
      <c r="L47" s="84"/>
      <c r="M47" s="121">
        <v>9</v>
      </c>
      <c r="N47" s="84"/>
      <c r="O47" s="84"/>
      <c r="P47" s="84"/>
    </row>
    <row r="48" spans="1:16" s="10" customFormat="1" ht="16.5" customHeight="1">
      <c r="A48" s="319" t="s">
        <v>410</v>
      </c>
      <c r="B48" s="320"/>
      <c r="C48" s="320"/>
      <c r="D48" s="320"/>
      <c r="E48" s="320"/>
      <c r="F48" s="320"/>
      <c r="G48" s="320"/>
      <c r="H48" s="96">
        <f t="shared" si="1"/>
        <v>33</v>
      </c>
      <c r="I48" s="75">
        <f t="shared" si="7"/>
        <v>9</v>
      </c>
      <c r="J48" s="75">
        <f t="shared" si="8"/>
        <v>0</v>
      </c>
      <c r="K48" s="109"/>
      <c r="L48" s="84"/>
      <c r="M48" s="121">
        <v>9</v>
      </c>
      <c r="N48" s="84"/>
      <c r="O48" s="84"/>
      <c r="P48" s="84"/>
    </row>
    <row r="49" spans="1:16" s="10" customFormat="1" ht="16.5" customHeight="1">
      <c r="A49" s="319" t="s">
        <v>409</v>
      </c>
      <c r="B49" s="320"/>
      <c r="C49" s="320"/>
      <c r="D49" s="320"/>
      <c r="E49" s="320"/>
      <c r="F49" s="320"/>
      <c r="G49" s="320"/>
      <c r="H49" s="96">
        <f t="shared" si="1"/>
        <v>34</v>
      </c>
      <c r="I49" s="75">
        <f t="shared" si="7"/>
        <v>13</v>
      </c>
      <c r="J49" s="75">
        <f t="shared" si="8"/>
        <v>0</v>
      </c>
      <c r="K49" s="109"/>
      <c r="L49" s="84"/>
      <c r="M49" s="121">
        <v>13</v>
      </c>
      <c r="N49" s="84"/>
      <c r="O49" s="84"/>
      <c r="P49" s="84"/>
    </row>
    <row r="50" spans="1:16" s="10" customFormat="1" ht="16.5" customHeight="1">
      <c r="A50" s="319" t="s">
        <v>408</v>
      </c>
      <c r="B50" s="320"/>
      <c r="C50" s="320"/>
      <c r="D50" s="320"/>
      <c r="E50" s="320"/>
      <c r="F50" s="320"/>
      <c r="G50" s="320"/>
      <c r="H50" s="96">
        <f t="shared" si="1"/>
        <v>35</v>
      </c>
      <c r="I50" s="75">
        <f t="shared" si="7"/>
        <v>10</v>
      </c>
      <c r="J50" s="75">
        <f t="shared" si="8"/>
        <v>0</v>
      </c>
      <c r="K50" s="109"/>
      <c r="L50" s="84"/>
      <c r="M50" s="120">
        <v>10</v>
      </c>
      <c r="N50" s="84"/>
      <c r="O50" s="84"/>
      <c r="P50" s="84"/>
    </row>
    <row r="51" spans="1:16" s="10" customFormat="1" ht="16.5" customHeight="1">
      <c r="A51" s="319" t="s">
        <v>407</v>
      </c>
      <c r="B51" s="320"/>
      <c r="C51" s="320"/>
      <c r="D51" s="320"/>
      <c r="E51" s="320"/>
      <c r="F51" s="320"/>
      <c r="G51" s="320"/>
      <c r="H51" s="96">
        <f t="shared" si="1"/>
        <v>36</v>
      </c>
      <c r="I51" s="75">
        <f t="shared" si="7"/>
        <v>5</v>
      </c>
      <c r="J51" s="75">
        <f t="shared" si="8"/>
        <v>0</v>
      </c>
      <c r="K51" s="109"/>
      <c r="L51" s="84"/>
      <c r="M51" s="121">
        <v>5</v>
      </c>
      <c r="N51" s="84"/>
      <c r="O51" s="84"/>
      <c r="P51" s="84"/>
    </row>
    <row r="52" spans="1:16" s="10" customFormat="1" ht="16.5" customHeight="1">
      <c r="A52" s="319" t="s">
        <v>406</v>
      </c>
      <c r="B52" s="320"/>
      <c r="C52" s="320"/>
      <c r="D52" s="320"/>
      <c r="E52" s="320"/>
      <c r="F52" s="320"/>
      <c r="G52" s="320"/>
      <c r="H52" s="96">
        <f t="shared" si="1"/>
        <v>37</v>
      </c>
      <c r="I52" s="75">
        <f t="shared" si="7"/>
        <v>4</v>
      </c>
      <c r="J52" s="75">
        <f t="shared" si="8"/>
        <v>0</v>
      </c>
      <c r="K52" s="109"/>
      <c r="L52" s="84"/>
      <c r="M52" s="121">
        <v>4</v>
      </c>
      <c r="N52" s="84"/>
      <c r="O52" s="84"/>
      <c r="P52" s="84"/>
    </row>
    <row r="53" spans="1:16" s="10" customFormat="1" ht="16.5" customHeight="1">
      <c r="A53" s="319" t="s">
        <v>405</v>
      </c>
      <c r="B53" s="320"/>
      <c r="C53" s="320"/>
      <c r="D53" s="320"/>
      <c r="E53" s="320"/>
      <c r="F53" s="320"/>
      <c r="G53" s="320"/>
      <c r="H53" s="96">
        <f t="shared" si="1"/>
        <v>38</v>
      </c>
      <c r="I53" s="75">
        <f t="shared" si="7"/>
        <v>4</v>
      </c>
      <c r="J53" s="75">
        <f t="shared" si="8"/>
        <v>0</v>
      </c>
      <c r="K53" s="109"/>
      <c r="L53" s="84"/>
      <c r="M53" s="121">
        <v>4</v>
      </c>
      <c r="N53" s="84"/>
      <c r="O53" s="84"/>
      <c r="P53" s="84"/>
    </row>
    <row r="54" spans="1:16" s="10" customFormat="1" ht="16.5" customHeight="1">
      <c r="A54" s="319" t="s">
        <v>404</v>
      </c>
      <c r="B54" s="320"/>
      <c r="C54" s="320"/>
      <c r="D54" s="320"/>
      <c r="E54" s="320"/>
      <c r="F54" s="320"/>
      <c r="G54" s="320"/>
      <c r="H54" s="96">
        <f t="shared" si="1"/>
        <v>39</v>
      </c>
      <c r="I54" s="75">
        <f t="shared" si="7"/>
        <v>4</v>
      </c>
      <c r="J54" s="75">
        <f t="shared" si="8"/>
        <v>0</v>
      </c>
      <c r="K54" s="109"/>
      <c r="L54" s="84"/>
      <c r="M54" s="121">
        <v>4</v>
      </c>
      <c r="N54" s="84"/>
      <c r="O54" s="84"/>
      <c r="P54" s="84"/>
    </row>
    <row r="55" spans="1:16" s="10" customFormat="1" ht="16.5" customHeight="1">
      <c r="A55" s="319" t="s">
        <v>403</v>
      </c>
      <c r="B55" s="320"/>
      <c r="C55" s="320"/>
      <c r="D55" s="320"/>
      <c r="E55" s="320"/>
      <c r="F55" s="320"/>
      <c r="G55" s="320"/>
      <c r="H55" s="96">
        <f t="shared" si="1"/>
        <v>40</v>
      </c>
      <c r="I55" s="75">
        <f t="shared" si="7"/>
        <v>4</v>
      </c>
      <c r="J55" s="75">
        <f t="shared" si="8"/>
        <v>0</v>
      </c>
      <c r="K55" s="109"/>
      <c r="L55" s="84"/>
      <c r="M55" s="121">
        <v>4</v>
      </c>
      <c r="N55" s="84"/>
      <c r="O55" s="84"/>
      <c r="P55" s="84"/>
    </row>
    <row r="56" spans="1:16" s="10" customFormat="1" ht="16.5" customHeight="1">
      <c r="A56" s="319" t="s">
        <v>402</v>
      </c>
      <c r="B56" s="320"/>
      <c r="C56" s="320"/>
      <c r="D56" s="320"/>
      <c r="E56" s="320"/>
      <c r="F56" s="320"/>
      <c r="G56" s="320"/>
      <c r="H56" s="96">
        <f t="shared" si="1"/>
        <v>41</v>
      </c>
      <c r="I56" s="75">
        <f t="shared" si="7"/>
        <v>11</v>
      </c>
      <c r="J56" s="75">
        <f t="shared" si="8"/>
        <v>0</v>
      </c>
      <c r="K56" s="109"/>
      <c r="L56" s="84"/>
      <c r="M56" s="121">
        <v>11</v>
      </c>
      <c r="N56" s="84"/>
      <c r="O56" s="84"/>
      <c r="P56" s="84"/>
    </row>
    <row r="57" spans="1:16" s="10" customFormat="1" ht="16.5" customHeight="1">
      <c r="A57" s="319" t="s">
        <v>401</v>
      </c>
      <c r="B57" s="320"/>
      <c r="C57" s="320"/>
      <c r="D57" s="320"/>
      <c r="E57" s="320"/>
      <c r="F57" s="320"/>
      <c r="G57" s="320"/>
      <c r="H57" s="96">
        <f t="shared" si="1"/>
        <v>42</v>
      </c>
      <c r="I57" s="75">
        <f t="shared" si="7"/>
        <v>16</v>
      </c>
      <c r="J57" s="75">
        <f t="shared" si="8"/>
        <v>0</v>
      </c>
      <c r="K57" s="109"/>
      <c r="L57" s="84"/>
      <c r="M57" s="121">
        <v>16</v>
      </c>
      <c r="N57" s="84"/>
      <c r="O57" s="84"/>
      <c r="P57" s="84"/>
    </row>
    <row r="58" spans="1:16" s="10" customFormat="1" ht="16.5" customHeight="1">
      <c r="A58" s="319" t="s">
        <v>400</v>
      </c>
      <c r="B58" s="320"/>
      <c r="C58" s="320"/>
      <c r="D58" s="320"/>
      <c r="E58" s="320"/>
      <c r="F58" s="320"/>
      <c r="G58" s="320"/>
      <c r="H58" s="96">
        <f t="shared" si="1"/>
        <v>43</v>
      </c>
      <c r="I58" s="75">
        <f t="shared" si="7"/>
        <v>14</v>
      </c>
      <c r="J58" s="75">
        <f t="shared" si="8"/>
        <v>0</v>
      </c>
      <c r="K58" s="109"/>
      <c r="L58" s="84"/>
      <c r="M58" s="121">
        <v>14</v>
      </c>
      <c r="N58" s="84"/>
      <c r="O58" s="84"/>
      <c r="P58" s="84"/>
    </row>
    <row r="59" spans="1:16" s="10" customFormat="1" ht="16.5" customHeight="1">
      <c r="A59" s="319" t="s">
        <v>399</v>
      </c>
      <c r="B59" s="320"/>
      <c r="C59" s="320"/>
      <c r="D59" s="320"/>
      <c r="E59" s="320"/>
      <c r="F59" s="320"/>
      <c r="G59" s="320"/>
      <c r="H59" s="96">
        <f t="shared" si="1"/>
        <v>44</v>
      </c>
      <c r="I59" s="75">
        <f t="shared" si="7"/>
        <v>14</v>
      </c>
      <c r="J59" s="75">
        <f t="shared" si="8"/>
        <v>0</v>
      </c>
      <c r="K59" s="109"/>
      <c r="L59" s="84"/>
      <c r="M59" s="121">
        <v>14</v>
      </c>
      <c r="N59" s="84"/>
      <c r="O59" s="84"/>
      <c r="P59" s="84"/>
    </row>
    <row r="60" spans="1:16" s="10" customFormat="1" ht="16.5" customHeight="1">
      <c r="A60" s="319" t="s">
        <v>398</v>
      </c>
      <c r="B60" s="320"/>
      <c r="C60" s="320"/>
      <c r="D60" s="320"/>
      <c r="E60" s="320"/>
      <c r="F60" s="320"/>
      <c r="G60" s="320"/>
      <c r="H60" s="96">
        <f t="shared" si="1"/>
        <v>45</v>
      </c>
      <c r="I60" s="75">
        <f t="shared" si="7"/>
        <v>12</v>
      </c>
      <c r="J60" s="75">
        <f t="shared" si="8"/>
        <v>0</v>
      </c>
      <c r="K60" s="109"/>
      <c r="L60" s="84"/>
      <c r="M60" s="121">
        <v>12</v>
      </c>
      <c r="N60" s="84"/>
      <c r="O60" s="84"/>
      <c r="P60" s="84"/>
    </row>
    <row r="61" spans="1:16" s="10" customFormat="1" ht="16.5" customHeight="1">
      <c r="A61" s="319" t="s">
        <v>397</v>
      </c>
      <c r="B61" s="320"/>
      <c r="C61" s="320"/>
      <c r="D61" s="320"/>
      <c r="E61" s="320"/>
      <c r="F61" s="320"/>
      <c r="G61" s="320"/>
      <c r="H61" s="96">
        <f t="shared" si="1"/>
        <v>46</v>
      </c>
      <c r="I61" s="75">
        <f t="shared" si="7"/>
        <v>4</v>
      </c>
      <c r="J61" s="75">
        <f t="shared" si="8"/>
        <v>0</v>
      </c>
      <c r="K61" s="109"/>
      <c r="L61" s="84"/>
      <c r="M61" s="121">
        <v>4</v>
      </c>
      <c r="N61" s="84"/>
      <c r="O61" s="84"/>
      <c r="P61" s="84"/>
    </row>
    <row r="62" spans="1:16" s="10" customFormat="1" ht="16.5" customHeight="1">
      <c r="A62" s="319" t="s">
        <v>396</v>
      </c>
      <c r="B62" s="320"/>
      <c r="C62" s="320"/>
      <c r="D62" s="320"/>
      <c r="E62" s="320"/>
      <c r="F62" s="320"/>
      <c r="G62" s="320"/>
      <c r="H62" s="96">
        <f t="shared" si="1"/>
        <v>47</v>
      </c>
      <c r="I62" s="75">
        <f t="shared" si="7"/>
        <v>9</v>
      </c>
      <c r="J62" s="75">
        <f t="shared" si="8"/>
        <v>0</v>
      </c>
      <c r="K62" s="109"/>
      <c r="L62" s="84"/>
      <c r="M62" s="121">
        <v>9</v>
      </c>
      <c r="N62" s="84"/>
      <c r="O62" s="84"/>
      <c r="P62" s="84"/>
    </row>
    <row r="63" spans="1:16" s="10" customFormat="1" ht="16.5" customHeight="1">
      <c r="A63" s="319" t="s">
        <v>395</v>
      </c>
      <c r="B63" s="320"/>
      <c r="C63" s="320"/>
      <c r="D63" s="320"/>
      <c r="E63" s="320"/>
      <c r="F63" s="320"/>
      <c r="G63" s="320"/>
      <c r="H63" s="96">
        <f t="shared" si="1"/>
        <v>48</v>
      </c>
      <c r="I63" s="75">
        <f t="shared" si="7"/>
        <v>15</v>
      </c>
      <c r="J63" s="75">
        <f t="shared" si="8"/>
        <v>0</v>
      </c>
      <c r="K63" s="109"/>
      <c r="L63" s="84"/>
      <c r="M63" s="121">
        <v>15</v>
      </c>
      <c r="N63" s="84"/>
      <c r="O63" s="84"/>
      <c r="P63" s="84"/>
    </row>
    <row r="64" spans="1:16" s="10" customFormat="1" ht="21.75" customHeight="1">
      <c r="A64" s="319" t="s">
        <v>394</v>
      </c>
      <c r="B64" s="320"/>
      <c r="C64" s="320"/>
      <c r="D64" s="320"/>
      <c r="E64" s="320"/>
      <c r="F64" s="320"/>
      <c r="G64" s="320"/>
      <c r="H64" s="96">
        <f t="shared" si="1"/>
        <v>49</v>
      </c>
      <c r="I64" s="75">
        <f t="shared" si="7"/>
        <v>10</v>
      </c>
      <c r="J64" s="75">
        <f t="shared" si="8"/>
        <v>0</v>
      </c>
      <c r="K64" s="109"/>
      <c r="L64" s="84"/>
      <c r="M64" s="121">
        <v>10</v>
      </c>
      <c r="N64" s="84"/>
      <c r="O64" s="84"/>
      <c r="P64" s="84"/>
    </row>
    <row r="65" spans="1:16" s="10" customFormat="1" ht="27" customHeight="1">
      <c r="A65" s="304" t="s">
        <v>215</v>
      </c>
      <c r="B65" s="305" t="s">
        <v>393</v>
      </c>
      <c r="C65" s="305"/>
      <c r="D65" s="305"/>
      <c r="E65" s="305"/>
      <c r="F65" s="305"/>
      <c r="G65" s="305"/>
      <c r="H65" s="108">
        <f t="shared" si="1"/>
        <v>50</v>
      </c>
      <c r="I65" s="233">
        <f t="shared" ref="I65:P65" si="9">SUM(I66:I72)</f>
        <v>448</v>
      </c>
      <c r="J65" s="233">
        <f t="shared" si="9"/>
        <v>344</v>
      </c>
      <c r="K65" s="106">
        <f t="shared" si="9"/>
        <v>27</v>
      </c>
      <c r="L65" s="106">
        <f t="shared" si="9"/>
        <v>21</v>
      </c>
      <c r="M65" s="106">
        <f t="shared" si="9"/>
        <v>362</v>
      </c>
      <c r="N65" s="106">
        <f t="shared" si="9"/>
        <v>272</v>
      </c>
      <c r="O65" s="106">
        <f t="shared" si="9"/>
        <v>59</v>
      </c>
      <c r="P65" s="106">
        <f t="shared" si="9"/>
        <v>51</v>
      </c>
    </row>
    <row r="66" spans="1:16" s="10" customFormat="1" ht="16.5" customHeight="1">
      <c r="A66" s="306" t="s">
        <v>392</v>
      </c>
      <c r="B66" s="306"/>
      <c r="C66" s="306"/>
      <c r="D66" s="306"/>
      <c r="E66" s="306"/>
      <c r="F66" s="306"/>
      <c r="G66" s="306"/>
      <c r="H66" s="96">
        <f t="shared" si="1"/>
        <v>51</v>
      </c>
      <c r="I66" s="75">
        <f t="shared" ref="I66:J72" si="10">+K66+M66+O66</f>
        <v>8</v>
      </c>
      <c r="J66" s="75">
        <f t="shared" si="10"/>
        <v>7</v>
      </c>
      <c r="K66" s="109"/>
      <c r="L66" s="84"/>
      <c r="M66" s="84"/>
      <c r="N66" s="84"/>
      <c r="O66" s="84">
        <v>8</v>
      </c>
      <c r="P66" s="84">
        <v>7</v>
      </c>
    </row>
    <row r="67" spans="1:16" s="10" customFormat="1" ht="23.25" customHeight="1">
      <c r="A67" s="321" t="s">
        <v>391</v>
      </c>
      <c r="B67" s="322"/>
      <c r="C67" s="322"/>
      <c r="D67" s="322"/>
      <c r="E67" s="322"/>
      <c r="F67" s="322"/>
      <c r="G67" s="322"/>
      <c r="H67" s="96">
        <f t="shared" si="1"/>
        <v>52</v>
      </c>
      <c r="I67" s="75">
        <f t="shared" si="10"/>
        <v>165</v>
      </c>
      <c r="J67" s="75">
        <f t="shared" si="10"/>
        <v>127</v>
      </c>
      <c r="K67" s="96">
        <v>0</v>
      </c>
      <c r="L67" s="96">
        <v>0</v>
      </c>
      <c r="M67" s="96">
        <v>165</v>
      </c>
      <c r="N67" s="96">
        <v>127</v>
      </c>
      <c r="O67" s="96">
        <v>0</v>
      </c>
      <c r="P67" s="96">
        <v>0</v>
      </c>
    </row>
    <row r="68" spans="1:16" s="10" customFormat="1" ht="16.5" customHeight="1">
      <c r="A68" s="323" t="s">
        <v>390</v>
      </c>
      <c r="B68" s="324"/>
      <c r="C68" s="324"/>
      <c r="D68" s="324"/>
      <c r="E68" s="324"/>
      <c r="F68" s="324"/>
      <c r="G68" s="324"/>
      <c r="H68" s="96">
        <f t="shared" si="1"/>
        <v>53</v>
      </c>
      <c r="I68" s="75">
        <f t="shared" si="10"/>
        <v>27</v>
      </c>
      <c r="J68" s="75">
        <f t="shared" si="10"/>
        <v>21</v>
      </c>
      <c r="K68" s="109">
        <v>27</v>
      </c>
      <c r="L68" s="84">
        <v>21</v>
      </c>
      <c r="M68" s="84"/>
      <c r="N68" s="84"/>
      <c r="O68" s="84"/>
      <c r="P68" s="84"/>
    </row>
    <row r="69" spans="1:16" s="10" customFormat="1" ht="16.5" customHeight="1">
      <c r="A69" s="325" t="s">
        <v>389</v>
      </c>
      <c r="B69" s="326"/>
      <c r="C69" s="326"/>
      <c r="D69" s="326"/>
      <c r="E69" s="326"/>
      <c r="F69" s="326"/>
      <c r="G69" s="326"/>
      <c r="H69" s="96">
        <f t="shared" si="1"/>
        <v>54</v>
      </c>
      <c r="I69" s="75">
        <f t="shared" si="10"/>
        <v>33</v>
      </c>
      <c r="J69" s="75">
        <f t="shared" si="10"/>
        <v>24</v>
      </c>
      <c r="K69" s="96">
        <v>0</v>
      </c>
      <c r="L69" s="96">
        <v>0</v>
      </c>
      <c r="M69" s="96">
        <v>33</v>
      </c>
      <c r="N69" s="96">
        <v>24</v>
      </c>
      <c r="O69" s="96">
        <v>0</v>
      </c>
      <c r="P69" s="96">
        <v>0</v>
      </c>
    </row>
    <row r="70" spans="1:16" s="10" customFormat="1" ht="16.5" customHeight="1">
      <c r="A70" s="306" t="s">
        <v>388</v>
      </c>
      <c r="B70" s="306"/>
      <c r="C70" s="306"/>
      <c r="D70" s="306"/>
      <c r="E70" s="306"/>
      <c r="F70" s="306"/>
      <c r="G70" s="306"/>
      <c r="H70" s="96">
        <f t="shared" si="1"/>
        <v>55</v>
      </c>
      <c r="I70" s="75">
        <f t="shared" si="10"/>
        <v>60</v>
      </c>
      <c r="J70" s="75">
        <f t="shared" si="10"/>
        <v>49</v>
      </c>
      <c r="K70" s="96">
        <v>0</v>
      </c>
      <c r="L70" s="96">
        <v>0</v>
      </c>
      <c r="M70" s="96">
        <v>60</v>
      </c>
      <c r="N70" s="96">
        <v>49</v>
      </c>
      <c r="O70" s="96">
        <v>0</v>
      </c>
      <c r="P70" s="96">
        <v>0</v>
      </c>
    </row>
    <row r="71" spans="1:16" s="10" customFormat="1" ht="24" customHeight="1">
      <c r="A71" s="300" t="s">
        <v>387</v>
      </c>
      <c r="B71" s="301"/>
      <c r="C71" s="301"/>
      <c r="D71" s="301"/>
      <c r="E71" s="301"/>
      <c r="F71" s="301"/>
      <c r="G71" s="301"/>
      <c r="H71" s="96">
        <f t="shared" si="1"/>
        <v>56</v>
      </c>
      <c r="I71" s="75">
        <f t="shared" si="10"/>
        <v>8</v>
      </c>
      <c r="J71" s="75">
        <f t="shared" si="10"/>
        <v>6</v>
      </c>
      <c r="K71" s="109"/>
      <c r="L71" s="84"/>
      <c r="M71" s="84">
        <v>8</v>
      </c>
      <c r="N71" s="84">
        <v>6</v>
      </c>
      <c r="O71" s="84"/>
      <c r="P71" s="84"/>
    </row>
    <row r="72" spans="1:16" s="10" customFormat="1" ht="16.5" customHeight="1">
      <c r="A72" s="327" t="s">
        <v>386</v>
      </c>
      <c r="B72" s="328"/>
      <c r="C72" s="328"/>
      <c r="D72" s="328"/>
      <c r="E72" s="328"/>
      <c r="F72" s="328"/>
      <c r="G72" s="328"/>
      <c r="H72" s="96">
        <f t="shared" si="1"/>
        <v>57</v>
      </c>
      <c r="I72" s="75">
        <f t="shared" si="10"/>
        <v>147</v>
      </c>
      <c r="J72" s="75">
        <f t="shared" si="10"/>
        <v>110</v>
      </c>
      <c r="K72" s="96">
        <v>0</v>
      </c>
      <c r="L72" s="96">
        <v>0</v>
      </c>
      <c r="M72" s="96">
        <v>96</v>
      </c>
      <c r="N72" s="96">
        <v>66</v>
      </c>
      <c r="O72" s="96">
        <v>51</v>
      </c>
      <c r="P72" s="96">
        <v>44</v>
      </c>
    </row>
    <row r="73" spans="1:16" s="10" customFormat="1" ht="24" customHeight="1">
      <c r="A73" s="304" t="s">
        <v>214</v>
      </c>
      <c r="B73" s="305"/>
      <c r="C73" s="305"/>
      <c r="D73" s="305"/>
      <c r="E73" s="305"/>
      <c r="F73" s="305"/>
      <c r="G73" s="305"/>
      <c r="H73" s="108">
        <f t="shared" si="1"/>
        <v>58</v>
      </c>
      <c r="I73" s="233">
        <f t="shared" ref="I73:P73" si="11">SUM(I74:I84)</f>
        <v>856</v>
      </c>
      <c r="J73" s="233">
        <f t="shared" si="11"/>
        <v>635</v>
      </c>
      <c r="K73" s="106">
        <f t="shared" si="11"/>
        <v>53</v>
      </c>
      <c r="L73" s="106">
        <f t="shared" si="11"/>
        <v>24</v>
      </c>
      <c r="M73" s="106">
        <f t="shared" si="11"/>
        <v>764</v>
      </c>
      <c r="N73" s="106">
        <f t="shared" si="11"/>
        <v>575</v>
      </c>
      <c r="O73" s="106">
        <f t="shared" si="11"/>
        <v>39</v>
      </c>
      <c r="P73" s="106">
        <f t="shared" si="11"/>
        <v>36</v>
      </c>
    </row>
    <row r="74" spans="1:16" s="10" customFormat="1" ht="16.5" customHeight="1">
      <c r="A74" s="329" t="s">
        <v>385</v>
      </c>
      <c r="B74" s="330"/>
      <c r="C74" s="330"/>
      <c r="D74" s="330"/>
      <c r="E74" s="330"/>
      <c r="F74" s="330"/>
      <c r="G74" s="330"/>
      <c r="H74" s="96">
        <f t="shared" si="1"/>
        <v>59</v>
      </c>
      <c r="I74" s="75">
        <f t="shared" ref="I74:I84" si="12">+K74+M74+O74</f>
        <v>27</v>
      </c>
      <c r="J74" s="75">
        <f t="shared" ref="J74:J84" si="13">+L74+N74+P74</f>
        <v>25</v>
      </c>
      <c r="K74" s="96">
        <v>0</v>
      </c>
      <c r="L74" s="96">
        <v>0</v>
      </c>
      <c r="M74" s="96">
        <v>27</v>
      </c>
      <c r="N74" s="96">
        <v>25</v>
      </c>
      <c r="O74" s="96">
        <v>0</v>
      </c>
      <c r="P74" s="96">
        <v>0</v>
      </c>
    </row>
    <row r="75" spans="1:16" s="10" customFormat="1" ht="23.25" customHeight="1">
      <c r="A75" s="309" t="s">
        <v>384</v>
      </c>
      <c r="B75" s="310"/>
      <c r="C75" s="310"/>
      <c r="D75" s="310"/>
      <c r="E75" s="310"/>
      <c r="F75" s="310"/>
      <c r="G75" s="310"/>
      <c r="H75" s="96">
        <f t="shared" si="1"/>
        <v>60</v>
      </c>
      <c r="I75" s="75">
        <f t="shared" si="12"/>
        <v>270</v>
      </c>
      <c r="J75" s="75">
        <f t="shared" si="13"/>
        <v>184</v>
      </c>
      <c r="K75" s="96">
        <v>0</v>
      </c>
      <c r="L75" s="96">
        <v>0</v>
      </c>
      <c r="M75" s="96">
        <v>270</v>
      </c>
      <c r="N75" s="96">
        <v>184</v>
      </c>
      <c r="O75" s="96">
        <v>0</v>
      </c>
      <c r="P75" s="96">
        <v>0</v>
      </c>
    </row>
    <row r="76" spans="1:16" s="10" customFormat="1" ht="17.25" customHeight="1">
      <c r="A76" s="300" t="s">
        <v>383</v>
      </c>
      <c r="B76" s="301"/>
      <c r="C76" s="301"/>
      <c r="D76" s="301"/>
      <c r="E76" s="301"/>
      <c r="F76" s="301"/>
      <c r="G76" s="301"/>
      <c r="H76" s="96">
        <f t="shared" si="1"/>
        <v>61</v>
      </c>
      <c r="I76" s="75">
        <f t="shared" si="12"/>
        <v>21</v>
      </c>
      <c r="J76" s="75">
        <f t="shared" si="13"/>
        <v>14</v>
      </c>
      <c r="K76" s="96">
        <v>21</v>
      </c>
      <c r="L76" s="96">
        <v>14</v>
      </c>
      <c r="M76" s="96">
        <v>0</v>
      </c>
      <c r="N76" s="96">
        <v>0</v>
      </c>
      <c r="O76" s="96">
        <v>0</v>
      </c>
      <c r="P76" s="96">
        <v>0</v>
      </c>
    </row>
    <row r="77" spans="1:16" s="10" customFormat="1" ht="17.25" customHeight="1">
      <c r="A77" s="307" t="s">
        <v>382</v>
      </c>
      <c r="B77" s="308"/>
      <c r="C77" s="308"/>
      <c r="D77" s="308"/>
      <c r="E77" s="308"/>
      <c r="F77" s="308"/>
      <c r="G77" s="308"/>
      <c r="H77" s="96">
        <f t="shared" si="1"/>
        <v>62</v>
      </c>
      <c r="I77" s="75">
        <f t="shared" si="12"/>
        <v>19</v>
      </c>
      <c r="J77" s="75">
        <f t="shared" si="13"/>
        <v>5</v>
      </c>
      <c r="K77" s="109">
        <v>19</v>
      </c>
      <c r="L77" s="109">
        <v>5</v>
      </c>
      <c r="M77" s="109"/>
      <c r="N77" s="109"/>
      <c r="O77" s="109"/>
      <c r="P77" s="84"/>
    </row>
    <row r="78" spans="1:16" s="10" customFormat="1" ht="17.25" customHeight="1">
      <c r="A78" s="306" t="s">
        <v>381</v>
      </c>
      <c r="B78" s="306"/>
      <c r="C78" s="306"/>
      <c r="D78" s="306"/>
      <c r="E78" s="306"/>
      <c r="F78" s="306"/>
      <c r="G78" s="306"/>
      <c r="H78" s="96">
        <f t="shared" si="1"/>
        <v>63</v>
      </c>
      <c r="I78" s="75">
        <f t="shared" si="12"/>
        <v>78</v>
      </c>
      <c r="J78" s="75">
        <f t="shared" si="13"/>
        <v>51</v>
      </c>
      <c r="K78" s="96">
        <v>0</v>
      </c>
      <c r="L78" s="96">
        <v>0</v>
      </c>
      <c r="M78" s="96">
        <v>78</v>
      </c>
      <c r="N78" s="96">
        <v>51</v>
      </c>
      <c r="O78" s="96">
        <v>0</v>
      </c>
      <c r="P78" s="96">
        <v>0</v>
      </c>
    </row>
    <row r="79" spans="1:16" s="10" customFormat="1" ht="17.25" customHeight="1">
      <c r="A79" s="307" t="s">
        <v>380</v>
      </c>
      <c r="B79" s="308"/>
      <c r="C79" s="308"/>
      <c r="D79" s="308"/>
      <c r="E79" s="308"/>
      <c r="F79" s="308"/>
      <c r="G79" s="308"/>
      <c r="H79" s="96">
        <f t="shared" si="1"/>
        <v>64</v>
      </c>
      <c r="I79" s="75">
        <f t="shared" si="12"/>
        <v>13</v>
      </c>
      <c r="J79" s="75">
        <f t="shared" si="13"/>
        <v>5</v>
      </c>
      <c r="K79" s="109">
        <v>13</v>
      </c>
      <c r="L79" s="109">
        <v>5</v>
      </c>
      <c r="M79" s="109"/>
      <c r="N79" s="109"/>
      <c r="O79" s="109"/>
      <c r="P79" s="84"/>
    </row>
    <row r="80" spans="1:16" s="10" customFormat="1" ht="17.25" customHeight="1">
      <c r="A80" s="300" t="s">
        <v>379</v>
      </c>
      <c r="B80" s="301"/>
      <c r="C80" s="301"/>
      <c r="D80" s="301"/>
      <c r="E80" s="301"/>
      <c r="F80" s="301"/>
      <c r="G80" s="301"/>
      <c r="H80" s="96">
        <f t="shared" si="1"/>
        <v>65</v>
      </c>
      <c r="I80" s="75">
        <f t="shared" si="12"/>
        <v>17</v>
      </c>
      <c r="J80" s="75">
        <f t="shared" si="13"/>
        <v>10</v>
      </c>
      <c r="K80" s="96">
        <v>0</v>
      </c>
      <c r="L80" s="96">
        <v>0</v>
      </c>
      <c r="M80" s="96">
        <v>17</v>
      </c>
      <c r="N80" s="96">
        <v>10</v>
      </c>
      <c r="O80" s="96">
        <v>0</v>
      </c>
      <c r="P80" s="96">
        <v>0</v>
      </c>
    </row>
    <row r="81" spans="1:16" s="10" customFormat="1" ht="17.25" customHeight="1">
      <c r="A81" s="329" t="s">
        <v>378</v>
      </c>
      <c r="B81" s="330"/>
      <c r="C81" s="330"/>
      <c r="D81" s="330"/>
      <c r="E81" s="330"/>
      <c r="F81" s="330"/>
      <c r="G81" s="330"/>
      <c r="H81" s="96">
        <f t="shared" ref="H81:H144" si="14">+H80+1</f>
        <v>66</v>
      </c>
      <c r="I81" s="75">
        <f t="shared" si="12"/>
        <v>297</v>
      </c>
      <c r="J81" s="75">
        <f t="shared" si="13"/>
        <v>267</v>
      </c>
      <c r="K81" s="96">
        <v>0</v>
      </c>
      <c r="L81" s="96">
        <v>0</v>
      </c>
      <c r="M81" s="96">
        <v>297</v>
      </c>
      <c r="N81" s="96">
        <v>267</v>
      </c>
      <c r="O81" s="96">
        <v>0</v>
      </c>
      <c r="P81" s="96">
        <v>0</v>
      </c>
    </row>
    <row r="82" spans="1:16" s="10" customFormat="1" ht="17.25" customHeight="1">
      <c r="A82" s="300" t="s">
        <v>377</v>
      </c>
      <c r="B82" s="301"/>
      <c r="C82" s="301"/>
      <c r="D82" s="301"/>
      <c r="E82" s="301"/>
      <c r="F82" s="301"/>
      <c r="G82" s="301"/>
      <c r="H82" s="96">
        <f t="shared" si="14"/>
        <v>67</v>
      </c>
      <c r="I82" s="75">
        <f t="shared" si="12"/>
        <v>56</v>
      </c>
      <c r="J82" s="75">
        <f t="shared" si="13"/>
        <v>31</v>
      </c>
      <c r="K82" s="96">
        <v>0</v>
      </c>
      <c r="L82" s="96">
        <v>0</v>
      </c>
      <c r="M82" s="96">
        <v>56</v>
      </c>
      <c r="N82" s="96">
        <v>31</v>
      </c>
      <c r="O82" s="96">
        <v>0</v>
      </c>
      <c r="P82" s="96">
        <v>0</v>
      </c>
    </row>
    <row r="83" spans="1:16" s="10" customFormat="1" ht="17.25" customHeight="1">
      <c r="A83" s="300" t="s">
        <v>376</v>
      </c>
      <c r="B83" s="301"/>
      <c r="C83" s="301"/>
      <c r="D83" s="301"/>
      <c r="E83" s="301"/>
      <c r="F83" s="301"/>
      <c r="G83" s="301"/>
      <c r="H83" s="96">
        <f t="shared" si="14"/>
        <v>68</v>
      </c>
      <c r="I83" s="75">
        <f t="shared" si="12"/>
        <v>11</v>
      </c>
      <c r="J83" s="75">
        <f t="shared" si="13"/>
        <v>2</v>
      </c>
      <c r="K83" s="109"/>
      <c r="L83" s="84"/>
      <c r="M83" s="84">
        <v>11</v>
      </c>
      <c r="N83" s="84">
        <v>2</v>
      </c>
      <c r="O83" s="84"/>
      <c r="P83" s="84"/>
    </row>
    <row r="84" spans="1:16" s="10" customFormat="1" ht="17.25" customHeight="1">
      <c r="A84" s="300" t="s">
        <v>375</v>
      </c>
      <c r="B84" s="301"/>
      <c r="C84" s="301"/>
      <c r="D84" s="301"/>
      <c r="E84" s="301"/>
      <c r="F84" s="301"/>
      <c r="G84" s="301"/>
      <c r="H84" s="96">
        <f t="shared" si="14"/>
        <v>69</v>
      </c>
      <c r="I84" s="75">
        <f t="shared" si="12"/>
        <v>47</v>
      </c>
      <c r="J84" s="75">
        <f t="shared" si="13"/>
        <v>41</v>
      </c>
      <c r="K84" s="96">
        <v>0</v>
      </c>
      <c r="L84" s="96">
        <v>0</v>
      </c>
      <c r="M84" s="96">
        <v>8</v>
      </c>
      <c r="N84" s="96">
        <v>5</v>
      </c>
      <c r="O84" s="96">
        <v>39</v>
      </c>
      <c r="P84" s="96">
        <v>36</v>
      </c>
    </row>
    <row r="85" spans="1:16" s="10" customFormat="1" ht="27.75" customHeight="1">
      <c r="A85" s="304" t="s">
        <v>213</v>
      </c>
      <c r="B85" s="305" t="s">
        <v>374</v>
      </c>
      <c r="C85" s="305"/>
      <c r="D85" s="305"/>
      <c r="E85" s="305"/>
      <c r="F85" s="305"/>
      <c r="G85" s="305"/>
      <c r="H85" s="108">
        <f t="shared" si="14"/>
        <v>70</v>
      </c>
      <c r="I85" s="233">
        <f t="shared" ref="I85:P85" si="15">SUM(I86)</f>
        <v>31</v>
      </c>
      <c r="J85" s="233">
        <f t="shared" si="15"/>
        <v>15</v>
      </c>
      <c r="K85" s="106">
        <f t="shared" si="15"/>
        <v>0</v>
      </c>
      <c r="L85" s="106">
        <f t="shared" si="15"/>
        <v>0</v>
      </c>
      <c r="M85" s="106">
        <f t="shared" si="15"/>
        <v>31</v>
      </c>
      <c r="N85" s="106">
        <f t="shared" si="15"/>
        <v>15</v>
      </c>
      <c r="O85" s="106">
        <f t="shared" si="15"/>
        <v>0</v>
      </c>
      <c r="P85" s="106">
        <f t="shared" si="15"/>
        <v>0</v>
      </c>
    </row>
    <row r="86" spans="1:16" s="10" customFormat="1" ht="19.5" customHeight="1">
      <c r="A86" s="300" t="s">
        <v>373</v>
      </c>
      <c r="B86" s="301"/>
      <c r="C86" s="301"/>
      <c r="D86" s="301"/>
      <c r="E86" s="301"/>
      <c r="F86" s="301"/>
      <c r="G86" s="301"/>
      <c r="H86" s="96">
        <f t="shared" si="14"/>
        <v>71</v>
      </c>
      <c r="I86" s="75">
        <f>+K86+M86+O86</f>
        <v>31</v>
      </c>
      <c r="J86" s="75">
        <f>+L86+N86+P86</f>
        <v>15</v>
      </c>
      <c r="K86" s="96">
        <v>0</v>
      </c>
      <c r="L86" s="96">
        <v>0</v>
      </c>
      <c r="M86" s="96">
        <v>31</v>
      </c>
      <c r="N86" s="96">
        <v>15</v>
      </c>
      <c r="O86" s="96">
        <v>0</v>
      </c>
      <c r="P86" s="96">
        <v>0</v>
      </c>
    </row>
    <row r="87" spans="1:16" s="10" customFormat="1" ht="27.75" customHeight="1">
      <c r="A87" s="304" t="s">
        <v>212</v>
      </c>
      <c r="B87" s="305" t="s">
        <v>372</v>
      </c>
      <c r="C87" s="305"/>
      <c r="D87" s="305"/>
      <c r="E87" s="305"/>
      <c r="F87" s="305"/>
      <c r="G87" s="305"/>
      <c r="H87" s="108">
        <f t="shared" si="14"/>
        <v>72</v>
      </c>
      <c r="I87" s="233">
        <f t="shared" ref="I87:P87" si="16">SUM(I88:I96)</f>
        <v>544</v>
      </c>
      <c r="J87" s="233">
        <f t="shared" si="16"/>
        <v>360</v>
      </c>
      <c r="K87" s="106">
        <f t="shared" si="16"/>
        <v>20</v>
      </c>
      <c r="L87" s="106">
        <f t="shared" si="16"/>
        <v>14</v>
      </c>
      <c r="M87" s="106">
        <f t="shared" si="16"/>
        <v>524</v>
      </c>
      <c r="N87" s="106">
        <f t="shared" si="16"/>
        <v>346</v>
      </c>
      <c r="O87" s="106">
        <f t="shared" si="16"/>
        <v>0</v>
      </c>
      <c r="P87" s="106">
        <f t="shared" si="16"/>
        <v>0</v>
      </c>
    </row>
    <row r="88" spans="1:16" s="10" customFormat="1" ht="16.5" customHeight="1">
      <c r="A88" s="300" t="s">
        <v>371</v>
      </c>
      <c r="B88" s="301"/>
      <c r="C88" s="301"/>
      <c r="D88" s="301"/>
      <c r="E88" s="301"/>
      <c r="F88" s="301"/>
      <c r="G88" s="301"/>
      <c r="H88" s="96">
        <f t="shared" si="14"/>
        <v>73</v>
      </c>
      <c r="I88" s="75">
        <f t="shared" ref="I88:I96" si="17">+K88+M88+O88</f>
        <v>4</v>
      </c>
      <c r="J88" s="75">
        <f t="shared" ref="J88:J96" si="18">+L88+N88+P88</f>
        <v>3</v>
      </c>
      <c r="K88" s="84"/>
      <c r="L88" s="84"/>
      <c r="M88" s="84">
        <v>4</v>
      </c>
      <c r="N88" s="84">
        <v>3</v>
      </c>
      <c r="O88" s="84"/>
      <c r="P88" s="84"/>
    </row>
    <row r="89" spans="1:16" s="10" customFormat="1" ht="16.5" customHeight="1">
      <c r="A89" s="329" t="s">
        <v>370</v>
      </c>
      <c r="B89" s="330"/>
      <c r="C89" s="330"/>
      <c r="D89" s="330"/>
      <c r="E89" s="330"/>
      <c r="F89" s="330"/>
      <c r="G89" s="330"/>
      <c r="H89" s="96">
        <f t="shared" si="14"/>
        <v>74</v>
      </c>
      <c r="I89" s="75">
        <f t="shared" si="17"/>
        <v>52</v>
      </c>
      <c r="J89" s="75">
        <f t="shared" si="18"/>
        <v>39</v>
      </c>
      <c r="K89" s="96">
        <v>0</v>
      </c>
      <c r="L89" s="96">
        <v>0</v>
      </c>
      <c r="M89" s="96">
        <v>52</v>
      </c>
      <c r="N89" s="96">
        <v>39</v>
      </c>
      <c r="O89" s="96">
        <v>0</v>
      </c>
      <c r="P89" s="96">
        <v>0</v>
      </c>
    </row>
    <row r="90" spans="1:16" s="10" customFormat="1" ht="21.75" customHeight="1">
      <c r="A90" s="331" t="s">
        <v>369</v>
      </c>
      <c r="B90" s="332"/>
      <c r="C90" s="332"/>
      <c r="D90" s="332"/>
      <c r="E90" s="332"/>
      <c r="F90" s="332"/>
      <c r="G90" s="332"/>
      <c r="H90" s="96">
        <f t="shared" si="14"/>
        <v>75</v>
      </c>
      <c r="I90" s="75">
        <f t="shared" si="17"/>
        <v>142</v>
      </c>
      <c r="J90" s="75">
        <f t="shared" si="18"/>
        <v>111</v>
      </c>
      <c r="K90" s="96">
        <v>0</v>
      </c>
      <c r="L90" s="96">
        <v>0</v>
      </c>
      <c r="M90" s="96">
        <v>142</v>
      </c>
      <c r="N90" s="96">
        <v>111</v>
      </c>
      <c r="O90" s="96">
        <v>0</v>
      </c>
      <c r="P90" s="96">
        <v>0</v>
      </c>
    </row>
    <row r="91" spans="1:16" s="10" customFormat="1" ht="21.75" customHeight="1">
      <c r="A91" s="306" t="s">
        <v>368</v>
      </c>
      <c r="B91" s="306"/>
      <c r="C91" s="306"/>
      <c r="D91" s="306"/>
      <c r="E91" s="306"/>
      <c r="F91" s="306"/>
      <c r="G91" s="306"/>
      <c r="H91" s="96">
        <f t="shared" si="14"/>
        <v>76</v>
      </c>
      <c r="I91" s="75">
        <f t="shared" si="17"/>
        <v>8</v>
      </c>
      <c r="J91" s="75">
        <f t="shared" si="18"/>
        <v>8</v>
      </c>
      <c r="K91" s="84"/>
      <c r="L91" s="84"/>
      <c r="M91" s="84">
        <v>8</v>
      </c>
      <c r="N91" s="84">
        <v>8</v>
      </c>
      <c r="O91" s="84"/>
      <c r="P91" s="84"/>
    </row>
    <row r="92" spans="1:16" s="10" customFormat="1" ht="16.5" customHeight="1">
      <c r="A92" s="296" t="s">
        <v>367</v>
      </c>
      <c r="B92" s="297"/>
      <c r="C92" s="297"/>
      <c r="D92" s="297"/>
      <c r="E92" s="297"/>
      <c r="F92" s="297"/>
      <c r="G92" s="297"/>
      <c r="H92" s="96">
        <f t="shared" si="14"/>
        <v>77</v>
      </c>
      <c r="I92" s="75">
        <f t="shared" si="17"/>
        <v>20</v>
      </c>
      <c r="J92" s="75">
        <f t="shared" si="18"/>
        <v>14</v>
      </c>
      <c r="K92" s="84">
        <v>20</v>
      </c>
      <c r="L92" s="84">
        <v>14</v>
      </c>
      <c r="M92" s="84"/>
      <c r="N92" s="84"/>
      <c r="O92" s="84"/>
      <c r="P92" s="84"/>
    </row>
    <row r="93" spans="1:16" s="10" customFormat="1" ht="16.5" customHeight="1">
      <c r="A93" s="309" t="s">
        <v>366</v>
      </c>
      <c r="B93" s="310"/>
      <c r="C93" s="310"/>
      <c r="D93" s="310"/>
      <c r="E93" s="310"/>
      <c r="F93" s="310"/>
      <c r="G93" s="310"/>
      <c r="H93" s="96">
        <f t="shared" si="14"/>
        <v>78</v>
      </c>
      <c r="I93" s="75">
        <f t="shared" si="17"/>
        <v>244</v>
      </c>
      <c r="J93" s="75">
        <f t="shared" si="18"/>
        <v>143</v>
      </c>
      <c r="K93" s="96">
        <v>0</v>
      </c>
      <c r="L93" s="96">
        <v>0</v>
      </c>
      <c r="M93" s="96">
        <v>244</v>
      </c>
      <c r="N93" s="96">
        <v>143</v>
      </c>
      <c r="O93" s="96">
        <v>0</v>
      </c>
      <c r="P93" s="96">
        <v>0</v>
      </c>
    </row>
    <row r="94" spans="1:16" s="10" customFormat="1" ht="16.5" customHeight="1">
      <c r="A94" s="329" t="s">
        <v>365</v>
      </c>
      <c r="B94" s="330"/>
      <c r="C94" s="330"/>
      <c r="D94" s="330"/>
      <c r="E94" s="330"/>
      <c r="F94" s="330"/>
      <c r="G94" s="330"/>
      <c r="H94" s="96">
        <f t="shared" si="14"/>
        <v>79</v>
      </c>
      <c r="I94" s="75">
        <f t="shared" si="17"/>
        <v>14</v>
      </c>
      <c r="J94" s="75">
        <f t="shared" si="18"/>
        <v>8</v>
      </c>
      <c r="K94" s="84"/>
      <c r="L94" s="84"/>
      <c r="M94" s="120">
        <v>14</v>
      </c>
      <c r="N94" s="120">
        <v>8</v>
      </c>
      <c r="O94" s="84"/>
      <c r="P94" s="84"/>
    </row>
    <row r="95" spans="1:16" s="10" customFormat="1" ht="16.5" customHeight="1">
      <c r="A95" s="306" t="s">
        <v>364</v>
      </c>
      <c r="B95" s="306"/>
      <c r="C95" s="306"/>
      <c r="D95" s="306"/>
      <c r="E95" s="306"/>
      <c r="F95" s="306"/>
      <c r="G95" s="306"/>
      <c r="H95" s="96">
        <f t="shared" si="14"/>
        <v>80</v>
      </c>
      <c r="I95" s="75">
        <f t="shared" si="17"/>
        <v>15</v>
      </c>
      <c r="J95" s="75">
        <f t="shared" si="18"/>
        <v>4</v>
      </c>
      <c r="K95" s="84"/>
      <c r="L95" s="84"/>
      <c r="M95" s="96">
        <v>15</v>
      </c>
      <c r="N95" s="84">
        <v>4</v>
      </c>
      <c r="O95" s="84"/>
      <c r="P95" s="84"/>
    </row>
    <row r="96" spans="1:16" s="10" customFormat="1" ht="16.5" customHeight="1">
      <c r="A96" s="300" t="s">
        <v>363</v>
      </c>
      <c r="B96" s="301"/>
      <c r="C96" s="301"/>
      <c r="D96" s="301"/>
      <c r="E96" s="301"/>
      <c r="F96" s="301"/>
      <c r="G96" s="301"/>
      <c r="H96" s="96">
        <f t="shared" si="14"/>
        <v>81</v>
      </c>
      <c r="I96" s="75">
        <f t="shared" si="17"/>
        <v>45</v>
      </c>
      <c r="J96" s="75">
        <f t="shared" si="18"/>
        <v>30</v>
      </c>
      <c r="K96" s="85">
        <v>0</v>
      </c>
      <c r="L96" s="85">
        <v>0</v>
      </c>
      <c r="M96" s="85">
        <v>45</v>
      </c>
      <c r="N96" s="85">
        <v>30</v>
      </c>
      <c r="O96" s="85">
        <v>0</v>
      </c>
      <c r="P96" s="85">
        <v>0</v>
      </c>
    </row>
    <row r="97" spans="1:16" s="10" customFormat="1" ht="24" customHeight="1">
      <c r="A97" s="304" t="s">
        <v>211</v>
      </c>
      <c r="B97" s="305"/>
      <c r="C97" s="305"/>
      <c r="D97" s="305"/>
      <c r="E97" s="305"/>
      <c r="F97" s="305"/>
      <c r="G97" s="305"/>
      <c r="H97" s="108">
        <f t="shared" si="14"/>
        <v>82</v>
      </c>
      <c r="I97" s="233">
        <f t="shared" ref="I97:P97" si="19">SUM(I98:I119)</f>
        <v>3197</v>
      </c>
      <c r="J97" s="233">
        <f t="shared" si="19"/>
        <v>589</v>
      </c>
      <c r="K97" s="106">
        <f t="shared" si="19"/>
        <v>298</v>
      </c>
      <c r="L97" s="106">
        <f t="shared" si="19"/>
        <v>50</v>
      </c>
      <c r="M97" s="106">
        <f t="shared" si="19"/>
        <v>2520</v>
      </c>
      <c r="N97" s="106">
        <f t="shared" si="19"/>
        <v>486</v>
      </c>
      <c r="O97" s="106">
        <f t="shared" si="19"/>
        <v>379</v>
      </c>
      <c r="P97" s="106">
        <f t="shared" si="19"/>
        <v>53</v>
      </c>
    </row>
    <row r="98" spans="1:16" s="10" customFormat="1" ht="16.5" customHeight="1">
      <c r="A98" s="300" t="s">
        <v>362</v>
      </c>
      <c r="B98" s="301"/>
      <c r="C98" s="301"/>
      <c r="D98" s="301"/>
      <c r="E98" s="301"/>
      <c r="F98" s="301"/>
      <c r="G98" s="301"/>
      <c r="H98" s="96">
        <f t="shared" si="14"/>
        <v>83</v>
      </c>
      <c r="I98" s="75">
        <f t="shared" ref="I98:I119" si="20">+K98+M98+O98</f>
        <v>39</v>
      </c>
      <c r="J98" s="75">
        <f t="shared" ref="J98:J119" si="21">+L98+N98+P98</f>
        <v>3</v>
      </c>
      <c r="K98" s="96">
        <v>0</v>
      </c>
      <c r="L98" s="96">
        <v>0</v>
      </c>
      <c r="M98" s="96">
        <v>39</v>
      </c>
      <c r="N98" s="96">
        <v>3</v>
      </c>
      <c r="O98" s="96">
        <v>0</v>
      </c>
      <c r="P98" s="96">
        <v>0</v>
      </c>
    </row>
    <row r="99" spans="1:16" s="10" customFormat="1" ht="16.5" customHeight="1">
      <c r="A99" s="325" t="s">
        <v>361</v>
      </c>
      <c r="B99" s="326"/>
      <c r="C99" s="326"/>
      <c r="D99" s="326"/>
      <c r="E99" s="326"/>
      <c r="F99" s="326"/>
      <c r="G99" s="326"/>
      <c r="H99" s="96">
        <f t="shared" si="14"/>
        <v>84</v>
      </c>
      <c r="I99" s="75">
        <f t="shared" si="20"/>
        <v>11</v>
      </c>
      <c r="J99" s="75">
        <f t="shared" si="21"/>
        <v>1</v>
      </c>
      <c r="K99" s="109">
        <v>11</v>
      </c>
      <c r="L99" s="84">
        <v>1</v>
      </c>
      <c r="M99" s="84"/>
      <c r="N99" s="84"/>
      <c r="O99" s="84"/>
      <c r="P99" s="84"/>
    </row>
    <row r="100" spans="1:16" s="10" customFormat="1" ht="16.5" customHeight="1">
      <c r="A100" s="333" t="s">
        <v>360</v>
      </c>
      <c r="B100" s="332"/>
      <c r="C100" s="332"/>
      <c r="D100" s="332"/>
      <c r="E100" s="332"/>
      <c r="F100" s="332"/>
      <c r="G100" s="332"/>
      <c r="H100" s="96">
        <f t="shared" si="14"/>
        <v>85</v>
      </c>
      <c r="I100" s="75">
        <f t="shared" si="20"/>
        <v>11</v>
      </c>
      <c r="J100" s="75">
        <f t="shared" si="21"/>
        <v>0</v>
      </c>
      <c r="K100" s="96">
        <v>0</v>
      </c>
      <c r="L100" s="96">
        <v>0</v>
      </c>
      <c r="M100" s="96">
        <v>11</v>
      </c>
      <c r="N100" s="96">
        <v>0</v>
      </c>
      <c r="O100" s="96">
        <v>0</v>
      </c>
      <c r="P100" s="96">
        <v>0</v>
      </c>
    </row>
    <row r="101" spans="1:16" s="10" customFormat="1" ht="16.5" customHeight="1">
      <c r="A101" s="300" t="s">
        <v>359</v>
      </c>
      <c r="B101" s="301"/>
      <c r="C101" s="301"/>
      <c r="D101" s="301"/>
      <c r="E101" s="301"/>
      <c r="F101" s="301"/>
      <c r="G101" s="301"/>
      <c r="H101" s="96">
        <f t="shared" si="14"/>
        <v>86</v>
      </c>
      <c r="I101" s="75">
        <f t="shared" si="20"/>
        <v>21</v>
      </c>
      <c r="J101" s="75">
        <f t="shared" si="21"/>
        <v>8</v>
      </c>
      <c r="K101" s="96">
        <v>21</v>
      </c>
      <c r="L101" s="96">
        <v>8</v>
      </c>
      <c r="M101" s="96">
        <v>0</v>
      </c>
      <c r="N101" s="96">
        <v>0</v>
      </c>
      <c r="O101" s="96">
        <v>0</v>
      </c>
      <c r="P101" s="96">
        <v>0</v>
      </c>
    </row>
    <row r="102" spans="1:16" s="10" customFormat="1" ht="16.5" customHeight="1">
      <c r="A102" s="309" t="s">
        <v>358</v>
      </c>
      <c r="B102" s="310"/>
      <c r="C102" s="310"/>
      <c r="D102" s="310"/>
      <c r="E102" s="310"/>
      <c r="F102" s="310"/>
      <c r="G102" s="310"/>
      <c r="H102" s="96">
        <f t="shared" si="14"/>
        <v>87</v>
      </c>
      <c r="I102" s="75">
        <f t="shared" si="20"/>
        <v>848</v>
      </c>
      <c r="J102" s="75">
        <f t="shared" si="21"/>
        <v>352</v>
      </c>
      <c r="K102" s="96">
        <v>0</v>
      </c>
      <c r="L102" s="96">
        <v>0</v>
      </c>
      <c r="M102" s="96">
        <v>746</v>
      </c>
      <c r="N102" s="96">
        <v>304</v>
      </c>
      <c r="O102" s="96">
        <v>102</v>
      </c>
      <c r="P102" s="96">
        <v>48</v>
      </c>
    </row>
    <row r="103" spans="1:16" s="10" customFormat="1" ht="25.5" customHeight="1">
      <c r="A103" s="300" t="s">
        <v>357</v>
      </c>
      <c r="B103" s="301"/>
      <c r="C103" s="301"/>
      <c r="D103" s="301"/>
      <c r="E103" s="301"/>
      <c r="F103" s="301"/>
      <c r="G103" s="301"/>
      <c r="H103" s="96">
        <f t="shared" si="14"/>
        <v>88</v>
      </c>
      <c r="I103" s="75">
        <f t="shared" si="20"/>
        <v>9</v>
      </c>
      <c r="J103" s="75">
        <f t="shared" si="21"/>
        <v>3</v>
      </c>
      <c r="K103" s="109">
        <v>9</v>
      </c>
      <c r="L103" s="84">
        <v>3</v>
      </c>
      <c r="M103" s="84"/>
      <c r="N103" s="84"/>
      <c r="O103" s="84"/>
      <c r="P103" s="84"/>
    </row>
    <row r="104" spans="1:16" s="10" customFormat="1" ht="16.5" customHeight="1">
      <c r="A104" s="309" t="s">
        <v>356</v>
      </c>
      <c r="B104" s="310"/>
      <c r="C104" s="310"/>
      <c r="D104" s="310"/>
      <c r="E104" s="310"/>
      <c r="F104" s="310"/>
      <c r="G104" s="310"/>
      <c r="H104" s="96">
        <f t="shared" si="14"/>
        <v>89</v>
      </c>
      <c r="I104" s="75">
        <f t="shared" si="20"/>
        <v>127</v>
      </c>
      <c r="J104" s="75">
        <f t="shared" si="21"/>
        <v>5</v>
      </c>
      <c r="K104" s="96">
        <v>0</v>
      </c>
      <c r="L104" s="96">
        <v>0</v>
      </c>
      <c r="M104" s="96">
        <v>106</v>
      </c>
      <c r="N104" s="96">
        <v>5</v>
      </c>
      <c r="O104" s="96">
        <v>21</v>
      </c>
      <c r="P104" s="96">
        <v>0</v>
      </c>
    </row>
    <row r="105" spans="1:16" s="10" customFormat="1" ht="16.5" customHeight="1">
      <c r="A105" s="306" t="s">
        <v>355</v>
      </c>
      <c r="B105" s="306"/>
      <c r="C105" s="306"/>
      <c r="D105" s="306"/>
      <c r="E105" s="306"/>
      <c r="F105" s="306"/>
      <c r="G105" s="306"/>
      <c r="H105" s="96">
        <f t="shared" si="14"/>
        <v>90</v>
      </c>
      <c r="I105" s="75">
        <f t="shared" si="20"/>
        <v>230</v>
      </c>
      <c r="J105" s="75">
        <f t="shared" si="21"/>
        <v>26</v>
      </c>
      <c r="K105" s="96">
        <v>0</v>
      </c>
      <c r="L105" s="96">
        <v>0</v>
      </c>
      <c r="M105" s="96">
        <v>215</v>
      </c>
      <c r="N105" s="96">
        <v>26</v>
      </c>
      <c r="O105" s="96">
        <v>15</v>
      </c>
      <c r="P105" s="96">
        <v>0</v>
      </c>
    </row>
    <row r="106" spans="1:16" s="10" customFormat="1" ht="16.5" customHeight="1">
      <c r="A106" s="309" t="s">
        <v>354</v>
      </c>
      <c r="B106" s="310"/>
      <c r="C106" s="310"/>
      <c r="D106" s="310"/>
      <c r="E106" s="310"/>
      <c r="F106" s="310"/>
      <c r="G106" s="310"/>
      <c r="H106" s="96">
        <f t="shared" si="14"/>
        <v>91</v>
      </c>
      <c r="I106" s="75">
        <f t="shared" si="20"/>
        <v>562</v>
      </c>
      <c r="J106" s="75">
        <f t="shared" si="21"/>
        <v>38</v>
      </c>
      <c r="K106" s="96">
        <v>0</v>
      </c>
      <c r="L106" s="96">
        <v>0</v>
      </c>
      <c r="M106" s="96">
        <v>489</v>
      </c>
      <c r="N106" s="96">
        <v>37</v>
      </c>
      <c r="O106" s="96">
        <v>73</v>
      </c>
      <c r="P106" s="96">
        <v>1</v>
      </c>
    </row>
    <row r="107" spans="1:16" s="10" customFormat="1" ht="16.5" customHeight="1">
      <c r="A107" s="300" t="s">
        <v>353</v>
      </c>
      <c r="B107" s="301"/>
      <c r="C107" s="301"/>
      <c r="D107" s="301"/>
      <c r="E107" s="301"/>
      <c r="F107" s="301"/>
      <c r="G107" s="301"/>
      <c r="H107" s="96">
        <f t="shared" si="14"/>
        <v>92</v>
      </c>
      <c r="I107" s="75">
        <f t="shared" si="20"/>
        <v>11</v>
      </c>
      <c r="J107" s="75">
        <f t="shared" si="21"/>
        <v>3</v>
      </c>
      <c r="K107" s="109">
        <v>11</v>
      </c>
      <c r="L107" s="84">
        <v>3</v>
      </c>
      <c r="M107" s="85"/>
      <c r="N107" s="84"/>
      <c r="O107" s="84"/>
      <c r="P107" s="84"/>
    </row>
    <row r="108" spans="1:16" s="10" customFormat="1" ht="16.5" customHeight="1">
      <c r="A108" s="309" t="s">
        <v>352</v>
      </c>
      <c r="B108" s="310"/>
      <c r="C108" s="310"/>
      <c r="D108" s="310"/>
      <c r="E108" s="310"/>
      <c r="F108" s="310"/>
      <c r="G108" s="310"/>
      <c r="H108" s="96">
        <f t="shared" si="14"/>
        <v>93</v>
      </c>
      <c r="I108" s="75">
        <f t="shared" si="20"/>
        <v>628</v>
      </c>
      <c r="J108" s="75">
        <f t="shared" si="21"/>
        <v>47</v>
      </c>
      <c r="K108" s="96">
        <v>0</v>
      </c>
      <c r="L108" s="96">
        <v>0</v>
      </c>
      <c r="M108" s="96">
        <v>529</v>
      </c>
      <c r="N108" s="96">
        <v>46</v>
      </c>
      <c r="O108" s="96">
        <v>99</v>
      </c>
      <c r="P108" s="96">
        <v>1</v>
      </c>
    </row>
    <row r="109" spans="1:16" s="10" customFormat="1" ht="16.5" customHeight="1">
      <c r="A109" s="321" t="s">
        <v>351</v>
      </c>
      <c r="B109" s="322"/>
      <c r="C109" s="322"/>
      <c r="D109" s="322"/>
      <c r="E109" s="322"/>
      <c r="F109" s="322"/>
      <c r="G109" s="322"/>
      <c r="H109" s="96">
        <f t="shared" si="14"/>
        <v>94</v>
      </c>
      <c r="I109" s="75">
        <f t="shared" si="20"/>
        <v>160</v>
      </c>
      <c r="J109" s="75">
        <f t="shared" si="21"/>
        <v>31</v>
      </c>
      <c r="K109" s="96">
        <v>0</v>
      </c>
      <c r="L109" s="96">
        <v>0</v>
      </c>
      <c r="M109" s="96">
        <v>110</v>
      </c>
      <c r="N109" s="96">
        <v>30</v>
      </c>
      <c r="O109" s="96">
        <v>50</v>
      </c>
      <c r="P109" s="96">
        <v>1</v>
      </c>
    </row>
    <row r="110" spans="1:16" s="10" customFormat="1" ht="16.5" customHeight="1">
      <c r="A110" s="334" t="s">
        <v>350</v>
      </c>
      <c r="B110" s="335"/>
      <c r="C110" s="335"/>
      <c r="D110" s="335"/>
      <c r="E110" s="335"/>
      <c r="F110" s="335"/>
      <c r="G110" s="335"/>
      <c r="H110" s="96">
        <f t="shared" si="14"/>
        <v>95</v>
      </c>
      <c r="I110" s="75">
        <f t="shared" si="20"/>
        <v>30</v>
      </c>
      <c r="J110" s="75">
        <f t="shared" si="21"/>
        <v>1</v>
      </c>
      <c r="K110" s="96">
        <v>0</v>
      </c>
      <c r="L110" s="96">
        <v>0</v>
      </c>
      <c r="M110" s="96">
        <v>30</v>
      </c>
      <c r="N110" s="96">
        <v>1</v>
      </c>
      <c r="O110" s="96">
        <v>0</v>
      </c>
      <c r="P110" s="96">
        <v>0</v>
      </c>
    </row>
    <row r="111" spans="1:16" s="10" customFormat="1" ht="16.5" customHeight="1">
      <c r="A111" s="325" t="s">
        <v>349</v>
      </c>
      <c r="B111" s="326"/>
      <c r="C111" s="326"/>
      <c r="D111" s="326"/>
      <c r="E111" s="326"/>
      <c r="F111" s="326"/>
      <c r="G111" s="326"/>
      <c r="H111" s="96">
        <f t="shared" si="14"/>
        <v>96</v>
      </c>
      <c r="I111" s="75">
        <f t="shared" si="20"/>
        <v>22</v>
      </c>
      <c r="J111" s="75">
        <f t="shared" si="21"/>
        <v>1</v>
      </c>
      <c r="K111" s="109">
        <v>22</v>
      </c>
      <c r="L111" s="84">
        <v>1</v>
      </c>
      <c r="M111" s="84"/>
      <c r="N111" s="84"/>
      <c r="O111" s="84"/>
      <c r="P111" s="84"/>
    </row>
    <row r="112" spans="1:16" s="10" customFormat="1" ht="16.5" customHeight="1">
      <c r="A112" s="300" t="s">
        <v>348</v>
      </c>
      <c r="B112" s="301"/>
      <c r="C112" s="301"/>
      <c r="D112" s="301"/>
      <c r="E112" s="301"/>
      <c r="F112" s="301"/>
      <c r="G112" s="301"/>
      <c r="H112" s="96">
        <f t="shared" si="14"/>
        <v>97</v>
      </c>
      <c r="I112" s="75">
        <f t="shared" si="20"/>
        <v>110</v>
      </c>
      <c r="J112" s="75">
        <f t="shared" si="21"/>
        <v>22</v>
      </c>
      <c r="K112" s="96">
        <v>110</v>
      </c>
      <c r="L112" s="96">
        <v>22</v>
      </c>
      <c r="M112" s="96">
        <v>0</v>
      </c>
      <c r="N112" s="96">
        <v>0</v>
      </c>
      <c r="O112" s="96">
        <v>0</v>
      </c>
      <c r="P112" s="96">
        <v>0</v>
      </c>
    </row>
    <row r="113" spans="1:16" s="10" customFormat="1" ht="16.5" customHeight="1">
      <c r="A113" s="306" t="s">
        <v>347</v>
      </c>
      <c r="B113" s="306"/>
      <c r="C113" s="306"/>
      <c r="D113" s="306"/>
      <c r="E113" s="306"/>
      <c r="F113" s="306"/>
      <c r="G113" s="306"/>
      <c r="H113" s="96">
        <f t="shared" si="14"/>
        <v>98</v>
      </c>
      <c r="I113" s="75">
        <f t="shared" si="20"/>
        <v>219</v>
      </c>
      <c r="J113" s="75">
        <f t="shared" si="21"/>
        <v>19</v>
      </c>
      <c r="K113" s="96">
        <v>0</v>
      </c>
      <c r="L113" s="96">
        <v>0</v>
      </c>
      <c r="M113" s="96">
        <v>215</v>
      </c>
      <c r="N113" s="96">
        <v>19</v>
      </c>
      <c r="O113" s="96">
        <v>4</v>
      </c>
      <c r="P113" s="96">
        <v>0</v>
      </c>
    </row>
    <row r="114" spans="1:16" s="10" customFormat="1" ht="26.25" customHeight="1">
      <c r="A114" s="329" t="s">
        <v>346</v>
      </c>
      <c r="B114" s="330"/>
      <c r="C114" s="330"/>
      <c r="D114" s="330"/>
      <c r="E114" s="330"/>
      <c r="F114" s="330"/>
      <c r="G114" s="330"/>
      <c r="H114" s="96">
        <f t="shared" si="14"/>
        <v>99</v>
      </c>
      <c r="I114" s="75">
        <f t="shared" si="20"/>
        <v>22</v>
      </c>
      <c r="J114" s="75">
        <f t="shared" si="21"/>
        <v>2</v>
      </c>
      <c r="K114" s="96">
        <v>22</v>
      </c>
      <c r="L114" s="96">
        <v>2</v>
      </c>
      <c r="M114" s="96">
        <v>0</v>
      </c>
      <c r="N114" s="96">
        <v>0</v>
      </c>
      <c r="O114" s="96">
        <v>0</v>
      </c>
      <c r="P114" s="96">
        <v>0</v>
      </c>
    </row>
    <row r="115" spans="1:16" s="10" customFormat="1" ht="16.5" customHeight="1">
      <c r="A115" s="300" t="s">
        <v>345</v>
      </c>
      <c r="B115" s="301"/>
      <c r="C115" s="301"/>
      <c r="D115" s="301"/>
      <c r="E115" s="301"/>
      <c r="F115" s="301"/>
      <c r="G115" s="301"/>
      <c r="H115" s="96">
        <f t="shared" si="14"/>
        <v>100</v>
      </c>
      <c r="I115" s="75">
        <f t="shared" si="20"/>
        <v>92</v>
      </c>
      <c r="J115" s="75">
        <f t="shared" si="21"/>
        <v>10</v>
      </c>
      <c r="K115" s="96">
        <v>92</v>
      </c>
      <c r="L115" s="96">
        <v>10</v>
      </c>
      <c r="M115" s="96">
        <v>0</v>
      </c>
      <c r="N115" s="96">
        <v>0</v>
      </c>
      <c r="O115" s="96">
        <v>0</v>
      </c>
      <c r="P115" s="96">
        <v>0</v>
      </c>
    </row>
    <row r="116" spans="1:16" s="10" customFormat="1" ht="16.5" customHeight="1">
      <c r="A116" s="336" t="s">
        <v>344</v>
      </c>
      <c r="B116" s="336"/>
      <c r="C116" s="336"/>
      <c r="D116" s="336"/>
      <c r="E116" s="336"/>
      <c r="F116" s="336"/>
      <c r="G116" s="336"/>
      <c r="H116" s="96">
        <f t="shared" si="14"/>
        <v>101</v>
      </c>
      <c r="I116" s="75">
        <f t="shared" si="20"/>
        <v>10</v>
      </c>
      <c r="J116" s="75">
        <f t="shared" si="21"/>
        <v>2</v>
      </c>
      <c r="K116" s="109"/>
      <c r="L116" s="84"/>
      <c r="M116" s="84"/>
      <c r="N116" s="84"/>
      <c r="O116" s="84">
        <v>10</v>
      </c>
      <c r="P116" s="84">
        <v>2</v>
      </c>
    </row>
    <row r="117" spans="1:16" s="10" customFormat="1" ht="21.75" customHeight="1">
      <c r="A117" s="306" t="s">
        <v>343</v>
      </c>
      <c r="B117" s="306"/>
      <c r="C117" s="306"/>
      <c r="D117" s="306"/>
      <c r="E117" s="306"/>
      <c r="F117" s="306"/>
      <c r="G117" s="306"/>
      <c r="H117" s="96">
        <f t="shared" si="14"/>
        <v>102</v>
      </c>
      <c r="I117" s="75">
        <f t="shared" si="20"/>
        <v>20</v>
      </c>
      <c r="J117" s="75">
        <f t="shared" si="21"/>
        <v>13</v>
      </c>
      <c r="K117" s="109"/>
      <c r="L117" s="84"/>
      <c r="M117" s="84">
        <v>20</v>
      </c>
      <c r="N117" s="84">
        <v>13</v>
      </c>
      <c r="O117" s="84"/>
      <c r="P117" s="84"/>
    </row>
    <row r="118" spans="1:16" s="10" customFormat="1" ht="23.25" customHeight="1">
      <c r="A118" s="300" t="s">
        <v>342</v>
      </c>
      <c r="B118" s="301"/>
      <c r="C118" s="301"/>
      <c r="D118" s="301"/>
      <c r="E118" s="301"/>
      <c r="F118" s="301"/>
      <c r="G118" s="301"/>
      <c r="H118" s="96">
        <f t="shared" si="14"/>
        <v>103</v>
      </c>
      <c r="I118" s="75">
        <f t="shared" si="20"/>
        <v>5</v>
      </c>
      <c r="J118" s="75">
        <f t="shared" si="21"/>
        <v>0</v>
      </c>
      <c r="K118" s="109"/>
      <c r="L118" s="84"/>
      <c r="M118" s="84"/>
      <c r="N118" s="84"/>
      <c r="O118" s="84">
        <v>5</v>
      </c>
      <c r="P118" s="84"/>
    </row>
    <row r="119" spans="1:16" s="10" customFormat="1" ht="15" customHeight="1">
      <c r="A119" s="333" t="s">
        <v>341</v>
      </c>
      <c r="B119" s="332"/>
      <c r="C119" s="332"/>
      <c r="D119" s="332"/>
      <c r="E119" s="332"/>
      <c r="F119" s="332"/>
      <c r="G119" s="332"/>
      <c r="H119" s="96">
        <f t="shared" si="14"/>
        <v>104</v>
      </c>
      <c r="I119" s="75">
        <f t="shared" si="20"/>
        <v>10</v>
      </c>
      <c r="J119" s="75">
        <f t="shared" si="21"/>
        <v>2</v>
      </c>
      <c r="K119" s="119"/>
      <c r="L119" s="114"/>
      <c r="M119" s="114">
        <v>10</v>
      </c>
      <c r="N119" s="114">
        <v>2</v>
      </c>
      <c r="O119" s="118"/>
      <c r="P119" s="118"/>
    </row>
    <row r="120" spans="1:16" s="10" customFormat="1" ht="24" customHeight="1">
      <c r="A120" s="304" t="s">
        <v>210</v>
      </c>
      <c r="B120" s="305"/>
      <c r="C120" s="305"/>
      <c r="D120" s="305"/>
      <c r="E120" s="305"/>
      <c r="F120" s="305"/>
      <c r="G120" s="305"/>
      <c r="H120" s="108">
        <f t="shared" si="14"/>
        <v>105</v>
      </c>
      <c r="I120" s="233">
        <f t="shared" ref="I120:P120" si="22">SUM(I121:I141)</f>
        <v>2022</v>
      </c>
      <c r="J120" s="233">
        <f t="shared" si="22"/>
        <v>491</v>
      </c>
      <c r="K120" s="106">
        <f t="shared" si="22"/>
        <v>338</v>
      </c>
      <c r="L120" s="106">
        <f t="shared" si="22"/>
        <v>91</v>
      </c>
      <c r="M120" s="106">
        <f t="shared" si="22"/>
        <v>1646</v>
      </c>
      <c r="N120" s="106">
        <f t="shared" si="22"/>
        <v>389</v>
      </c>
      <c r="O120" s="106">
        <f t="shared" si="22"/>
        <v>38</v>
      </c>
      <c r="P120" s="106">
        <f t="shared" si="22"/>
        <v>11</v>
      </c>
    </row>
    <row r="121" spans="1:16" s="10" customFormat="1" ht="16.5" customHeight="1">
      <c r="A121" s="300" t="s">
        <v>340</v>
      </c>
      <c r="B121" s="301"/>
      <c r="C121" s="301"/>
      <c r="D121" s="301"/>
      <c r="E121" s="301"/>
      <c r="F121" s="301"/>
      <c r="G121" s="301"/>
      <c r="H121" s="96">
        <f t="shared" si="14"/>
        <v>106</v>
      </c>
      <c r="I121" s="75">
        <f t="shared" ref="I121:I141" si="23">+K121+M121+O121</f>
        <v>95</v>
      </c>
      <c r="J121" s="75">
        <f t="shared" ref="J121:J141" si="24">+L121+N121+P121</f>
        <v>1</v>
      </c>
      <c r="K121" s="96">
        <v>95</v>
      </c>
      <c r="L121" s="96">
        <v>1</v>
      </c>
      <c r="M121" s="96">
        <v>0</v>
      </c>
      <c r="N121" s="96">
        <v>0</v>
      </c>
      <c r="O121" s="96">
        <v>0</v>
      </c>
      <c r="P121" s="96">
        <v>0</v>
      </c>
    </row>
    <row r="122" spans="1:16" s="10" customFormat="1" ht="16.5" customHeight="1">
      <c r="A122" s="309" t="s">
        <v>339</v>
      </c>
      <c r="B122" s="310"/>
      <c r="C122" s="310"/>
      <c r="D122" s="310"/>
      <c r="E122" s="310"/>
      <c r="F122" s="310"/>
      <c r="G122" s="310"/>
      <c r="H122" s="96">
        <f t="shared" si="14"/>
        <v>107</v>
      </c>
      <c r="I122" s="75">
        <f t="shared" si="23"/>
        <v>733</v>
      </c>
      <c r="J122" s="75">
        <f t="shared" si="24"/>
        <v>41</v>
      </c>
      <c r="K122" s="96">
        <v>0</v>
      </c>
      <c r="L122" s="96">
        <v>0</v>
      </c>
      <c r="M122" s="96">
        <v>732</v>
      </c>
      <c r="N122" s="96">
        <v>41</v>
      </c>
      <c r="O122" s="96">
        <v>1</v>
      </c>
      <c r="P122" s="96">
        <v>0</v>
      </c>
    </row>
    <row r="123" spans="1:16" s="10" customFormat="1" ht="16.5" customHeight="1">
      <c r="A123" s="300" t="s">
        <v>338</v>
      </c>
      <c r="B123" s="301"/>
      <c r="C123" s="301"/>
      <c r="D123" s="301"/>
      <c r="E123" s="301"/>
      <c r="F123" s="301"/>
      <c r="G123" s="301"/>
      <c r="H123" s="96">
        <f t="shared" si="14"/>
        <v>108</v>
      </c>
      <c r="I123" s="75">
        <f t="shared" si="23"/>
        <v>20</v>
      </c>
      <c r="J123" s="75">
        <f t="shared" si="24"/>
        <v>20</v>
      </c>
      <c r="K123" s="109"/>
      <c r="L123" s="84"/>
      <c r="M123" s="84">
        <v>20</v>
      </c>
      <c r="N123" s="84">
        <v>20</v>
      </c>
      <c r="O123" s="84"/>
      <c r="P123" s="84"/>
    </row>
    <row r="124" spans="1:16" s="10" customFormat="1" ht="16.5" customHeight="1">
      <c r="A124" s="307" t="s">
        <v>337</v>
      </c>
      <c r="B124" s="308"/>
      <c r="C124" s="308"/>
      <c r="D124" s="308"/>
      <c r="E124" s="308"/>
      <c r="F124" s="308"/>
      <c r="G124" s="308"/>
      <c r="H124" s="96">
        <f t="shared" si="14"/>
        <v>109</v>
      </c>
      <c r="I124" s="75">
        <f t="shared" si="23"/>
        <v>94</v>
      </c>
      <c r="J124" s="75">
        <f t="shared" si="24"/>
        <v>67</v>
      </c>
      <c r="K124" s="96">
        <v>0</v>
      </c>
      <c r="L124" s="96">
        <v>0</v>
      </c>
      <c r="M124" s="96">
        <v>94</v>
      </c>
      <c r="N124" s="96">
        <v>67</v>
      </c>
      <c r="O124" s="96">
        <v>0</v>
      </c>
      <c r="P124" s="96">
        <v>0</v>
      </c>
    </row>
    <row r="125" spans="1:16" s="10" customFormat="1" ht="16.5" customHeight="1">
      <c r="A125" s="300" t="s">
        <v>336</v>
      </c>
      <c r="B125" s="301"/>
      <c r="C125" s="301"/>
      <c r="D125" s="301"/>
      <c r="E125" s="301"/>
      <c r="F125" s="301"/>
      <c r="G125" s="301"/>
      <c r="H125" s="96">
        <f t="shared" si="14"/>
        <v>110</v>
      </c>
      <c r="I125" s="75">
        <f t="shared" si="23"/>
        <v>51</v>
      </c>
      <c r="J125" s="75">
        <f t="shared" si="24"/>
        <v>24</v>
      </c>
      <c r="K125" s="109">
        <v>51</v>
      </c>
      <c r="L125" s="84">
        <v>24</v>
      </c>
      <c r="M125" s="84"/>
      <c r="N125" s="84"/>
      <c r="O125" s="84"/>
      <c r="P125" s="84"/>
    </row>
    <row r="126" spans="1:16" s="10" customFormat="1" ht="16.5" customHeight="1">
      <c r="A126" s="317" t="s">
        <v>335</v>
      </c>
      <c r="B126" s="318"/>
      <c r="C126" s="318"/>
      <c r="D126" s="318"/>
      <c r="E126" s="318"/>
      <c r="F126" s="318"/>
      <c r="G126" s="318"/>
      <c r="H126" s="96">
        <f t="shared" si="14"/>
        <v>111</v>
      </c>
      <c r="I126" s="75">
        <f t="shared" si="23"/>
        <v>112</v>
      </c>
      <c r="J126" s="75">
        <f t="shared" si="24"/>
        <v>52</v>
      </c>
      <c r="K126" s="96">
        <v>0</v>
      </c>
      <c r="L126" s="96">
        <v>0</v>
      </c>
      <c r="M126" s="96">
        <v>112</v>
      </c>
      <c r="N126" s="96">
        <v>52</v>
      </c>
      <c r="O126" s="96">
        <v>0</v>
      </c>
      <c r="P126" s="96">
        <v>0</v>
      </c>
    </row>
    <row r="127" spans="1:16" s="10" customFormat="1" ht="16.5" customHeight="1">
      <c r="A127" s="300" t="s">
        <v>334</v>
      </c>
      <c r="B127" s="301"/>
      <c r="C127" s="301"/>
      <c r="D127" s="301"/>
      <c r="E127" s="301"/>
      <c r="F127" s="301"/>
      <c r="G127" s="301"/>
      <c r="H127" s="96">
        <f t="shared" si="14"/>
        <v>112</v>
      </c>
      <c r="I127" s="75">
        <f t="shared" si="23"/>
        <v>24</v>
      </c>
      <c r="J127" s="75">
        <f t="shared" si="24"/>
        <v>14</v>
      </c>
      <c r="K127" s="109"/>
      <c r="L127" s="84"/>
      <c r="M127" s="84">
        <v>24</v>
      </c>
      <c r="N127" s="84">
        <v>14</v>
      </c>
      <c r="O127" s="84"/>
      <c r="P127" s="84"/>
    </row>
    <row r="128" spans="1:16" s="10" customFormat="1" ht="16.5" customHeight="1">
      <c r="A128" s="300" t="s">
        <v>333</v>
      </c>
      <c r="B128" s="301"/>
      <c r="C128" s="301"/>
      <c r="D128" s="301"/>
      <c r="E128" s="301"/>
      <c r="F128" s="301"/>
      <c r="G128" s="301"/>
      <c r="H128" s="96">
        <f t="shared" si="14"/>
        <v>113</v>
      </c>
      <c r="I128" s="75">
        <f t="shared" si="23"/>
        <v>22</v>
      </c>
      <c r="J128" s="75">
        <f t="shared" si="24"/>
        <v>11</v>
      </c>
      <c r="K128" s="109">
        <v>22</v>
      </c>
      <c r="L128" s="84">
        <v>11</v>
      </c>
      <c r="M128" s="84"/>
      <c r="N128" s="84"/>
      <c r="O128" s="84"/>
      <c r="P128" s="84"/>
    </row>
    <row r="129" spans="1:16" s="10" customFormat="1" ht="16.5" customHeight="1">
      <c r="A129" s="306" t="s">
        <v>332</v>
      </c>
      <c r="B129" s="306"/>
      <c r="C129" s="306"/>
      <c r="D129" s="306"/>
      <c r="E129" s="306"/>
      <c r="F129" s="306"/>
      <c r="G129" s="306"/>
      <c r="H129" s="96">
        <f t="shared" si="14"/>
        <v>114</v>
      </c>
      <c r="I129" s="75">
        <f t="shared" si="23"/>
        <v>18</v>
      </c>
      <c r="J129" s="75">
        <f t="shared" si="24"/>
        <v>13</v>
      </c>
      <c r="K129" s="109"/>
      <c r="L129" s="84"/>
      <c r="M129" s="84">
        <v>18</v>
      </c>
      <c r="N129" s="84">
        <v>13</v>
      </c>
      <c r="O129" s="84"/>
      <c r="P129" s="84"/>
    </row>
    <row r="130" spans="1:16" s="10" customFormat="1" ht="16.5" customHeight="1">
      <c r="A130" s="300" t="s">
        <v>331</v>
      </c>
      <c r="B130" s="301"/>
      <c r="C130" s="301"/>
      <c r="D130" s="301"/>
      <c r="E130" s="301"/>
      <c r="F130" s="301"/>
      <c r="G130" s="301"/>
      <c r="H130" s="96">
        <f t="shared" si="14"/>
        <v>115</v>
      </c>
      <c r="I130" s="75">
        <f t="shared" si="23"/>
        <v>42</v>
      </c>
      <c r="J130" s="75">
        <f t="shared" si="24"/>
        <v>11</v>
      </c>
      <c r="K130" s="109">
        <v>42</v>
      </c>
      <c r="L130" s="84">
        <v>11</v>
      </c>
      <c r="M130" s="84"/>
      <c r="N130" s="84"/>
      <c r="O130" s="84"/>
      <c r="P130" s="84"/>
    </row>
    <row r="131" spans="1:16" s="10" customFormat="1" ht="16.5" customHeight="1">
      <c r="A131" s="307" t="s">
        <v>330</v>
      </c>
      <c r="B131" s="308"/>
      <c r="C131" s="308"/>
      <c r="D131" s="308"/>
      <c r="E131" s="308"/>
      <c r="F131" s="308"/>
      <c r="G131" s="308"/>
      <c r="H131" s="96">
        <f t="shared" si="14"/>
        <v>116</v>
      </c>
      <c r="I131" s="75">
        <f t="shared" si="23"/>
        <v>39</v>
      </c>
      <c r="J131" s="75">
        <f t="shared" si="24"/>
        <v>39</v>
      </c>
      <c r="K131" s="109">
        <v>0</v>
      </c>
      <c r="L131" s="84">
        <v>0</v>
      </c>
      <c r="M131" s="84">
        <v>39</v>
      </c>
      <c r="N131" s="84">
        <v>39</v>
      </c>
      <c r="O131" s="84">
        <v>0</v>
      </c>
      <c r="P131" s="84">
        <v>0</v>
      </c>
    </row>
    <row r="132" spans="1:16" s="10" customFormat="1" ht="16.5" customHeight="1">
      <c r="A132" s="300" t="s">
        <v>329</v>
      </c>
      <c r="B132" s="301"/>
      <c r="C132" s="301"/>
      <c r="D132" s="301"/>
      <c r="E132" s="301"/>
      <c r="F132" s="301"/>
      <c r="G132" s="301"/>
      <c r="H132" s="96">
        <f t="shared" si="14"/>
        <v>117</v>
      </c>
      <c r="I132" s="75">
        <f t="shared" si="23"/>
        <v>48</v>
      </c>
      <c r="J132" s="75">
        <f t="shared" si="24"/>
        <v>2</v>
      </c>
      <c r="K132" s="109">
        <v>48</v>
      </c>
      <c r="L132" s="84">
        <v>2</v>
      </c>
      <c r="M132" s="84"/>
      <c r="N132" s="84"/>
      <c r="O132" s="84"/>
      <c r="P132" s="84"/>
    </row>
    <row r="133" spans="1:16" s="10" customFormat="1" ht="16.5" customHeight="1">
      <c r="A133" s="317" t="s">
        <v>328</v>
      </c>
      <c r="B133" s="318"/>
      <c r="C133" s="318"/>
      <c r="D133" s="318"/>
      <c r="E133" s="318"/>
      <c r="F133" s="318"/>
      <c r="G133" s="318"/>
      <c r="H133" s="96">
        <f t="shared" si="14"/>
        <v>118</v>
      </c>
      <c r="I133" s="75">
        <f t="shared" si="23"/>
        <v>137</v>
      </c>
      <c r="J133" s="75">
        <f t="shared" si="24"/>
        <v>0</v>
      </c>
      <c r="K133" s="109">
        <v>0</v>
      </c>
      <c r="L133" s="84">
        <v>0</v>
      </c>
      <c r="M133" s="84">
        <v>137</v>
      </c>
      <c r="N133" s="84">
        <v>0</v>
      </c>
      <c r="O133" s="84">
        <v>0</v>
      </c>
      <c r="P133" s="84">
        <v>0</v>
      </c>
    </row>
    <row r="134" spans="1:16" s="10" customFormat="1" ht="16.5" customHeight="1">
      <c r="A134" s="300" t="s">
        <v>327</v>
      </c>
      <c r="B134" s="301"/>
      <c r="C134" s="301"/>
      <c r="D134" s="301"/>
      <c r="E134" s="301"/>
      <c r="F134" s="301"/>
      <c r="G134" s="301"/>
      <c r="H134" s="96">
        <f t="shared" si="14"/>
        <v>119</v>
      </c>
      <c r="I134" s="75">
        <f t="shared" si="23"/>
        <v>101</v>
      </c>
      <c r="J134" s="75">
        <f t="shared" si="24"/>
        <v>1</v>
      </c>
      <c r="K134" s="109">
        <v>0</v>
      </c>
      <c r="L134" s="84">
        <v>0</v>
      </c>
      <c r="M134" s="84">
        <v>101</v>
      </c>
      <c r="N134" s="84">
        <v>1</v>
      </c>
      <c r="O134" s="84">
        <v>0</v>
      </c>
      <c r="P134" s="84">
        <v>0</v>
      </c>
    </row>
    <row r="135" spans="1:16" s="10" customFormat="1" ht="16.5" customHeight="1">
      <c r="A135" s="300" t="s">
        <v>326</v>
      </c>
      <c r="B135" s="301"/>
      <c r="C135" s="301"/>
      <c r="D135" s="301"/>
      <c r="E135" s="301"/>
      <c r="F135" s="301"/>
      <c r="G135" s="301"/>
      <c r="H135" s="96">
        <f t="shared" si="14"/>
        <v>120</v>
      </c>
      <c r="I135" s="75">
        <f t="shared" si="23"/>
        <v>13</v>
      </c>
      <c r="J135" s="75">
        <f t="shared" si="24"/>
        <v>0</v>
      </c>
      <c r="K135" s="109">
        <v>13</v>
      </c>
      <c r="L135" s="84"/>
      <c r="M135" s="84"/>
      <c r="N135" s="84"/>
      <c r="O135" s="84"/>
      <c r="P135" s="84"/>
    </row>
    <row r="136" spans="1:16" s="10" customFormat="1" ht="16.5" customHeight="1">
      <c r="A136" s="300" t="s">
        <v>325</v>
      </c>
      <c r="B136" s="301"/>
      <c r="C136" s="301"/>
      <c r="D136" s="301"/>
      <c r="E136" s="301"/>
      <c r="F136" s="301"/>
      <c r="G136" s="301"/>
      <c r="H136" s="96">
        <f t="shared" si="14"/>
        <v>121</v>
      </c>
      <c r="I136" s="75">
        <f t="shared" si="23"/>
        <v>73</v>
      </c>
      <c r="J136" s="75">
        <f t="shared" si="24"/>
        <v>46</v>
      </c>
      <c r="K136" s="109">
        <v>0</v>
      </c>
      <c r="L136" s="84">
        <v>0</v>
      </c>
      <c r="M136" s="84">
        <v>73</v>
      </c>
      <c r="N136" s="84">
        <v>46</v>
      </c>
      <c r="O136" s="84">
        <v>0</v>
      </c>
      <c r="P136" s="84">
        <v>0</v>
      </c>
    </row>
    <row r="137" spans="1:16" s="10" customFormat="1" ht="16.5" customHeight="1">
      <c r="A137" s="300" t="s">
        <v>324</v>
      </c>
      <c r="B137" s="301"/>
      <c r="C137" s="301"/>
      <c r="D137" s="301"/>
      <c r="E137" s="301"/>
      <c r="F137" s="301"/>
      <c r="G137" s="301"/>
      <c r="H137" s="96">
        <f t="shared" si="14"/>
        <v>122</v>
      </c>
      <c r="I137" s="75">
        <f t="shared" si="23"/>
        <v>67</v>
      </c>
      <c r="J137" s="75">
        <f t="shared" si="24"/>
        <v>42</v>
      </c>
      <c r="K137" s="109">
        <v>67</v>
      </c>
      <c r="L137" s="84">
        <v>42</v>
      </c>
      <c r="M137" s="84"/>
      <c r="N137" s="84"/>
      <c r="O137" s="84"/>
      <c r="P137" s="84"/>
    </row>
    <row r="138" spans="1:16" s="10" customFormat="1" ht="16.5" customHeight="1">
      <c r="A138" s="317" t="s">
        <v>323</v>
      </c>
      <c r="B138" s="318"/>
      <c r="C138" s="318"/>
      <c r="D138" s="318"/>
      <c r="E138" s="318"/>
      <c r="F138" s="318"/>
      <c r="G138" s="318"/>
      <c r="H138" s="96">
        <f t="shared" si="14"/>
        <v>123</v>
      </c>
      <c r="I138" s="75">
        <f t="shared" si="23"/>
        <v>87</v>
      </c>
      <c r="J138" s="75">
        <f t="shared" si="24"/>
        <v>34</v>
      </c>
      <c r="K138" s="109">
        <v>0</v>
      </c>
      <c r="L138" s="84">
        <v>0</v>
      </c>
      <c r="M138" s="84">
        <v>87</v>
      </c>
      <c r="N138" s="84">
        <v>34</v>
      </c>
      <c r="O138" s="84">
        <v>0</v>
      </c>
      <c r="P138" s="84">
        <v>0</v>
      </c>
    </row>
    <row r="139" spans="1:16" s="10" customFormat="1" ht="16.5" customHeight="1">
      <c r="A139" s="321" t="s">
        <v>322</v>
      </c>
      <c r="B139" s="322"/>
      <c r="C139" s="322"/>
      <c r="D139" s="322"/>
      <c r="E139" s="322"/>
      <c r="F139" s="322"/>
      <c r="G139" s="322"/>
      <c r="H139" s="96">
        <f t="shared" si="14"/>
        <v>124</v>
      </c>
      <c r="I139" s="75">
        <f t="shared" si="23"/>
        <v>204</v>
      </c>
      <c r="J139" s="75">
        <f t="shared" si="24"/>
        <v>54</v>
      </c>
      <c r="K139" s="109">
        <v>0</v>
      </c>
      <c r="L139" s="84">
        <v>0</v>
      </c>
      <c r="M139" s="84">
        <v>189</v>
      </c>
      <c r="N139" s="84">
        <v>54</v>
      </c>
      <c r="O139" s="84">
        <v>15</v>
      </c>
      <c r="P139" s="84">
        <v>0</v>
      </c>
    </row>
    <row r="140" spans="1:16" s="10" customFormat="1" ht="16.5" customHeight="1">
      <c r="A140" s="306" t="s">
        <v>321</v>
      </c>
      <c r="B140" s="306"/>
      <c r="C140" s="306"/>
      <c r="D140" s="306"/>
      <c r="E140" s="306"/>
      <c r="F140" s="306"/>
      <c r="G140" s="306"/>
      <c r="H140" s="96">
        <f t="shared" si="14"/>
        <v>125</v>
      </c>
      <c r="I140" s="75">
        <f t="shared" si="23"/>
        <v>20</v>
      </c>
      <c r="J140" s="75">
        <f t="shared" si="24"/>
        <v>8</v>
      </c>
      <c r="K140" s="109"/>
      <c r="L140" s="84"/>
      <c r="M140" s="84">
        <v>20</v>
      </c>
      <c r="N140" s="84">
        <v>8</v>
      </c>
      <c r="O140" s="84"/>
      <c r="P140" s="84"/>
    </row>
    <row r="141" spans="1:16" s="10" customFormat="1" ht="16.5" customHeight="1">
      <c r="A141" s="309" t="s">
        <v>320</v>
      </c>
      <c r="B141" s="310"/>
      <c r="C141" s="310"/>
      <c r="D141" s="310"/>
      <c r="E141" s="310"/>
      <c r="F141" s="310"/>
      <c r="G141" s="310"/>
      <c r="H141" s="96">
        <f t="shared" si="14"/>
        <v>126</v>
      </c>
      <c r="I141" s="75">
        <f t="shared" si="23"/>
        <v>22</v>
      </c>
      <c r="J141" s="75">
        <f t="shared" si="24"/>
        <v>11</v>
      </c>
      <c r="K141" s="109">
        <v>0</v>
      </c>
      <c r="L141" s="84">
        <v>0</v>
      </c>
      <c r="M141" s="84">
        <v>0</v>
      </c>
      <c r="N141" s="84">
        <v>0</v>
      </c>
      <c r="O141" s="84">
        <v>22</v>
      </c>
      <c r="P141" s="84">
        <v>11</v>
      </c>
    </row>
    <row r="142" spans="1:16" s="10" customFormat="1" ht="24" customHeight="1">
      <c r="A142" s="304" t="s">
        <v>209</v>
      </c>
      <c r="B142" s="305"/>
      <c r="C142" s="305"/>
      <c r="D142" s="305"/>
      <c r="E142" s="305"/>
      <c r="F142" s="305"/>
      <c r="G142" s="305"/>
      <c r="H142" s="108">
        <f t="shared" si="14"/>
        <v>127</v>
      </c>
      <c r="I142" s="233">
        <f t="shared" ref="I142:P142" si="25">SUM(I143:I148)</f>
        <v>176</v>
      </c>
      <c r="J142" s="233">
        <f t="shared" si="25"/>
        <v>29</v>
      </c>
      <c r="K142" s="106">
        <f t="shared" si="25"/>
        <v>51</v>
      </c>
      <c r="L142" s="106">
        <f t="shared" si="25"/>
        <v>13</v>
      </c>
      <c r="M142" s="106">
        <f t="shared" si="25"/>
        <v>125</v>
      </c>
      <c r="N142" s="106">
        <f t="shared" si="25"/>
        <v>16</v>
      </c>
      <c r="O142" s="106">
        <f t="shared" si="25"/>
        <v>0</v>
      </c>
      <c r="P142" s="106">
        <f t="shared" si="25"/>
        <v>0</v>
      </c>
    </row>
    <row r="143" spans="1:16" s="10" customFormat="1" ht="24" customHeight="1">
      <c r="A143" s="300" t="s">
        <v>319</v>
      </c>
      <c r="B143" s="301"/>
      <c r="C143" s="301"/>
      <c r="D143" s="301"/>
      <c r="E143" s="301"/>
      <c r="F143" s="301"/>
      <c r="G143" s="301"/>
      <c r="H143" s="96">
        <f t="shared" si="14"/>
        <v>128</v>
      </c>
      <c r="I143" s="75">
        <f t="shared" ref="I143:J148" si="26">+K143+M143+O143</f>
        <v>16</v>
      </c>
      <c r="J143" s="75">
        <f t="shared" si="26"/>
        <v>0</v>
      </c>
      <c r="K143" s="109"/>
      <c r="L143" s="84"/>
      <c r="M143" s="84">
        <v>16</v>
      </c>
      <c r="N143" s="84"/>
      <c r="O143" s="84"/>
      <c r="P143" s="84"/>
    </row>
    <row r="144" spans="1:16" s="10" customFormat="1" ht="16.5" customHeight="1">
      <c r="A144" s="300" t="s">
        <v>318</v>
      </c>
      <c r="B144" s="301"/>
      <c r="C144" s="301"/>
      <c r="D144" s="301"/>
      <c r="E144" s="301"/>
      <c r="F144" s="301"/>
      <c r="G144" s="301"/>
      <c r="H144" s="96">
        <f t="shared" si="14"/>
        <v>129</v>
      </c>
      <c r="I144" s="75">
        <f t="shared" si="26"/>
        <v>46</v>
      </c>
      <c r="J144" s="75">
        <f t="shared" si="26"/>
        <v>6</v>
      </c>
      <c r="K144" s="96">
        <v>0</v>
      </c>
      <c r="L144" s="96">
        <v>0</v>
      </c>
      <c r="M144" s="96">
        <v>46</v>
      </c>
      <c r="N144" s="96">
        <v>6</v>
      </c>
      <c r="O144" s="96">
        <v>0</v>
      </c>
      <c r="P144" s="96">
        <v>0</v>
      </c>
    </row>
    <row r="145" spans="1:16" s="10" customFormat="1" ht="16.5" customHeight="1">
      <c r="A145" s="300" t="s">
        <v>317</v>
      </c>
      <c r="B145" s="301"/>
      <c r="C145" s="301"/>
      <c r="D145" s="301"/>
      <c r="E145" s="301"/>
      <c r="F145" s="301"/>
      <c r="G145" s="301"/>
      <c r="H145" s="96">
        <f t="shared" ref="H145:H208" si="27">+H144+1</f>
        <v>130</v>
      </c>
      <c r="I145" s="75">
        <f t="shared" si="26"/>
        <v>21</v>
      </c>
      <c r="J145" s="75">
        <f t="shared" si="26"/>
        <v>7</v>
      </c>
      <c r="K145" s="109">
        <v>21</v>
      </c>
      <c r="L145" s="84">
        <v>7</v>
      </c>
      <c r="M145" s="84"/>
      <c r="N145" s="84"/>
      <c r="O145" s="84"/>
      <c r="P145" s="84"/>
    </row>
    <row r="146" spans="1:16" s="10" customFormat="1" ht="16.5" customHeight="1">
      <c r="A146" s="300" t="s">
        <v>316</v>
      </c>
      <c r="B146" s="301"/>
      <c r="C146" s="301"/>
      <c r="D146" s="301"/>
      <c r="E146" s="301"/>
      <c r="F146" s="301"/>
      <c r="G146" s="301"/>
      <c r="H146" s="96">
        <f t="shared" si="27"/>
        <v>131</v>
      </c>
      <c r="I146" s="75">
        <f t="shared" si="26"/>
        <v>30</v>
      </c>
      <c r="J146" s="75">
        <f t="shared" si="26"/>
        <v>6</v>
      </c>
      <c r="K146" s="109">
        <v>30</v>
      </c>
      <c r="L146" s="84">
        <v>6</v>
      </c>
      <c r="M146" s="85"/>
      <c r="N146" s="84"/>
      <c r="O146" s="84"/>
      <c r="P146" s="84"/>
    </row>
    <row r="147" spans="1:16" s="10" customFormat="1" ht="16.5" customHeight="1">
      <c r="A147" s="306" t="s">
        <v>315</v>
      </c>
      <c r="B147" s="306"/>
      <c r="C147" s="306"/>
      <c r="D147" s="306"/>
      <c r="E147" s="306"/>
      <c r="F147" s="306"/>
      <c r="G147" s="306"/>
      <c r="H147" s="96">
        <f t="shared" si="27"/>
        <v>132</v>
      </c>
      <c r="I147" s="75">
        <f t="shared" si="26"/>
        <v>26</v>
      </c>
      <c r="J147" s="75">
        <f t="shared" si="26"/>
        <v>8</v>
      </c>
      <c r="K147" s="109"/>
      <c r="L147" s="84"/>
      <c r="M147" s="84">
        <v>26</v>
      </c>
      <c r="N147" s="84">
        <v>8</v>
      </c>
      <c r="O147" s="84"/>
      <c r="P147" s="84"/>
    </row>
    <row r="148" spans="1:16" s="10" customFormat="1" ht="24" customHeight="1">
      <c r="A148" s="306" t="s">
        <v>314</v>
      </c>
      <c r="B148" s="306"/>
      <c r="C148" s="306"/>
      <c r="D148" s="306"/>
      <c r="E148" s="306"/>
      <c r="F148" s="306"/>
      <c r="G148" s="306"/>
      <c r="H148" s="96">
        <f t="shared" si="27"/>
        <v>133</v>
      </c>
      <c r="I148" s="75">
        <f t="shared" si="26"/>
        <v>37</v>
      </c>
      <c r="J148" s="75">
        <f t="shared" si="26"/>
        <v>2</v>
      </c>
      <c r="K148" s="96">
        <v>0</v>
      </c>
      <c r="L148" s="96">
        <v>0</v>
      </c>
      <c r="M148" s="96">
        <v>37</v>
      </c>
      <c r="N148" s="96">
        <v>2</v>
      </c>
      <c r="O148" s="96">
        <v>0</v>
      </c>
      <c r="P148" s="96">
        <v>0</v>
      </c>
    </row>
    <row r="149" spans="1:16" s="10" customFormat="1" ht="24" customHeight="1">
      <c r="A149" s="304" t="s">
        <v>208</v>
      </c>
      <c r="B149" s="305" t="s">
        <v>313</v>
      </c>
      <c r="C149" s="305"/>
      <c r="D149" s="305"/>
      <c r="E149" s="305"/>
      <c r="F149" s="305"/>
      <c r="G149" s="305"/>
      <c r="H149" s="108">
        <f t="shared" si="27"/>
        <v>134</v>
      </c>
      <c r="I149" s="233">
        <f t="shared" ref="I149:P149" si="28">SUM(I150:I167)</f>
        <v>1451</v>
      </c>
      <c r="J149" s="233">
        <f t="shared" si="28"/>
        <v>167</v>
      </c>
      <c r="K149" s="106">
        <f t="shared" si="28"/>
        <v>79</v>
      </c>
      <c r="L149" s="106">
        <f t="shared" si="28"/>
        <v>29</v>
      </c>
      <c r="M149" s="106">
        <f t="shared" si="28"/>
        <v>1152</v>
      </c>
      <c r="N149" s="106">
        <f t="shared" si="28"/>
        <v>135</v>
      </c>
      <c r="O149" s="106">
        <f t="shared" si="28"/>
        <v>220</v>
      </c>
      <c r="P149" s="106">
        <f t="shared" si="28"/>
        <v>3</v>
      </c>
    </row>
    <row r="150" spans="1:16" s="10" customFormat="1" ht="24.75" customHeight="1">
      <c r="A150" s="306" t="s">
        <v>312</v>
      </c>
      <c r="B150" s="306"/>
      <c r="C150" s="306"/>
      <c r="D150" s="306"/>
      <c r="E150" s="306"/>
      <c r="F150" s="306"/>
      <c r="G150" s="306"/>
      <c r="H150" s="96">
        <f t="shared" si="27"/>
        <v>135</v>
      </c>
      <c r="I150" s="75">
        <f t="shared" ref="I150:I167" si="29">+K150+M150+O150</f>
        <v>4</v>
      </c>
      <c r="J150" s="75">
        <f t="shared" ref="J150:J167" si="30">+L150+N150+P150</f>
        <v>1</v>
      </c>
      <c r="K150" s="109"/>
      <c r="L150" s="84"/>
      <c r="M150" s="84">
        <v>4</v>
      </c>
      <c r="N150" s="84">
        <v>1</v>
      </c>
      <c r="O150" s="84"/>
      <c r="P150" s="84"/>
    </row>
    <row r="151" spans="1:16" s="10" customFormat="1" ht="15" customHeight="1">
      <c r="A151" s="300" t="s">
        <v>311</v>
      </c>
      <c r="B151" s="301"/>
      <c r="C151" s="301"/>
      <c r="D151" s="301"/>
      <c r="E151" s="301"/>
      <c r="F151" s="301"/>
      <c r="G151" s="301"/>
      <c r="H151" s="96">
        <f t="shared" si="27"/>
        <v>136</v>
      </c>
      <c r="I151" s="75">
        <f t="shared" si="29"/>
        <v>8</v>
      </c>
      <c r="J151" s="75">
        <f t="shared" si="30"/>
        <v>6</v>
      </c>
      <c r="K151" s="109">
        <v>8</v>
      </c>
      <c r="L151" s="84">
        <v>6</v>
      </c>
      <c r="M151" s="84"/>
      <c r="N151" s="84"/>
      <c r="O151" s="84"/>
      <c r="P151" s="84"/>
    </row>
    <row r="152" spans="1:16" s="10" customFormat="1" ht="25.5" customHeight="1">
      <c r="A152" s="323" t="s">
        <v>310</v>
      </c>
      <c r="B152" s="324"/>
      <c r="C152" s="324"/>
      <c r="D152" s="324"/>
      <c r="E152" s="324"/>
      <c r="F152" s="324"/>
      <c r="G152" s="324"/>
      <c r="H152" s="96">
        <f t="shared" si="27"/>
        <v>137</v>
      </c>
      <c r="I152" s="75">
        <f t="shared" si="29"/>
        <v>13</v>
      </c>
      <c r="J152" s="75">
        <f t="shared" si="30"/>
        <v>3</v>
      </c>
      <c r="K152" s="109"/>
      <c r="L152" s="84"/>
      <c r="M152" s="84">
        <v>13</v>
      </c>
      <c r="N152" s="84">
        <v>3</v>
      </c>
      <c r="O152" s="84"/>
      <c r="P152" s="84"/>
    </row>
    <row r="153" spans="1:16" s="10" customFormat="1" ht="16.5" customHeight="1">
      <c r="A153" s="298" t="s">
        <v>309</v>
      </c>
      <c r="B153" s="299"/>
      <c r="C153" s="299"/>
      <c r="D153" s="299"/>
      <c r="E153" s="299"/>
      <c r="F153" s="299"/>
      <c r="G153" s="299"/>
      <c r="H153" s="96">
        <f t="shared" si="27"/>
        <v>138</v>
      </c>
      <c r="I153" s="75">
        <f t="shared" si="29"/>
        <v>52</v>
      </c>
      <c r="J153" s="75">
        <f t="shared" si="30"/>
        <v>25</v>
      </c>
      <c r="K153" s="96">
        <v>0</v>
      </c>
      <c r="L153" s="96">
        <v>0</v>
      </c>
      <c r="M153" s="96">
        <v>52</v>
      </c>
      <c r="N153" s="96">
        <v>25</v>
      </c>
      <c r="O153" s="96">
        <v>0</v>
      </c>
      <c r="P153" s="96">
        <v>0</v>
      </c>
    </row>
    <row r="154" spans="1:16" s="10" customFormat="1" ht="16.5" customHeight="1">
      <c r="A154" s="334" t="s">
        <v>308</v>
      </c>
      <c r="B154" s="335"/>
      <c r="C154" s="335"/>
      <c r="D154" s="335"/>
      <c r="E154" s="335"/>
      <c r="F154" s="335"/>
      <c r="G154" s="335"/>
      <c r="H154" s="96">
        <f t="shared" si="27"/>
        <v>139</v>
      </c>
      <c r="I154" s="75">
        <f t="shared" si="29"/>
        <v>19</v>
      </c>
      <c r="J154" s="75">
        <f t="shared" si="30"/>
        <v>1</v>
      </c>
      <c r="K154" s="117"/>
      <c r="L154" s="117"/>
      <c r="M154" s="116">
        <v>14</v>
      </c>
      <c r="N154" s="115">
        <v>1</v>
      </c>
      <c r="O154" s="114">
        <v>5</v>
      </c>
      <c r="P154" s="114"/>
    </row>
    <row r="155" spans="1:16" s="10" customFormat="1" ht="16.5" customHeight="1">
      <c r="A155" s="300" t="s">
        <v>307</v>
      </c>
      <c r="B155" s="301"/>
      <c r="C155" s="301"/>
      <c r="D155" s="301"/>
      <c r="E155" s="301"/>
      <c r="F155" s="301"/>
      <c r="G155" s="301"/>
      <c r="H155" s="96">
        <f t="shared" si="27"/>
        <v>140</v>
      </c>
      <c r="I155" s="75">
        <f t="shared" si="29"/>
        <v>11</v>
      </c>
      <c r="J155" s="75">
        <f t="shared" si="30"/>
        <v>0</v>
      </c>
      <c r="K155" s="109"/>
      <c r="L155" s="84"/>
      <c r="M155" s="84">
        <v>11</v>
      </c>
      <c r="N155" s="84"/>
      <c r="O155" s="84"/>
      <c r="P155" s="84"/>
    </row>
    <row r="156" spans="1:16" s="10" customFormat="1" ht="16.5" customHeight="1">
      <c r="A156" s="334" t="s">
        <v>306</v>
      </c>
      <c r="B156" s="335"/>
      <c r="C156" s="335"/>
      <c r="D156" s="335"/>
      <c r="E156" s="335"/>
      <c r="F156" s="335"/>
      <c r="G156" s="335"/>
      <c r="H156" s="96">
        <f t="shared" si="27"/>
        <v>141</v>
      </c>
      <c r="I156" s="75">
        <f t="shared" si="29"/>
        <v>231</v>
      </c>
      <c r="J156" s="75">
        <f t="shared" si="30"/>
        <v>6</v>
      </c>
      <c r="K156" s="96">
        <v>0</v>
      </c>
      <c r="L156" s="96">
        <v>0</v>
      </c>
      <c r="M156" s="96">
        <v>231</v>
      </c>
      <c r="N156" s="96">
        <v>6</v>
      </c>
      <c r="O156" s="96">
        <v>0</v>
      </c>
      <c r="P156" s="96">
        <v>0</v>
      </c>
    </row>
    <row r="157" spans="1:16" s="10" customFormat="1" ht="16.5" customHeight="1">
      <c r="A157" s="306" t="s">
        <v>305</v>
      </c>
      <c r="B157" s="306"/>
      <c r="C157" s="306"/>
      <c r="D157" s="306"/>
      <c r="E157" s="306"/>
      <c r="F157" s="306"/>
      <c r="G157" s="306"/>
      <c r="H157" s="96">
        <f t="shared" si="27"/>
        <v>142</v>
      </c>
      <c r="I157" s="75">
        <f t="shared" si="29"/>
        <v>805</v>
      </c>
      <c r="J157" s="75">
        <f t="shared" si="30"/>
        <v>28</v>
      </c>
      <c r="K157" s="96">
        <v>0</v>
      </c>
      <c r="L157" s="96">
        <v>0</v>
      </c>
      <c r="M157" s="96">
        <v>632</v>
      </c>
      <c r="N157" s="96">
        <v>28</v>
      </c>
      <c r="O157" s="96">
        <v>173</v>
      </c>
      <c r="P157" s="96">
        <v>0</v>
      </c>
    </row>
    <row r="158" spans="1:16" s="10" customFormat="1" ht="16.5" customHeight="1">
      <c r="A158" s="306" t="s">
        <v>304</v>
      </c>
      <c r="B158" s="306"/>
      <c r="C158" s="306"/>
      <c r="D158" s="306"/>
      <c r="E158" s="306"/>
      <c r="F158" s="306"/>
      <c r="G158" s="306"/>
      <c r="H158" s="96">
        <f t="shared" si="27"/>
        <v>143</v>
      </c>
      <c r="I158" s="75">
        <f t="shared" si="29"/>
        <v>16</v>
      </c>
      <c r="J158" s="75">
        <f t="shared" si="30"/>
        <v>16</v>
      </c>
      <c r="K158" s="109"/>
      <c r="L158" s="84"/>
      <c r="M158" s="84">
        <v>16</v>
      </c>
      <c r="N158" s="84">
        <v>16</v>
      </c>
      <c r="O158" s="84"/>
      <c r="P158" s="84"/>
    </row>
    <row r="159" spans="1:16" s="10" customFormat="1" ht="27.75" customHeight="1">
      <c r="A159" s="306" t="s">
        <v>303</v>
      </c>
      <c r="B159" s="306"/>
      <c r="C159" s="306"/>
      <c r="D159" s="306"/>
      <c r="E159" s="306"/>
      <c r="F159" s="306"/>
      <c r="G159" s="306"/>
      <c r="H159" s="96">
        <f t="shared" si="27"/>
        <v>144</v>
      </c>
      <c r="I159" s="75">
        <f t="shared" si="29"/>
        <v>65</v>
      </c>
      <c r="J159" s="75">
        <f t="shared" si="30"/>
        <v>6</v>
      </c>
      <c r="K159" s="96">
        <v>0</v>
      </c>
      <c r="L159" s="96">
        <v>0</v>
      </c>
      <c r="M159" s="96">
        <v>65</v>
      </c>
      <c r="N159" s="96">
        <v>6</v>
      </c>
      <c r="O159" s="96">
        <v>0</v>
      </c>
      <c r="P159" s="96">
        <v>0</v>
      </c>
    </row>
    <row r="160" spans="1:16" s="10" customFormat="1" ht="16.5" customHeight="1">
      <c r="A160" s="306" t="s">
        <v>302</v>
      </c>
      <c r="B160" s="306"/>
      <c r="C160" s="306"/>
      <c r="D160" s="306"/>
      <c r="E160" s="306"/>
      <c r="F160" s="306"/>
      <c r="G160" s="306"/>
      <c r="H160" s="96">
        <f t="shared" si="27"/>
        <v>145</v>
      </c>
      <c r="I160" s="75">
        <f t="shared" si="29"/>
        <v>35</v>
      </c>
      <c r="J160" s="75">
        <f t="shared" si="30"/>
        <v>10</v>
      </c>
      <c r="K160" s="96">
        <v>0</v>
      </c>
      <c r="L160" s="96">
        <v>0</v>
      </c>
      <c r="M160" s="96">
        <v>35</v>
      </c>
      <c r="N160" s="96">
        <v>10</v>
      </c>
      <c r="O160" s="96">
        <v>0</v>
      </c>
      <c r="P160" s="96">
        <v>0</v>
      </c>
    </row>
    <row r="161" spans="1:16" s="10" customFormat="1" ht="16.5" customHeight="1">
      <c r="A161" s="300" t="s">
        <v>301</v>
      </c>
      <c r="B161" s="301"/>
      <c r="C161" s="301"/>
      <c r="D161" s="301"/>
      <c r="E161" s="301"/>
      <c r="F161" s="301"/>
      <c r="G161" s="301"/>
      <c r="H161" s="96">
        <f t="shared" si="27"/>
        <v>146</v>
      </c>
      <c r="I161" s="75">
        <f t="shared" si="29"/>
        <v>10</v>
      </c>
      <c r="J161" s="75">
        <f t="shared" si="30"/>
        <v>1</v>
      </c>
      <c r="K161" s="109">
        <v>10</v>
      </c>
      <c r="L161" s="84">
        <v>1</v>
      </c>
      <c r="M161" s="84"/>
      <c r="N161" s="84"/>
      <c r="O161" s="84"/>
      <c r="P161" s="84"/>
    </row>
    <row r="162" spans="1:16" s="10" customFormat="1" ht="25.5" customHeight="1">
      <c r="A162" s="300" t="s">
        <v>300</v>
      </c>
      <c r="B162" s="301"/>
      <c r="C162" s="301"/>
      <c r="D162" s="301"/>
      <c r="E162" s="301"/>
      <c r="F162" s="301"/>
      <c r="G162" s="301"/>
      <c r="H162" s="96">
        <f t="shared" si="27"/>
        <v>147</v>
      </c>
      <c r="I162" s="75">
        <f t="shared" si="29"/>
        <v>31</v>
      </c>
      <c r="J162" s="75">
        <f t="shared" si="30"/>
        <v>19</v>
      </c>
      <c r="K162" s="109">
        <v>31</v>
      </c>
      <c r="L162" s="84">
        <v>19</v>
      </c>
      <c r="M162" s="84"/>
      <c r="N162" s="84"/>
      <c r="O162" s="84"/>
      <c r="P162" s="84"/>
    </row>
    <row r="163" spans="1:16" s="10" customFormat="1" ht="25.5" customHeight="1">
      <c r="A163" s="300" t="s">
        <v>299</v>
      </c>
      <c r="B163" s="301"/>
      <c r="C163" s="301"/>
      <c r="D163" s="301"/>
      <c r="E163" s="301"/>
      <c r="F163" s="301"/>
      <c r="G163" s="301"/>
      <c r="H163" s="96">
        <f t="shared" si="27"/>
        <v>148</v>
      </c>
      <c r="I163" s="75">
        <f t="shared" si="29"/>
        <v>7</v>
      </c>
      <c r="J163" s="75">
        <f t="shared" si="30"/>
        <v>3</v>
      </c>
      <c r="K163" s="109">
        <v>7</v>
      </c>
      <c r="L163" s="84">
        <v>3</v>
      </c>
      <c r="M163" s="84"/>
      <c r="N163" s="84"/>
      <c r="O163" s="84"/>
      <c r="P163" s="84"/>
    </row>
    <row r="164" spans="1:16" s="10" customFormat="1" ht="16.5" customHeight="1">
      <c r="A164" s="306" t="s">
        <v>298</v>
      </c>
      <c r="B164" s="306"/>
      <c r="C164" s="306"/>
      <c r="D164" s="306"/>
      <c r="E164" s="306"/>
      <c r="F164" s="306"/>
      <c r="G164" s="306"/>
      <c r="H164" s="96">
        <f t="shared" si="27"/>
        <v>149</v>
      </c>
      <c r="I164" s="75">
        <f t="shared" si="29"/>
        <v>25</v>
      </c>
      <c r="J164" s="75">
        <f t="shared" si="30"/>
        <v>5</v>
      </c>
      <c r="K164" s="109"/>
      <c r="L164" s="84"/>
      <c r="M164" s="84">
        <v>25</v>
      </c>
      <c r="N164" s="84">
        <v>5</v>
      </c>
      <c r="O164" s="84"/>
      <c r="P164" s="84"/>
    </row>
    <row r="165" spans="1:16" s="10" customFormat="1" ht="16.5" customHeight="1">
      <c r="A165" s="306" t="s">
        <v>297</v>
      </c>
      <c r="B165" s="306"/>
      <c r="C165" s="306"/>
      <c r="D165" s="306"/>
      <c r="E165" s="306"/>
      <c r="F165" s="306"/>
      <c r="G165" s="306"/>
      <c r="H165" s="96">
        <f t="shared" si="27"/>
        <v>150</v>
      </c>
      <c r="I165" s="75">
        <f t="shared" si="29"/>
        <v>82</v>
      </c>
      <c r="J165" s="75">
        <f t="shared" si="30"/>
        <v>25</v>
      </c>
      <c r="K165" s="96">
        <v>0</v>
      </c>
      <c r="L165" s="96">
        <v>0</v>
      </c>
      <c r="M165" s="96">
        <v>40</v>
      </c>
      <c r="N165" s="96">
        <v>22</v>
      </c>
      <c r="O165" s="96">
        <v>42</v>
      </c>
      <c r="P165" s="96">
        <v>3</v>
      </c>
    </row>
    <row r="166" spans="1:16" s="10" customFormat="1" ht="23.25" customHeight="1">
      <c r="A166" s="300" t="s">
        <v>296</v>
      </c>
      <c r="B166" s="301"/>
      <c r="C166" s="301"/>
      <c r="D166" s="301"/>
      <c r="E166" s="301"/>
      <c r="F166" s="301"/>
      <c r="G166" s="301"/>
      <c r="H166" s="96">
        <f t="shared" si="27"/>
        <v>151</v>
      </c>
      <c r="I166" s="75">
        <f t="shared" si="29"/>
        <v>14</v>
      </c>
      <c r="J166" s="75">
        <f t="shared" si="30"/>
        <v>12</v>
      </c>
      <c r="K166" s="109"/>
      <c r="L166" s="84"/>
      <c r="M166" s="84">
        <v>14</v>
      </c>
      <c r="N166" s="84">
        <v>12</v>
      </c>
      <c r="O166" s="84"/>
      <c r="P166" s="84"/>
    </row>
    <row r="167" spans="1:16" s="10" customFormat="1" ht="23.25" customHeight="1">
      <c r="A167" s="300" t="s">
        <v>295</v>
      </c>
      <c r="B167" s="301"/>
      <c r="C167" s="301"/>
      <c r="D167" s="301"/>
      <c r="E167" s="301"/>
      <c r="F167" s="301"/>
      <c r="G167" s="301"/>
      <c r="H167" s="96">
        <f t="shared" si="27"/>
        <v>152</v>
      </c>
      <c r="I167" s="75">
        <f t="shared" si="29"/>
        <v>23</v>
      </c>
      <c r="J167" s="75">
        <f t="shared" si="30"/>
        <v>0</v>
      </c>
      <c r="K167" s="96">
        <v>23</v>
      </c>
      <c r="L167" s="96">
        <v>0</v>
      </c>
      <c r="M167" s="96">
        <v>0</v>
      </c>
      <c r="N167" s="96">
        <v>0</v>
      </c>
      <c r="O167" s="96">
        <v>0</v>
      </c>
      <c r="P167" s="96">
        <v>0</v>
      </c>
    </row>
    <row r="168" spans="1:16" s="10" customFormat="1" ht="24" customHeight="1">
      <c r="A168" s="304" t="s">
        <v>207</v>
      </c>
      <c r="B168" s="305"/>
      <c r="C168" s="305"/>
      <c r="D168" s="305"/>
      <c r="E168" s="305"/>
      <c r="F168" s="305"/>
      <c r="G168" s="305"/>
      <c r="H168" s="108">
        <f t="shared" si="27"/>
        <v>153</v>
      </c>
      <c r="I168" s="233">
        <f t="shared" ref="I168:P168" si="31">SUM(I169:I186)</f>
        <v>1310</v>
      </c>
      <c r="J168" s="233">
        <f t="shared" si="31"/>
        <v>564</v>
      </c>
      <c r="K168" s="106">
        <f t="shared" si="31"/>
        <v>107</v>
      </c>
      <c r="L168" s="106">
        <f t="shared" si="31"/>
        <v>29</v>
      </c>
      <c r="M168" s="106">
        <f t="shared" si="31"/>
        <v>1122</v>
      </c>
      <c r="N168" s="106">
        <f t="shared" si="31"/>
        <v>504</v>
      </c>
      <c r="O168" s="106">
        <f t="shared" si="31"/>
        <v>81</v>
      </c>
      <c r="P168" s="106">
        <f t="shared" si="31"/>
        <v>31</v>
      </c>
    </row>
    <row r="169" spans="1:16" s="10" customFormat="1" ht="19.5" customHeight="1">
      <c r="A169" s="300" t="s">
        <v>294</v>
      </c>
      <c r="B169" s="301"/>
      <c r="C169" s="301"/>
      <c r="D169" s="301"/>
      <c r="E169" s="301"/>
      <c r="F169" s="301"/>
      <c r="G169" s="301"/>
      <c r="H169" s="96">
        <f t="shared" si="27"/>
        <v>154</v>
      </c>
      <c r="I169" s="75">
        <f t="shared" ref="I169:I186" si="32">+K169+M169+O169</f>
        <v>4</v>
      </c>
      <c r="J169" s="75">
        <f t="shared" ref="J169:J186" si="33">+L169+N169+P169</f>
        <v>4</v>
      </c>
      <c r="K169" s="84">
        <v>4</v>
      </c>
      <c r="L169" s="84">
        <v>4</v>
      </c>
      <c r="M169" s="84"/>
      <c r="N169" s="84"/>
      <c r="O169" s="84"/>
      <c r="P169" s="84"/>
    </row>
    <row r="170" spans="1:16" s="10" customFormat="1" ht="19.5" customHeight="1">
      <c r="A170" s="309" t="s">
        <v>293</v>
      </c>
      <c r="B170" s="310"/>
      <c r="C170" s="310"/>
      <c r="D170" s="310"/>
      <c r="E170" s="310"/>
      <c r="F170" s="310"/>
      <c r="G170" s="310"/>
      <c r="H170" s="96">
        <f t="shared" si="27"/>
        <v>155</v>
      </c>
      <c r="I170" s="75">
        <f t="shared" si="32"/>
        <v>70</v>
      </c>
      <c r="J170" s="75">
        <f t="shared" si="33"/>
        <v>45</v>
      </c>
      <c r="K170" s="96">
        <v>0</v>
      </c>
      <c r="L170" s="96">
        <v>0</v>
      </c>
      <c r="M170" s="96">
        <v>70</v>
      </c>
      <c r="N170" s="96">
        <v>45</v>
      </c>
      <c r="O170" s="96">
        <v>0</v>
      </c>
      <c r="P170" s="96">
        <v>0</v>
      </c>
    </row>
    <row r="171" spans="1:16" s="10" customFormat="1" ht="19.5" customHeight="1">
      <c r="A171" s="323" t="s">
        <v>292</v>
      </c>
      <c r="B171" s="324"/>
      <c r="C171" s="324"/>
      <c r="D171" s="324"/>
      <c r="E171" s="324"/>
      <c r="F171" s="324"/>
      <c r="G171" s="324"/>
      <c r="H171" s="96">
        <f t="shared" si="27"/>
        <v>156</v>
      </c>
      <c r="I171" s="75">
        <f t="shared" si="32"/>
        <v>21</v>
      </c>
      <c r="J171" s="75">
        <f t="shared" si="33"/>
        <v>5</v>
      </c>
      <c r="K171" s="96">
        <v>21</v>
      </c>
      <c r="L171" s="96">
        <v>5</v>
      </c>
      <c r="M171" s="96">
        <v>0</v>
      </c>
      <c r="N171" s="96">
        <v>0</v>
      </c>
      <c r="O171" s="96">
        <v>0</v>
      </c>
      <c r="P171" s="96">
        <v>0</v>
      </c>
    </row>
    <row r="172" spans="1:16" s="10" customFormat="1" ht="19.5" customHeight="1">
      <c r="A172" s="327" t="s">
        <v>291</v>
      </c>
      <c r="B172" s="328"/>
      <c r="C172" s="328"/>
      <c r="D172" s="328"/>
      <c r="E172" s="328"/>
      <c r="F172" s="328"/>
      <c r="G172" s="328"/>
      <c r="H172" s="96">
        <f t="shared" si="27"/>
        <v>157</v>
      </c>
      <c r="I172" s="75">
        <f t="shared" si="32"/>
        <v>16</v>
      </c>
      <c r="J172" s="75">
        <f t="shared" si="33"/>
        <v>12</v>
      </c>
      <c r="K172" s="84"/>
      <c r="L172" s="84"/>
      <c r="M172" s="84">
        <v>16</v>
      </c>
      <c r="N172" s="84">
        <v>12</v>
      </c>
      <c r="O172" s="84"/>
      <c r="P172" s="84"/>
    </row>
    <row r="173" spans="1:16" s="10" customFormat="1" ht="19.5" customHeight="1">
      <c r="A173" s="329" t="s">
        <v>290</v>
      </c>
      <c r="B173" s="330"/>
      <c r="C173" s="330"/>
      <c r="D173" s="330"/>
      <c r="E173" s="330"/>
      <c r="F173" s="330"/>
      <c r="G173" s="330"/>
      <c r="H173" s="96">
        <f t="shared" si="27"/>
        <v>158</v>
      </c>
      <c r="I173" s="75">
        <f t="shared" si="32"/>
        <v>142</v>
      </c>
      <c r="J173" s="75">
        <f t="shared" si="33"/>
        <v>48</v>
      </c>
      <c r="K173" s="85">
        <v>0</v>
      </c>
      <c r="L173" s="85">
        <v>0</v>
      </c>
      <c r="M173" s="85">
        <v>67</v>
      </c>
      <c r="N173" s="85">
        <v>18</v>
      </c>
      <c r="O173" s="85">
        <v>75</v>
      </c>
      <c r="P173" s="85">
        <v>30</v>
      </c>
    </row>
    <row r="174" spans="1:16" s="10" customFormat="1" ht="19.5" customHeight="1">
      <c r="A174" s="309" t="s">
        <v>289</v>
      </c>
      <c r="B174" s="310"/>
      <c r="C174" s="310"/>
      <c r="D174" s="310"/>
      <c r="E174" s="310"/>
      <c r="F174" s="310"/>
      <c r="G174" s="310"/>
      <c r="H174" s="96">
        <f t="shared" si="27"/>
        <v>159</v>
      </c>
      <c r="I174" s="75">
        <f t="shared" si="32"/>
        <v>206</v>
      </c>
      <c r="J174" s="75">
        <f t="shared" si="33"/>
        <v>68</v>
      </c>
      <c r="K174" s="96">
        <v>0</v>
      </c>
      <c r="L174" s="96">
        <v>0</v>
      </c>
      <c r="M174" s="96">
        <v>200</v>
      </c>
      <c r="N174" s="96">
        <v>67</v>
      </c>
      <c r="O174" s="96">
        <v>6</v>
      </c>
      <c r="P174" s="96">
        <v>1</v>
      </c>
    </row>
    <row r="175" spans="1:16" s="10" customFormat="1" ht="19.5" customHeight="1">
      <c r="A175" s="329" t="s">
        <v>288</v>
      </c>
      <c r="B175" s="330"/>
      <c r="C175" s="330"/>
      <c r="D175" s="330"/>
      <c r="E175" s="330"/>
      <c r="F175" s="330"/>
      <c r="G175" s="330"/>
      <c r="H175" s="96">
        <f t="shared" si="27"/>
        <v>160</v>
      </c>
      <c r="I175" s="75">
        <f t="shared" si="32"/>
        <v>75</v>
      </c>
      <c r="J175" s="75">
        <f t="shared" si="33"/>
        <v>20</v>
      </c>
      <c r="K175" s="96">
        <v>75</v>
      </c>
      <c r="L175" s="96">
        <v>20</v>
      </c>
      <c r="M175" s="96">
        <v>0</v>
      </c>
      <c r="N175" s="96">
        <v>0</v>
      </c>
      <c r="O175" s="96">
        <v>0</v>
      </c>
      <c r="P175" s="96">
        <v>0</v>
      </c>
    </row>
    <row r="176" spans="1:16" s="10" customFormat="1" ht="19.5" customHeight="1">
      <c r="A176" s="329" t="s">
        <v>287</v>
      </c>
      <c r="B176" s="330"/>
      <c r="C176" s="330"/>
      <c r="D176" s="330"/>
      <c r="E176" s="330"/>
      <c r="F176" s="330"/>
      <c r="G176" s="330"/>
      <c r="H176" s="96">
        <f t="shared" si="27"/>
        <v>161</v>
      </c>
      <c r="I176" s="75">
        <f t="shared" si="32"/>
        <v>79</v>
      </c>
      <c r="J176" s="75">
        <f t="shared" si="33"/>
        <v>4</v>
      </c>
      <c r="K176" s="85">
        <v>0</v>
      </c>
      <c r="L176" s="85">
        <v>0</v>
      </c>
      <c r="M176" s="85">
        <v>79</v>
      </c>
      <c r="N176" s="85">
        <v>4</v>
      </c>
      <c r="O176" s="85">
        <v>0</v>
      </c>
      <c r="P176" s="85">
        <v>0</v>
      </c>
    </row>
    <row r="177" spans="1:16" s="10" customFormat="1" ht="19.5" customHeight="1">
      <c r="A177" s="306" t="s">
        <v>286</v>
      </c>
      <c r="B177" s="306"/>
      <c r="C177" s="306"/>
      <c r="D177" s="306"/>
      <c r="E177" s="306"/>
      <c r="F177" s="306"/>
      <c r="G177" s="306"/>
      <c r="H177" s="96">
        <f t="shared" si="27"/>
        <v>162</v>
      </c>
      <c r="I177" s="75">
        <f t="shared" si="32"/>
        <v>33</v>
      </c>
      <c r="J177" s="75">
        <f t="shared" si="33"/>
        <v>0</v>
      </c>
      <c r="K177" s="96">
        <v>0</v>
      </c>
      <c r="L177" s="96">
        <v>0</v>
      </c>
      <c r="M177" s="96">
        <v>33</v>
      </c>
      <c r="N177" s="96">
        <v>0</v>
      </c>
      <c r="O177" s="96">
        <v>0</v>
      </c>
      <c r="P177" s="96">
        <v>0</v>
      </c>
    </row>
    <row r="178" spans="1:16" s="10" customFormat="1" ht="19.5" customHeight="1">
      <c r="A178" s="300" t="s">
        <v>285</v>
      </c>
      <c r="B178" s="301"/>
      <c r="C178" s="301"/>
      <c r="D178" s="301"/>
      <c r="E178" s="301"/>
      <c r="F178" s="301"/>
      <c r="G178" s="301"/>
      <c r="H178" s="96">
        <f t="shared" si="27"/>
        <v>163</v>
      </c>
      <c r="I178" s="75">
        <f t="shared" si="32"/>
        <v>90</v>
      </c>
      <c r="J178" s="75">
        <f t="shared" si="33"/>
        <v>28</v>
      </c>
      <c r="K178" s="96">
        <v>0</v>
      </c>
      <c r="L178" s="96">
        <v>0</v>
      </c>
      <c r="M178" s="96">
        <v>90</v>
      </c>
      <c r="N178" s="96">
        <v>28</v>
      </c>
      <c r="O178" s="96">
        <v>0</v>
      </c>
      <c r="P178" s="96">
        <v>0</v>
      </c>
    </row>
    <row r="179" spans="1:16" s="10" customFormat="1" ht="19.5" customHeight="1">
      <c r="A179" s="329" t="s">
        <v>284</v>
      </c>
      <c r="B179" s="330"/>
      <c r="C179" s="330"/>
      <c r="D179" s="330"/>
      <c r="E179" s="330"/>
      <c r="F179" s="330"/>
      <c r="G179" s="330"/>
      <c r="H179" s="96">
        <f t="shared" si="27"/>
        <v>164</v>
      </c>
      <c r="I179" s="75">
        <f t="shared" si="32"/>
        <v>24</v>
      </c>
      <c r="J179" s="75">
        <f t="shared" si="33"/>
        <v>6</v>
      </c>
      <c r="K179" s="96">
        <v>0</v>
      </c>
      <c r="L179" s="96">
        <v>0</v>
      </c>
      <c r="M179" s="96">
        <v>24</v>
      </c>
      <c r="N179" s="96">
        <v>6</v>
      </c>
      <c r="O179" s="96">
        <v>0</v>
      </c>
      <c r="P179" s="96">
        <v>0</v>
      </c>
    </row>
    <row r="180" spans="1:16" s="10" customFormat="1" ht="19.5" customHeight="1">
      <c r="A180" s="300" t="s">
        <v>283</v>
      </c>
      <c r="B180" s="301"/>
      <c r="C180" s="301"/>
      <c r="D180" s="301"/>
      <c r="E180" s="301"/>
      <c r="F180" s="301"/>
      <c r="G180" s="301"/>
      <c r="H180" s="96">
        <f t="shared" si="27"/>
        <v>165</v>
      </c>
      <c r="I180" s="75">
        <f t="shared" si="32"/>
        <v>286</v>
      </c>
      <c r="J180" s="75">
        <f t="shared" si="33"/>
        <v>176</v>
      </c>
      <c r="K180" s="96">
        <v>0</v>
      </c>
      <c r="L180" s="96">
        <v>0</v>
      </c>
      <c r="M180" s="96">
        <v>286</v>
      </c>
      <c r="N180" s="96">
        <v>176</v>
      </c>
      <c r="O180" s="96">
        <v>0</v>
      </c>
      <c r="P180" s="96">
        <v>0</v>
      </c>
    </row>
    <row r="181" spans="1:16" s="10" customFormat="1" ht="19.5" customHeight="1">
      <c r="A181" s="306" t="s">
        <v>282</v>
      </c>
      <c r="B181" s="306"/>
      <c r="C181" s="306"/>
      <c r="D181" s="306"/>
      <c r="E181" s="306"/>
      <c r="F181" s="306"/>
      <c r="G181" s="306"/>
      <c r="H181" s="96">
        <f t="shared" si="27"/>
        <v>166</v>
      </c>
      <c r="I181" s="75">
        <f t="shared" si="32"/>
        <v>186</v>
      </c>
      <c r="J181" s="75">
        <f t="shared" si="33"/>
        <v>138</v>
      </c>
      <c r="K181" s="96">
        <v>0</v>
      </c>
      <c r="L181" s="96">
        <v>0</v>
      </c>
      <c r="M181" s="96">
        <v>186</v>
      </c>
      <c r="N181" s="96">
        <v>138</v>
      </c>
      <c r="O181" s="96">
        <v>0</v>
      </c>
      <c r="P181" s="96">
        <v>0</v>
      </c>
    </row>
    <row r="182" spans="1:16" s="10" customFormat="1" ht="23.25" customHeight="1">
      <c r="A182" s="329" t="s">
        <v>281</v>
      </c>
      <c r="B182" s="330"/>
      <c r="C182" s="330"/>
      <c r="D182" s="330"/>
      <c r="E182" s="330"/>
      <c r="F182" s="330"/>
      <c r="G182" s="330"/>
      <c r="H182" s="96">
        <f t="shared" si="27"/>
        <v>167</v>
      </c>
      <c r="I182" s="75">
        <f t="shared" si="32"/>
        <v>28</v>
      </c>
      <c r="J182" s="75">
        <f t="shared" si="33"/>
        <v>0</v>
      </c>
      <c r="K182" s="96">
        <v>0</v>
      </c>
      <c r="L182" s="96">
        <v>0</v>
      </c>
      <c r="M182" s="96">
        <v>28</v>
      </c>
      <c r="N182" s="96">
        <v>0</v>
      </c>
      <c r="O182" s="96">
        <v>0</v>
      </c>
      <c r="P182" s="96">
        <v>0</v>
      </c>
    </row>
    <row r="183" spans="1:16" s="10" customFormat="1" ht="16.5" customHeight="1">
      <c r="A183" s="300" t="s">
        <v>280</v>
      </c>
      <c r="B183" s="301"/>
      <c r="C183" s="301"/>
      <c r="D183" s="301"/>
      <c r="E183" s="301"/>
      <c r="F183" s="301"/>
      <c r="G183" s="301"/>
      <c r="H183" s="96">
        <f t="shared" si="27"/>
        <v>168</v>
      </c>
      <c r="I183" s="75">
        <f t="shared" si="32"/>
        <v>19</v>
      </c>
      <c r="J183" s="75">
        <f t="shared" si="33"/>
        <v>3</v>
      </c>
      <c r="K183" s="84"/>
      <c r="L183" s="84"/>
      <c r="M183" s="84">
        <v>19</v>
      </c>
      <c r="N183" s="84">
        <v>3</v>
      </c>
      <c r="O183" s="84"/>
      <c r="P183" s="84"/>
    </row>
    <row r="184" spans="1:16" s="10" customFormat="1" ht="24.75" customHeight="1">
      <c r="A184" s="300" t="s">
        <v>279</v>
      </c>
      <c r="B184" s="301"/>
      <c r="C184" s="301"/>
      <c r="D184" s="301"/>
      <c r="E184" s="301"/>
      <c r="F184" s="301"/>
      <c r="G184" s="301"/>
      <c r="H184" s="96">
        <f t="shared" si="27"/>
        <v>169</v>
      </c>
      <c r="I184" s="75">
        <f t="shared" si="32"/>
        <v>15</v>
      </c>
      <c r="J184" s="75">
        <f t="shared" si="33"/>
        <v>0</v>
      </c>
      <c r="K184" s="84"/>
      <c r="L184" s="84"/>
      <c r="M184" s="84">
        <v>15</v>
      </c>
      <c r="N184" s="84">
        <v>0</v>
      </c>
      <c r="O184" s="84"/>
      <c r="P184" s="84"/>
    </row>
    <row r="185" spans="1:16" s="10" customFormat="1" ht="24.75" customHeight="1">
      <c r="A185" s="300" t="s">
        <v>278</v>
      </c>
      <c r="B185" s="301"/>
      <c r="C185" s="301"/>
      <c r="D185" s="301"/>
      <c r="E185" s="301"/>
      <c r="F185" s="301"/>
      <c r="G185" s="301"/>
      <c r="H185" s="96">
        <f t="shared" si="27"/>
        <v>170</v>
      </c>
      <c r="I185" s="75">
        <f t="shared" si="32"/>
        <v>7</v>
      </c>
      <c r="J185" s="75">
        <f t="shared" si="33"/>
        <v>0</v>
      </c>
      <c r="K185" s="84">
        <v>7</v>
      </c>
      <c r="L185" s="84">
        <v>0</v>
      </c>
      <c r="M185" s="84"/>
      <c r="N185" s="84"/>
      <c r="O185" s="84"/>
      <c r="P185" s="84"/>
    </row>
    <row r="186" spans="1:16" s="10" customFormat="1" ht="27.75" customHeight="1">
      <c r="A186" s="300" t="s">
        <v>277</v>
      </c>
      <c r="B186" s="301"/>
      <c r="C186" s="301"/>
      <c r="D186" s="301"/>
      <c r="E186" s="301"/>
      <c r="F186" s="301"/>
      <c r="G186" s="301"/>
      <c r="H186" s="96">
        <f t="shared" si="27"/>
        <v>171</v>
      </c>
      <c r="I186" s="75">
        <f t="shared" si="32"/>
        <v>9</v>
      </c>
      <c r="J186" s="75">
        <f t="shared" si="33"/>
        <v>7</v>
      </c>
      <c r="K186" s="84"/>
      <c r="L186" s="84"/>
      <c r="M186" s="84">
        <v>9</v>
      </c>
      <c r="N186" s="84">
        <v>7</v>
      </c>
      <c r="O186" s="84"/>
      <c r="P186" s="84"/>
    </row>
    <row r="187" spans="1:16" s="10" customFormat="1" ht="24" customHeight="1">
      <c r="A187" s="304" t="s">
        <v>206</v>
      </c>
      <c r="B187" s="305"/>
      <c r="C187" s="305"/>
      <c r="D187" s="305"/>
      <c r="E187" s="305"/>
      <c r="F187" s="305"/>
      <c r="G187" s="305"/>
      <c r="H187" s="108">
        <f t="shared" si="27"/>
        <v>172</v>
      </c>
      <c r="I187" s="233">
        <f t="shared" ref="I187:P187" si="34">SUM(I188:I220)</f>
        <v>5695</v>
      </c>
      <c r="J187" s="233">
        <f t="shared" si="34"/>
        <v>3126</v>
      </c>
      <c r="K187" s="106">
        <f t="shared" si="34"/>
        <v>670</v>
      </c>
      <c r="L187" s="106">
        <f t="shared" si="34"/>
        <v>291</v>
      </c>
      <c r="M187" s="106">
        <f t="shared" si="34"/>
        <v>3893</v>
      </c>
      <c r="N187" s="106">
        <f t="shared" si="34"/>
        <v>2192</v>
      </c>
      <c r="O187" s="106">
        <f t="shared" si="34"/>
        <v>1132</v>
      </c>
      <c r="P187" s="106">
        <f t="shared" si="34"/>
        <v>643</v>
      </c>
    </row>
    <row r="188" spans="1:16" s="10" customFormat="1" ht="16.5" customHeight="1">
      <c r="A188" s="309" t="s">
        <v>276</v>
      </c>
      <c r="B188" s="310"/>
      <c r="C188" s="310"/>
      <c r="D188" s="310"/>
      <c r="E188" s="310"/>
      <c r="F188" s="310"/>
      <c r="G188" s="310"/>
      <c r="H188" s="96">
        <f t="shared" si="27"/>
        <v>173</v>
      </c>
      <c r="I188" s="75">
        <f t="shared" ref="I188:I220" si="35">+K188+M188+O188</f>
        <v>1088</v>
      </c>
      <c r="J188" s="75">
        <f t="shared" ref="J188:J220" si="36">+L188+N188+P188</f>
        <v>48</v>
      </c>
      <c r="K188" s="96">
        <v>0</v>
      </c>
      <c r="L188" s="96">
        <v>0</v>
      </c>
      <c r="M188" s="96">
        <v>842</v>
      </c>
      <c r="N188" s="96">
        <v>43</v>
      </c>
      <c r="O188" s="96">
        <v>246</v>
      </c>
      <c r="P188" s="96">
        <v>5</v>
      </c>
    </row>
    <row r="189" spans="1:16" s="10" customFormat="1" ht="16.5" customHeight="1">
      <c r="A189" s="334" t="s">
        <v>275</v>
      </c>
      <c r="B189" s="335"/>
      <c r="C189" s="335"/>
      <c r="D189" s="335"/>
      <c r="E189" s="335"/>
      <c r="F189" s="335"/>
      <c r="G189" s="335"/>
      <c r="H189" s="96">
        <f t="shared" si="27"/>
        <v>174</v>
      </c>
      <c r="I189" s="75">
        <f t="shared" si="35"/>
        <v>160</v>
      </c>
      <c r="J189" s="75">
        <f t="shared" si="36"/>
        <v>30</v>
      </c>
      <c r="K189" s="96">
        <v>8</v>
      </c>
      <c r="L189" s="96">
        <v>8</v>
      </c>
      <c r="M189" s="96">
        <v>152</v>
      </c>
      <c r="N189" s="96">
        <v>22</v>
      </c>
      <c r="O189" s="96">
        <v>0</v>
      </c>
      <c r="P189" s="96">
        <v>0</v>
      </c>
    </row>
    <row r="190" spans="1:16" s="10" customFormat="1" ht="16.5" customHeight="1">
      <c r="A190" s="333" t="s">
        <v>274</v>
      </c>
      <c r="B190" s="332"/>
      <c r="C190" s="332"/>
      <c r="D190" s="332"/>
      <c r="E190" s="332"/>
      <c r="F190" s="332"/>
      <c r="G190" s="332"/>
      <c r="H190" s="96">
        <f t="shared" si="27"/>
        <v>175</v>
      </c>
      <c r="I190" s="75">
        <f t="shared" si="35"/>
        <v>175</v>
      </c>
      <c r="J190" s="75">
        <f t="shared" si="36"/>
        <v>88</v>
      </c>
      <c r="K190" s="96">
        <v>107</v>
      </c>
      <c r="L190" s="96">
        <v>46</v>
      </c>
      <c r="M190" s="96">
        <v>5</v>
      </c>
      <c r="N190" s="96">
        <v>4</v>
      </c>
      <c r="O190" s="96">
        <v>63</v>
      </c>
      <c r="P190" s="96">
        <v>38</v>
      </c>
    </row>
    <row r="191" spans="1:16" s="10" customFormat="1" ht="25.5" customHeight="1">
      <c r="A191" s="306" t="s">
        <v>273</v>
      </c>
      <c r="B191" s="306"/>
      <c r="C191" s="306"/>
      <c r="D191" s="306"/>
      <c r="E191" s="306"/>
      <c r="F191" s="306"/>
      <c r="G191" s="306"/>
      <c r="H191" s="96">
        <f t="shared" si="27"/>
        <v>176</v>
      </c>
      <c r="I191" s="75">
        <f t="shared" si="35"/>
        <v>24</v>
      </c>
      <c r="J191" s="75">
        <f t="shared" si="36"/>
        <v>4</v>
      </c>
      <c r="K191" s="96">
        <v>0</v>
      </c>
      <c r="L191" s="96">
        <v>0</v>
      </c>
      <c r="M191" s="96">
        <v>24</v>
      </c>
      <c r="N191" s="96">
        <v>4</v>
      </c>
      <c r="O191" s="96">
        <v>0</v>
      </c>
      <c r="P191" s="96">
        <v>0</v>
      </c>
    </row>
    <row r="192" spans="1:16" s="10" customFormat="1" ht="25.5" customHeight="1">
      <c r="A192" s="329" t="s">
        <v>272</v>
      </c>
      <c r="B192" s="330"/>
      <c r="C192" s="330"/>
      <c r="D192" s="330"/>
      <c r="E192" s="330"/>
      <c r="F192" s="330"/>
      <c r="G192" s="330"/>
      <c r="H192" s="96">
        <f t="shared" si="27"/>
        <v>177</v>
      </c>
      <c r="I192" s="75">
        <f t="shared" si="35"/>
        <v>11</v>
      </c>
      <c r="J192" s="75">
        <f t="shared" si="36"/>
        <v>11</v>
      </c>
      <c r="K192" s="109"/>
      <c r="L192" s="84"/>
      <c r="M192" s="84">
        <v>11</v>
      </c>
      <c r="N192" s="84">
        <v>11</v>
      </c>
      <c r="O192" s="84"/>
      <c r="P192" s="84"/>
    </row>
    <row r="193" spans="1:16" s="10" customFormat="1" ht="16.5" customHeight="1">
      <c r="A193" s="300" t="s">
        <v>271</v>
      </c>
      <c r="B193" s="301"/>
      <c r="C193" s="301"/>
      <c r="D193" s="301"/>
      <c r="E193" s="301"/>
      <c r="F193" s="301"/>
      <c r="G193" s="301"/>
      <c r="H193" s="96">
        <f t="shared" si="27"/>
        <v>178</v>
      </c>
      <c r="I193" s="75">
        <f t="shared" si="35"/>
        <v>17</v>
      </c>
      <c r="J193" s="75">
        <f t="shared" si="36"/>
        <v>1</v>
      </c>
      <c r="K193" s="109">
        <v>17</v>
      </c>
      <c r="L193" s="84">
        <v>1</v>
      </c>
      <c r="M193" s="84"/>
      <c r="N193" s="84"/>
      <c r="O193" s="84"/>
      <c r="P193" s="84"/>
    </row>
    <row r="194" spans="1:16" s="10" customFormat="1" ht="16.5" customHeight="1">
      <c r="A194" s="300" t="s">
        <v>270</v>
      </c>
      <c r="B194" s="301"/>
      <c r="C194" s="301"/>
      <c r="D194" s="301"/>
      <c r="E194" s="301"/>
      <c r="F194" s="301"/>
      <c r="G194" s="301"/>
      <c r="H194" s="96">
        <f t="shared" si="27"/>
        <v>179</v>
      </c>
      <c r="I194" s="75">
        <f t="shared" si="35"/>
        <v>228</v>
      </c>
      <c r="J194" s="75">
        <f t="shared" si="36"/>
        <v>31</v>
      </c>
      <c r="K194" s="96">
        <v>228</v>
      </c>
      <c r="L194" s="96">
        <v>31</v>
      </c>
      <c r="M194" s="96">
        <v>0</v>
      </c>
      <c r="N194" s="96">
        <v>0</v>
      </c>
      <c r="O194" s="96">
        <v>0</v>
      </c>
      <c r="P194" s="96">
        <v>0</v>
      </c>
    </row>
    <row r="195" spans="1:16" s="10" customFormat="1" ht="16.5" customHeight="1">
      <c r="A195" s="300" t="s">
        <v>269</v>
      </c>
      <c r="B195" s="301"/>
      <c r="C195" s="301"/>
      <c r="D195" s="301"/>
      <c r="E195" s="301"/>
      <c r="F195" s="301"/>
      <c r="G195" s="301"/>
      <c r="H195" s="96">
        <f t="shared" si="27"/>
        <v>180</v>
      </c>
      <c r="I195" s="75">
        <f t="shared" si="35"/>
        <v>29</v>
      </c>
      <c r="J195" s="75">
        <f t="shared" si="36"/>
        <v>20</v>
      </c>
      <c r="K195" s="96">
        <v>0</v>
      </c>
      <c r="L195" s="96">
        <v>0</v>
      </c>
      <c r="M195" s="96">
        <v>29</v>
      </c>
      <c r="N195" s="96">
        <v>20</v>
      </c>
      <c r="O195" s="96">
        <v>0</v>
      </c>
      <c r="P195" s="96">
        <v>0</v>
      </c>
    </row>
    <row r="196" spans="1:16" s="10" customFormat="1" ht="16.5" customHeight="1">
      <c r="A196" s="307" t="s">
        <v>268</v>
      </c>
      <c r="B196" s="308"/>
      <c r="C196" s="308"/>
      <c r="D196" s="308"/>
      <c r="E196" s="308"/>
      <c r="F196" s="308"/>
      <c r="G196" s="308"/>
      <c r="H196" s="96">
        <f t="shared" si="27"/>
        <v>181</v>
      </c>
      <c r="I196" s="75">
        <f t="shared" si="35"/>
        <v>11</v>
      </c>
      <c r="J196" s="75">
        <f t="shared" si="36"/>
        <v>10</v>
      </c>
      <c r="K196" s="109"/>
      <c r="L196" s="109"/>
      <c r="M196" s="109">
        <v>11</v>
      </c>
      <c r="N196" s="109">
        <v>10</v>
      </c>
      <c r="O196" s="109"/>
      <c r="P196" s="84"/>
    </row>
    <row r="197" spans="1:16" s="10" customFormat="1" ht="16.5" customHeight="1">
      <c r="A197" s="300" t="s">
        <v>267</v>
      </c>
      <c r="B197" s="301"/>
      <c r="C197" s="301"/>
      <c r="D197" s="301"/>
      <c r="E197" s="301"/>
      <c r="F197" s="301"/>
      <c r="G197" s="301"/>
      <c r="H197" s="96">
        <f t="shared" si="27"/>
        <v>182</v>
      </c>
      <c r="I197" s="75">
        <f t="shared" si="35"/>
        <v>24</v>
      </c>
      <c r="J197" s="75">
        <f t="shared" si="36"/>
        <v>3</v>
      </c>
      <c r="K197" s="96">
        <v>24</v>
      </c>
      <c r="L197" s="96">
        <v>3</v>
      </c>
      <c r="M197" s="96">
        <v>0</v>
      </c>
      <c r="N197" s="96">
        <v>0</v>
      </c>
      <c r="O197" s="96">
        <v>0</v>
      </c>
      <c r="P197" s="96">
        <v>0</v>
      </c>
    </row>
    <row r="198" spans="1:16" s="10" customFormat="1" ht="23.25" customHeight="1">
      <c r="A198" s="300" t="s">
        <v>266</v>
      </c>
      <c r="B198" s="301"/>
      <c r="C198" s="301"/>
      <c r="D198" s="301"/>
      <c r="E198" s="301"/>
      <c r="F198" s="301"/>
      <c r="G198" s="301"/>
      <c r="H198" s="96">
        <f t="shared" si="27"/>
        <v>183</v>
      </c>
      <c r="I198" s="75">
        <f t="shared" si="35"/>
        <v>4</v>
      </c>
      <c r="J198" s="75">
        <f t="shared" si="36"/>
        <v>3</v>
      </c>
      <c r="K198" s="109"/>
      <c r="L198" s="84"/>
      <c r="M198" s="112">
        <v>4</v>
      </c>
      <c r="N198" s="84">
        <v>3</v>
      </c>
      <c r="O198" s="84"/>
      <c r="P198" s="84"/>
    </row>
    <row r="199" spans="1:16" s="10" customFormat="1" ht="16.5" customHeight="1">
      <c r="A199" s="300" t="s">
        <v>265</v>
      </c>
      <c r="B199" s="301"/>
      <c r="C199" s="301"/>
      <c r="D199" s="301"/>
      <c r="E199" s="301"/>
      <c r="F199" s="301"/>
      <c r="G199" s="301"/>
      <c r="H199" s="96">
        <f t="shared" si="27"/>
        <v>184</v>
      </c>
      <c r="I199" s="75">
        <f t="shared" si="35"/>
        <v>5</v>
      </c>
      <c r="J199" s="75">
        <f t="shared" si="36"/>
        <v>3</v>
      </c>
      <c r="K199" s="109">
        <v>0</v>
      </c>
      <c r="L199" s="84">
        <v>0</v>
      </c>
      <c r="M199" s="84">
        <v>5</v>
      </c>
      <c r="N199" s="84">
        <v>3</v>
      </c>
      <c r="O199" s="84">
        <v>0</v>
      </c>
      <c r="P199" s="84">
        <v>0</v>
      </c>
    </row>
    <row r="200" spans="1:16" s="10" customFormat="1" ht="16.5" customHeight="1">
      <c r="A200" s="329" t="s">
        <v>264</v>
      </c>
      <c r="B200" s="330"/>
      <c r="C200" s="330"/>
      <c r="D200" s="330"/>
      <c r="E200" s="330"/>
      <c r="F200" s="330"/>
      <c r="G200" s="330"/>
      <c r="H200" s="96">
        <f t="shared" si="27"/>
        <v>185</v>
      </c>
      <c r="I200" s="75">
        <f t="shared" si="35"/>
        <v>29</v>
      </c>
      <c r="J200" s="75">
        <f t="shared" si="36"/>
        <v>16</v>
      </c>
      <c r="K200" s="96">
        <v>0</v>
      </c>
      <c r="L200" s="96">
        <v>0</v>
      </c>
      <c r="M200" s="96">
        <v>4</v>
      </c>
      <c r="N200" s="96">
        <v>3</v>
      </c>
      <c r="O200" s="96">
        <v>25</v>
      </c>
      <c r="P200" s="96">
        <v>13</v>
      </c>
    </row>
    <row r="201" spans="1:16" s="10" customFormat="1" ht="24" customHeight="1">
      <c r="A201" s="300" t="s">
        <v>263</v>
      </c>
      <c r="B201" s="301"/>
      <c r="C201" s="301"/>
      <c r="D201" s="301"/>
      <c r="E201" s="301"/>
      <c r="F201" s="301"/>
      <c r="G201" s="301"/>
      <c r="H201" s="96">
        <f t="shared" si="27"/>
        <v>186</v>
      </c>
      <c r="I201" s="75">
        <f t="shared" si="35"/>
        <v>51</v>
      </c>
      <c r="J201" s="75">
        <f t="shared" si="36"/>
        <v>0</v>
      </c>
      <c r="K201" s="96">
        <v>0</v>
      </c>
      <c r="L201" s="96">
        <v>0</v>
      </c>
      <c r="M201" s="96">
        <v>34</v>
      </c>
      <c r="N201" s="96">
        <v>0</v>
      </c>
      <c r="O201" s="96">
        <v>17</v>
      </c>
      <c r="P201" s="96">
        <v>0</v>
      </c>
    </row>
    <row r="202" spans="1:16" s="10" customFormat="1" ht="20.25" customHeight="1">
      <c r="A202" s="307" t="s">
        <v>262</v>
      </c>
      <c r="B202" s="308"/>
      <c r="C202" s="308"/>
      <c r="D202" s="308"/>
      <c r="E202" s="308"/>
      <c r="F202" s="308"/>
      <c r="G202" s="308"/>
      <c r="H202" s="96">
        <f t="shared" si="27"/>
        <v>187</v>
      </c>
      <c r="I202" s="75">
        <f t="shared" si="35"/>
        <v>17</v>
      </c>
      <c r="J202" s="75">
        <f t="shared" si="36"/>
        <v>1</v>
      </c>
      <c r="K202" s="109"/>
      <c r="L202" s="109"/>
      <c r="M202" s="109">
        <v>17</v>
      </c>
      <c r="N202" s="109">
        <v>1</v>
      </c>
      <c r="O202" s="109"/>
      <c r="P202" s="84"/>
    </row>
    <row r="203" spans="1:16" s="10" customFormat="1" ht="23.25" customHeight="1">
      <c r="A203" s="309" t="s">
        <v>261</v>
      </c>
      <c r="B203" s="310"/>
      <c r="C203" s="310"/>
      <c r="D203" s="310"/>
      <c r="E203" s="310"/>
      <c r="F203" s="310"/>
      <c r="G203" s="310"/>
      <c r="H203" s="96">
        <f t="shared" si="27"/>
        <v>188</v>
      </c>
      <c r="I203" s="75">
        <f t="shared" si="35"/>
        <v>78</v>
      </c>
      <c r="J203" s="75">
        <f t="shared" si="36"/>
        <v>54</v>
      </c>
      <c r="K203" s="96">
        <v>0</v>
      </c>
      <c r="L203" s="96">
        <v>0</v>
      </c>
      <c r="M203" s="96">
        <v>78</v>
      </c>
      <c r="N203" s="96">
        <v>54</v>
      </c>
      <c r="O203" s="96">
        <v>0</v>
      </c>
      <c r="P203" s="96">
        <v>0</v>
      </c>
    </row>
    <row r="204" spans="1:16" s="10" customFormat="1" ht="18" customHeight="1">
      <c r="A204" s="300" t="s">
        <v>260</v>
      </c>
      <c r="B204" s="301"/>
      <c r="C204" s="301"/>
      <c r="D204" s="301"/>
      <c r="E204" s="301"/>
      <c r="F204" s="301"/>
      <c r="G204" s="301"/>
      <c r="H204" s="96">
        <f t="shared" si="27"/>
        <v>189</v>
      </c>
      <c r="I204" s="75">
        <f t="shared" si="35"/>
        <v>39</v>
      </c>
      <c r="J204" s="75">
        <f t="shared" si="36"/>
        <v>39</v>
      </c>
      <c r="K204" s="96">
        <v>39</v>
      </c>
      <c r="L204" s="96">
        <v>39</v>
      </c>
      <c r="M204" s="96">
        <v>0</v>
      </c>
      <c r="N204" s="96">
        <v>0</v>
      </c>
      <c r="O204" s="96">
        <v>0</v>
      </c>
      <c r="P204" s="96">
        <v>0</v>
      </c>
    </row>
    <row r="205" spans="1:16" s="10" customFormat="1" ht="18" customHeight="1">
      <c r="A205" s="309" t="s">
        <v>259</v>
      </c>
      <c r="B205" s="310"/>
      <c r="C205" s="310"/>
      <c r="D205" s="310"/>
      <c r="E205" s="310"/>
      <c r="F205" s="310"/>
      <c r="G205" s="310"/>
      <c r="H205" s="96">
        <f t="shared" si="27"/>
        <v>190</v>
      </c>
      <c r="I205" s="75">
        <f t="shared" si="35"/>
        <v>1093</v>
      </c>
      <c r="J205" s="75">
        <f t="shared" si="36"/>
        <v>1016</v>
      </c>
      <c r="K205" s="96">
        <v>0</v>
      </c>
      <c r="L205" s="96">
        <v>0</v>
      </c>
      <c r="M205" s="96">
        <v>827</v>
      </c>
      <c r="N205" s="96">
        <v>794</v>
      </c>
      <c r="O205" s="96">
        <v>266</v>
      </c>
      <c r="P205" s="96">
        <v>222</v>
      </c>
    </row>
    <row r="206" spans="1:16" s="10" customFormat="1" ht="24" customHeight="1">
      <c r="A206" s="300" t="s">
        <v>258</v>
      </c>
      <c r="B206" s="301"/>
      <c r="C206" s="301"/>
      <c r="D206" s="301"/>
      <c r="E206" s="301"/>
      <c r="F206" s="301"/>
      <c r="G206" s="301"/>
      <c r="H206" s="96">
        <f t="shared" si="27"/>
        <v>191</v>
      </c>
      <c r="I206" s="75">
        <f t="shared" si="35"/>
        <v>81</v>
      </c>
      <c r="J206" s="75">
        <f t="shared" si="36"/>
        <v>74</v>
      </c>
      <c r="K206" s="96">
        <v>13</v>
      </c>
      <c r="L206" s="96">
        <v>12</v>
      </c>
      <c r="M206" s="96">
        <v>68</v>
      </c>
      <c r="N206" s="96">
        <v>62</v>
      </c>
      <c r="O206" s="96">
        <v>0</v>
      </c>
      <c r="P206" s="96">
        <v>0</v>
      </c>
    </row>
    <row r="207" spans="1:16" s="10" customFormat="1" ht="18.75" customHeight="1">
      <c r="A207" s="309" t="s">
        <v>257</v>
      </c>
      <c r="B207" s="310"/>
      <c r="C207" s="310"/>
      <c r="D207" s="310"/>
      <c r="E207" s="310"/>
      <c r="F207" s="310"/>
      <c r="G207" s="310"/>
      <c r="H207" s="96">
        <f t="shared" si="27"/>
        <v>192</v>
      </c>
      <c r="I207" s="75">
        <f t="shared" si="35"/>
        <v>227</v>
      </c>
      <c r="J207" s="75">
        <f t="shared" si="36"/>
        <v>178</v>
      </c>
      <c r="K207" s="96">
        <v>0</v>
      </c>
      <c r="L207" s="96">
        <v>0</v>
      </c>
      <c r="M207" s="96">
        <v>227</v>
      </c>
      <c r="N207" s="96">
        <v>178</v>
      </c>
      <c r="O207" s="96">
        <v>0</v>
      </c>
      <c r="P207" s="96">
        <v>0</v>
      </c>
    </row>
    <row r="208" spans="1:16" s="10" customFormat="1" ht="24" customHeight="1">
      <c r="A208" s="306" t="s">
        <v>256</v>
      </c>
      <c r="B208" s="306"/>
      <c r="C208" s="306"/>
      <c r="D208" s="306"/>
      <c r="E208" s="306"/>
      <c r="F208" s="306"/>
      <c r="G208" s="306"/>
      <c r="H208" s="96">
        <f t="shared" si="27"/>
        <v>193</v>
      </c>
      <c r="I208" s="75">
        <f t="shared" si="35"/>
        <v>218</v>
      </c>
      <c r="J208" s="75">
        <f t="shared" si="36"/>
        <v>173</v>
      </c>
      <c r="K208" s="96">
        <v>0</v>
      </c>
      <c r="L208" s="96">
        <v>0</v>
      </c>
      <c r="M208" s="96">
        <v>186</v>
      </c>
      <c r="N208" s="96">
        <v>142</v>
      </c>
      <c r="O208" s="96">
        <v>32</v>
      </c>
      <c r="P208" s="96">
        <v>31</v>
      </c>
    </row>
    <row r="209" spans="1:16" s="10" customFormat="1" ht="16.5" customHeight="1">
      <c r="A209" s="309" t="s">
        <v>255</v>
      </c>
      <c r="B209" s="310"/>
      <c r="C209" s="310"/>
      <c r="D209" s="310"/>
      <c r="E209" s="310"/>
      <c r="F209" s="310"/>
      <c r="G209" s="310"/>
      <c r="H209" s="96">
        <f t="shared" ref="H209:H242" si="37">+H208+1</f>
        <v>194</v>
      </c>
      <c r="I209" s="75">
        <f t="shared" si="35"/>
        <v>1469</v>
      </c>
      <c r="J209" s="75">
        <f t="shared" si="36"/>
        <v>1014</v>
      </c>
      <c r="K209" s="96">
        <v>0</v>
      </c>
      <c r="L209" s="96">
        <v>0</v>
      </c>
      <c r="M209" s="96">
        <v>1200</v>
      </c>
      <c r="N209" s="96">
        <v>791</v>
      </c>
      <c r="O209" s="96">
        <v>269</v>
      </c>
      <c r="P209" s="96">
        <v>223</v>
      </c>
    </row>
    <row r="210" spans="1:16" s="10" customFormat="1" ht="24.75" customHeight="1">
      <c r="A210" s="300" t="s">
        <v>254</v>
      </c>
      <c r="B210" s="301"/>
      <c r="C210" s="301"/>
      <c r="D210" s="301"/>
      <c r="E210" s="301"/>
      <c r="F210" s="301"/>
      <c r="G210" s="301"/>
      <c r="H210" s="96">
        <f t="shared" si="37"/>
        <v>195</v>
      </c>
      <c r="I210" s="75">
        <f t="shared" si="35"/>
        <v>65</v>
      </c>
      <c r="J210" s="75">
        <f t="shared" si="36"/>
        <v>60</v>
      </c>
      <c r="K210" s="96">
        <v>65</v>
      </c>
      <c r="L210" s="96">
        <v>60</v>
      </c>
      <c r="M210" s="96">
        <v>0</v>
      </c>
      <c r="N210" s="96">
        <v>0</v>
      </c>
      <c r="O210" s="96">
        <v>0</v>
      </c>
      <c r="P210" s="96">
        <v>0</v>
      </c>
    </row>
    <row r="211" spans="1:16" s="10" customFormat="1" ht="24" customHeight="1">
      <c r="A211" s="321" t="s">
        <v>253</v>
      </c>
      <c r="B211" s="322"/>
      <c r="C211" s="322"/>
      <c r="D211" s="322"/>
      <c r="E211" s="322"/>
      <c r="F211" s="322"/>
      <c r="G211" s="322"/>
      <c r="H211" s="96">
        <f t="shared" si="37"/>
        <v>196</v>
      </c>
      <c r="I211" s="75">
        <f t="shared" si="35"/>
        <v>32</v>
      </c>
      <c r="J211" s="75">
        <f t="shared" si="36"/>
        <v>2</v>
      </c>
      <c r="K211" s="96">
        <v>0</v>
      </c>
      <c r="L211" s="96">
        <v>0</v>
      </c>
      <c r="M211" s="96">
        <v>32</v>
      </c>
      <c r="N211" s="96">
        <v>2</v>
      </c>
      <c r="O211" s="96">
        <v>0</v>
      </c>
      <c r="P211" s="96">
        <v>0</v>
      </c>
    </row>
    <row r="212" spans="1:16" s="10" customFormat="1" ht="16.5" customHeight="1">
      <c r="A212" s="334" t="s">
        <v>252</v>
      </c>
      <c r="B212" s="335"/>
      <c r="C212" s="335"/>
      <c r="D212" s="335"/>
      <c r="E212" s="335"/>
      <c r="F212" s="335"/>
      <c r="G212" s="335"/>
      <c r="H212" s="96">
        <f t="shared" si="37"/>
        <v>197</v>
      </c>
      <c r="I212" s="75">
        <f t="shared" si="35"/>
        <v>84</v>
      </c>
      <c r="J212" s="75">
        <f t="shared" si="36"/>
        <v>24</v>
      </c>
      <c r="K212" s="96">
        <v>0</v>
      </c>
      <c r="L212" s="96">
        <v>0</v>
      </c>
      <c r="M212" s="96">
        <v>84</v>
      </c>
      <c r="N212" s="96">
        <v>24</v>
      </c>
      <c r="O212" s="96">
        <v>0</v>
      </c>
      <c r="P212" s="96">
        <v>0</v>
      </c>
    </row>
    <row r="213" spans="1:16" s="10" customFormat="1" ht="16.5" customHeight="1">
      <c r="A213" s="323" t="s">
        <v>251</v>
      </c>
      <c r="B213" s="324"/>
      <c r="C213" s="324"/>
      <c r="D213" s="324"/>
      <c r="E213" s="324"/>
      <c r="F213" s="324"/>
      <c r="G213" s="324"/>
      <c r="H213" s="96">
        <f t="shared" si="37"/>
        <v>198</v>
      </c>
      <c r="I213" s="75">
        <f t="shared" si="35"/>
        <v>34</v>
      </c>
      <c r="J213" s="75">
        <f t="shared" si="36"/>
        <v>6</v>
      </c>
      <c r="K213" s="96">
        <v>34</v>
      </c>
      <c r="L213" s="96">
        <v>6</v>
      </c>
      <c r="M213" s="96">
        <v>0</v>
      </c>
      <c r="N213" s="96">
        <v>0</v>
      </c>
      <c r="O213" s="96">
        <v>0</v>
      </c>
      <c r="P213" s="96">
        <v>0</v>
      </c>
    </row>
    <row r="214" spans="1:16" s="10" customFormat="1" ht="16.5" customHeight="1">
      <c r="A214" s="300" t="s">
        <v>250</v>
      </c>
      <c r="B214" s="301"/>
      <c r="C214" s="301"/>
      <c r="D214" s="301"/>
      <c r="E214" s="301"/>
      <c r="F214" s="301"/>
      <c r="G214" s="301"/>
      <c r="H214" s="96">
        <f t="shared" si="37"/>
        <v>199</v>
      </c>
      <c r="I214" s="75">
        <f t="shared" si="35"/>
        <v>14</v>
      </c>
      <c r="J214" s="75">
        <f t="shared" si="36"/>
        <v>14</v>
      </c>
      <c r="K214" s="109"/>
      <c r="L214" s="84"/>
      <c r="M214" s="96">
        <v>14</v>
      </c>
      <c r="N214" s="113">
        <v>14</v>
      </c>
      <c r="O214" s="84"/>
      <c r="P214" s="84"/>
    </row>
    <row r="215" spans="1:16" s="10" customFormat="1" ht="26.25" customHeight="1">
      <c r="A215" s="300" t="s">
        <v>249</v>
      </c>
      <c r="B215" s="301"/>
      <c r="C215" s="301"/>
      <c r="D215" s="301"/>
      <c r="E215" s="301"/>
      <c r="F215" s="301"/>
      <c r="G215" s="301"/>
      <c r="H215" s="96">
        <f t="shared" si="37"/>
        <v>200</v>
      </c>
      <c r="I215" s="75">
        <f t="shared" si="35"/>
        <v>135</v>
      </c>
      <c r="J215" s="75">
        <f t="shared" si="36"/>
        <v>85</v>
      </c>
      <c r="K215" s="96">
        <v>135</v>
      </c>
      <c r="L215" s="96">
        <v>85</v>
      </c>
      <c r="M215" s="96">
        <v>0</v>
      </c>
      <c r="N215" s="96">
        <v>0</v>
      </c>
      <c r="O215" s="96">
        <v>0</v>
      </c>
      <c r="P215" s="96">
        <v>0</v>
      </c>
    </row>
    <row r="216" spans="1:16" s="10" customFormat="1" ht="26.25" customHeight="1">
      <c r="A216" s="307" t="s">
        <v>248</v>
      </c>
      <c r="B216" s="308"/>
      <c r="C216" s="308"/>
      <c r="D216" s="308"/>
      <c r="E216" s="308"/>
      <c r="F216" s="308"/>
      <c r="G216" s="308"/>
      <c r="H216" s="96">
        <f t="shared" si="37"/>
        <v>201</v>
      </c>
      <c r="I216" s="75">
        <f t="shared" si="35"/>
        <v>19</v>
      </c>
      <c r="J216" s="75">
        <f t="shared" si="36"/>
        <v>0</v>
      </c>
      <c r="K216" s="109"/>
      <c r="L216" s="109"/>
      <c r="M216" s="109">
        <v>19</v>
      </c>
      <c r="N216" s="109">
        <v>0</v>
      </c>
      <c r="O216" s="109"/>
      <c r="P216" s="84"/>
    </row>
    <row r="217" spans="1:16" s="10" customFormat="1" ht="26.25" customHeight="1">
      <c r="A217" s="300" t="s">
        <v>247</v>
      </c>
      <c r="B217" s="301"/>
      <c r="C217" s="301"/>
      <c r="D217" s="301"/>
      <c r="E217" s="301"/>
      <c r="F217" s="301"/>
      <c r="G217" s="301"/>
      <c r="H217" s="96">
        <f t="shared" si="37"/>
        <v>202</v>
      </c>
      <c r="I217" s="75">
        <f t="shared" si="35"/>
        <v>5</v>
      </c>
      <c r="J217" s="75">
        <f t="shared" si="36"/>
        <v>0</v>
      </c>
      <c r="K217" s="109"/>
      <c r="L217" s="84"/>
      <c r="M217" s="112">
        <v>5</v>
      </c>
      <c r="N217" s="84">
        <v>0</v>
      </c>
      <c r="O217" s="84"/>
      <c r="P217" s="84"/>
    </row>
    <row r="218" spans="1:16" s="10" customFormat="1" ht="26.25" customHeight="1">
      <c r="A218" s="329" t="s">
        <v>246</v>
      </c>
      <c r="B218" s="330"/>
      <c r="C218" s="330"/>
      <c r="D218" s="330"/>
      <c r="E218" s="330"/>
      <c r="F218" s="330"/>
      <c r="G218" s="330"/>
      <c r="H218" s="96">
        <f t="shared" si="37"/>
        <v>203</v>
      </c>
      <c r="I218" s="75">
        <f t="shared" si="35"/>
        <v>15</v>
      </c>
      <c r="J218" s="75">
        <f t="shared" si="36"/>
        <v>7</v>
      </c>
      <c r="K218" s="109"/>
      <c r="L218" s="109"/>
      <c r="M218" s="109">
        <v>15</v>
      </c>
      <c r="N218" s="109">
        <v>7</v>
      </c>
      <c r="O218" s="109"/>
      <c r="P218" s="84"/>
    </row>
    <row r="219" spans="1:16" s="10" customFormat="1" ht="17.25" customHeight="1">
      <c r="A219" s="337" t="s">
        <v>245</v>
      </c>
      <c r="B219" s="338"/>
      <c r="C219" s="338"/>
      <c r="D219" s="338"/>
      <c r="E219" s="338"/>
      <c r="F219" s="338"/>
      <c r="G219" s="338"/>
      <c r="H219" s="96">
        <f t="shared" si="37"/>
        <v>204</v>
      </c>
      <c r="I219" s="75">
        <f t="shared" si="35"/>
        <v>178</v>
      </c>
      <c r="J219" s="75">
        <f t="shared" si="36"/>
        <v>104</v>
      </c>
      <c r="K219" s="111"/>
      <c r="L219" s="110"/>
      <c r="M219" s="110"/>
      <c r="N219" s="110"/>
      <c r="O219" s="110">
        <v>178</v>
      </c>
      <c r="P219" s="110">
        <v>104</v>
      </c>
    </row>
    <row r="220" spans="1:16" s="10" customFormat="1" ht="17.25" customHeight="1">
      <c r="A220" s="306" t="s">
        <v>244</v>
      </c>
      <c r="B220" s="306"/>
      <c r="C220" s="306"/>
      <c r="D220" s="306"/>
      <c r="E220" s="306"/>
      <c r="F220" s="306"/>
      <c r="G220" s="306"/>
      <c r="H220" s="96">
        <f t="shared" si="37"/>
        <v>205</v>
      </c>
      <c r="I220" s="75">
        <f t="shared" si="35"/>
        <v>36</v>
      </c>
      <c r="J220" s="75">
        <f t="shared" si="36"/>
        <v>7</v>
      </c>
      <c r="K220" s="109"/>
      <c r="L220" s="84"/>
      <c r="M220" s="84"/>
      <c r="N220" s="84"/>
      <c r="O220" s="84">
        <v>36</v>
      </c>
      <c r="P220" s="84">
        <v>7</v>
      </c>
    </row>
    <row r="221" spans="1:16" s="10" customFormat="1" ht="27" customHeight="1">
      <c r="A221" s="304" t="s">
        <v>205</v>
      </c>
      <c r="B221" s="305" t="s">
        <v>243</v>
      </c>
      <c r="C221" s="305"/>
      <c r="D221" s="305"/>
      <c r="E221" s="305"/>
      <c r="F221" s="305"/>
      <c r="G221" s="305"/>
      <c r="H221" s="108">
        <f t="shared" si="37"/>
        <v>206</v>
      </c>
      <c r="I221" s="233">
        <f t="shared" ref="I221:P221" si="38">SUM(I222)</f>
        <v>102</v>
      </c>
      <c r="J221" s="233">
        <f t="shared" si="38"/>
        <v>62</v>
      </c>
      <c r="K221" s="106">
        <f t="shared" si="38"/>
        <v>0</v>
      </c>
      <c r="L221" s="106">
        <f t="shared" si="38"/>
        <v>0</v>
      </c>
      <c r="M221" s="106">
        <f t="shared" si="38"/>
        <v>102</v>
      </c>
      <c r="N221" s="106">
        <f t="shared" si="38"/>
        <v>62</v>
      </c>
      <c r="O221" s="106">
        <f t="shared" si="38"/>
        <v>0</v>
      </c>
      <c r="P221" s="106">
        <f t="shared" si="38"/>
        <v>0</v>
      </c>
    </row>
    <row r="222" spans="1:16" s="10" customFormat="1" ht="24" customHeight="1">
      <c r="A222" s="327" t="s">
        <v>242</v>
      </c>
      <c r="B222" s="328"/>
      <c r="C222" s="328"/>
      <c r="D222" s="328"/>
      <c r="E222" s="328"/>
      <c r="F222" s="328"/>
      <c r="G222" s="328"/>
      <c r="H222" s="96">
        <f t="shared" si="37"/>
        <v>207</v>
      </c>
      <c r="I222" s="75">
        <f>+K222+M222+O222</f>
        <v>102</v>
      </c>
      <c r="J222" s="75">
        <f>+L222+N222+P222</f>
        <v>62</v>
      </c>
      <c r="K222" s="96">
        <v>0</v>
      </c>
      <c r="L222" s="96">
        <v>0</v>
      </c>
      <c r="M222" s="96">
        <v>102</v>
      </c>
      <c r="N222" s="96">
        <v>62</v>
      </c>
      <c r="O222" s="96">
        <v>0</v>
      </c>
      <c r="P222" s="96">
        <v>0</v>
      </c>
    </row>
    <row r="223" spans="1:16" s="10" customFormat="1" ht="24" customHeight="1">
      <c r="A223" s="304" t="s">
        <v>204</v>
      </c>
      <c r="B223" s="305"/>
      <c r="C223" s="305"/>
      <c r="D223" s="305"/>
      <c r="E223" s="305"/>
      <c r="F223" s="305"/>
      <c r="G223" s="305"/>
      <c r="H223" s="108">
        <f t="shared" si="37"/>
        <v>208</v>
      </c>
      <c r="I223" s="233">
        <f t="shared" ref="I223:P223" si="39">SUM(I224:I229)</f>
        <v>1256</v>
      </c>
      <c r="J223" s="233">
        <f t="shared" si="39"/>
        <v>1052</v>
      </c>
      <c r="K223" s="106">
        <f t="shared" si="39"/>
        <v>94</v>
      </c>
      <c r="L223" s="106">
        <f t="shared" si="39"/>
        <v>84</v>
      </c>
      <c r="M223" s="106">
        <f t="shared" si="39"/>
        <v>1051</v>
      </c>
      <c r="N223" s="106">
        <f t="shared" si="39"/>
        <v>875</v>
      </c>
      <c r="O223" s="106">
        <f t="shared" si="39"/>
        <v>111</v>
      </c>
      <c r="P223" s="106">
        <f t="shared" si="39"/>
        <v>93</v>
      </c>
    </row>
    <row r="224" spans="1:16" s="10" customFormat="1" ht="18" customHeight="1">
      <c r="A224" s="306" t="s">
        <v>241</v>
      </c>
      <c r="B224" s="339"/>
      <c r="C224" s="339"/>
      <c r="D224" s="339"/>
      <c r="E224" s="339"/>
      <c r="F224" s="339"/>
      <c r="G224" s="339"/>
      <c r="H224" s="96">
        <f t="shared" si="37"/>
        <v>209</v>
      </c>
      <c r="I224" s="75">
        <f t="shared" ref="I224:J229" si="40">+K224+M224+O224</f>
        <v>384</v>
      </c>
      <c r="J224" s="75">
        <f t="shared" si="40"/>
        <v>373</v>
      </c>
      <c r="K224" s="96">
        <v>0</v>
      </c>
      <c r="L224" s="96">
        <v>0</v>
      </c>
      <c r="M224" s="96">
        <v>357</v>
      </c>
      <c r="N224" s="96">
        <v>347</v>
      </c>
      <c r="O224" s="96">
        <v>27</v>
      </c>
      <c r="P224" s="96">
        <v>26</v>
      </c>
    </row>
    <row r="225" spans="1:16" s="10" customFormat="1" ht="18" customHeight="1">
      <c r="A225" s="300" t="s">
        <v>240</v>
      </c>
      <c r="B225" s="301"/>
      <c r="C225" s="301"/>
      <c r="D225" s="301"/>
      <c r="E225" s="301"/>
      <c r="F225" s="301"/>
      <c r="G225" s="301"/>
      <c r="H225" s="96">
        <f t="shared" si="37"/>
        <v>210</v>
      </c>
      <c r="I225" s="75">
        <f t="shared" si="40"/>
        <v>32</v>
      </c>
      <c r="J225" s="75">
        <f t="shared" si="40"/>
        <v>32</v>
      </c>
      <c r="K225" s="96">
        <v>32</v>
      </c>
      <c r="L225" s="96">
        <v>32</v>
      </c>
      <c r="M225" s="96">
        <v>0</v>
      </c>
      <c r="N225" s="96">
        <v>0</v>
      </c>
      <c r="O225" s="96">
        <v>0</v>
      </c>
      <c r="P225" s="96">
        <v>0</v>
      </c>
    </row>
    <row r="226" spans="1:16" s="10" customFormat="1" ht="18" customHeight="1">
      <c r="A226" s="300" t="s">
        <v>239</v>
      </c>
      <c r="B226" s="301"/>
      <c r="C226" s="301"/>
      <c r="D226" s="301"/>
      <c r="E226" s="301"/>
      <c r="F226" s="301"/>
      <c r="G226" s="301"/>
      <c r="H226" s="96">
        <f t="shared" si="37"/>
        <v>211</v>
      </c>
      <c r="I226" s="75">
        <f t="shared" si="40"/>
        <v>18</v>
      </c>
      <c r="J226" s="75">
        <f t="shared" si="40"/>
        <v>8</v>
      </c>
      <c r="K226" s="109">
        <v>0</v>
      </c>
      <c r="L226" s="84">
        <v>0</v>
      </c>
      <c r="M226" s="84">
        <v>18</v>
      </c>
      <c r="N226" s="84">
        <v>8</v>
      </c>
      <c r="O226" s="84">
        <v>0</v>
      </c>
      <c r="P226" s="84">
        <v>0</v>
      </c>
    </row>
    <row r="227" spans="1:16" s="10" customFormat="1" ht="18" customHeight="1">
      <c r="A227" s="300" t="s">
        <v>238</v>
      </c>
      <c r="B227" s="301"/>
      <c r="C227" s="301"/>
      <c r="D227" s="301"/>
      <c r="E227" s="301"/>
      <c r="F227" s="301"/>
      <c r="G227" s="301"/>
      <c r="H227" s="96">
        <f t="shared" si="37"/>
        <v>212</v>
      </c>
      <c r="I227" s="75">
        <f t="shared" si="40"/>
        <v>41</v>
      </c>
      <c r="J227" s="75">
        <f t="shared" si="40"/>
        <v>40</v>
      </c>
      <c r="K227" s="96">
        <v>0</v>
      </c>
      <c r="L227" s="96">
        <v>0</v>
      </c>
      <c r="M227" s="96">
        <v>30</v>
      </c>
      <c r="N227" s="96">
        <v>30</v>
      </c>
      <c r="O227" s="96">
        <v>11</v>
      </c>
      <c r="P227" s="96">
        <v>10</v>
      </c>
    </row>
    <row r="228" spans="1:16" s="10" customFormat="1" ht="18" customHeight="1">
      <c r="A228" s="329" t="s">
        <v>237</v>
      </c>
      <c r="B228" s="330"/>
      <c r="C228" s="330"/>
      <c r="D228" s="330"/>
      <c r="E228" s="330"/>
      <c r="F228" s="330"/>
      <c r="G228" s="330"/>
      <c r="H228" s="96">
        <f t="shared" si="37"/>
        <v>213</v>
      </c>
      <c r="I228" s="75">
        <f t="shared" si="40"/>
        <v>62</v>
      </c>
      <c r="J228" s="75">
        <f t="shared" si="40"/>
        <v>52</v>
      </c>
      <c r="K228" s="96">
        <v>62</v>
      </c>
      <c r="L228" s="96">
        <v>52</v>
      </c>
      <c r="M228" s="96">
        <v>0</v>
      </c>
      <c r="N228" s="96">
        <v>0</v>
      </c>
      <c r="O228" s="96">
        <v>0</v>
      </c>
      <c r="P228" s="96">
        <v>0</v>
      </c>
    </row>
    <row r="229" spans="1:16" s="10" customFormat="1" ht="18" customHeight="1">
      <c r="A229" s="309" t="s">
        <v>236</v>
      </c>
      <c r="B229" s="310"/>
      <c r="C229" s="310"/>
      <c r="D229" s="310"/>
      <c r="E229" s="310"/>
      <c r="F229" s="310"/>
      <c r="G229" s="310"/>
      <c r="H229" s="96">
        <f t="shared" si="37"/>
        <v>214</v>
      </c>
      <c r="I229" s="75">
        <f t="shared" si="40"/>
        <v>719</v>
      </c>
      <c r="J229" s="75">
        <f t="shared" si="40"/>
        <v>547</v>
      </c>
      <c r="K229" s="96">
        <v>0</v>
      </c>
      <c r="L229" s="96">
        <v>0</v>
      </c>
      <c r="M229" s="96">
        <v>646</v>
      </c>
      <c r="N229" s="96">
        <v>490</v>
      </c>
      <c r="O229" s="96">
        <v>73</v>
      </c>
      <c r="P229" s="96">
        <v>57</v>
      </c>
    </row>
    <row r="230" spans="1:16" s="10" customFormat="1" ht="24" customHeight="1">
      <c r="A230" s="304" t="s">
        <v>203</v>
      </c>
      <c r="B230" s="305" t="s">
        <v>235</v>
      </c>
      <c r="C230" s="305" t="s">
        <v>235</v>
      </c>
      <c r="D230" s="305"/>
      <c r="E230" s="305"/>
      <c r="F230" s="305"/>
      <c r="G230" s="305"/>
      <c r="H230" s="108">
        <f t="shared" si="37"/>
        <v>215</v>
      </c>
      <c r="I230" s="233">
        <f t="shared" ref="I230:P230" si="41">SUM(I231:I242)</f>
        <v>769</v>
      </c>
      <c r="J230" s="233">
        <f t="shared" si="41"/>
        <v>663</v>
      </c>
      <c r="K230" s="106">
        <f t="shared" si="41"/>
        <v>610</v>
      </c>
      <c r="L230" s="106">
        <f t="shared" si="41"/>
        <v>524</v>
      </c>
      <c r="M230" s="106">
        <f t="shared" si="41"/>
        <v>159</v>
      </c>
      <c r="N230" s="106">
        <f t="shared" si="41"/>
        <v>139</v>
      </c>
      <c r="O230" s="106">
        <f t="shared" si="41"/>
        <v>0</v>
      </c>
      <c r="P230" s="106">
        <f t="shared" si="41"/>
        <v>0</v>
      </c>
    </row>
    <row r="231" spans="1:16" s="10" customFormat="1" ht="18.75" customHeight="1">
      <c r="A231" s="306" t="s">
        <v>234</v>
      </c>
      <c r="B231" s="306"/>
      <c r="C231" s="306"/>
      <c r="D231" s="306"/>
      <c r="E231" s="306"/>
      <c r="F231" s="306"/>
      <c r="G231" s="306"/>
      <c r="H231" s="96">
        <f t="shared" si="37"/>
        <v>216</v>
      </c>
      <c r="I231" s="75">
        <f t="shared" ref="I231:I242" si="42">+K231+M231+O231</f>
        <v>38</v>
      </c>
      <c r="J231" s="75">
        <f t="shared" ref="J231:J242" si="43">+L231+N231+P231</f>
        <v>25</v>
      </c>
      <c r="K231" s="84">
        <v>38</v>
      </c>
      <c r="L231" s="84">
        <v>25</v>
      </c>
      <c r="M231" s="84"/>
      <c r="N231" s="84"/>
      <c r="O231" s="84"/>
      <c r="P231" s="84"/>
    </row>
    <row r="232" spans="1:16" s="10" customFormat="1" ht="18.75" customHeight="1">
      <c r="A232" s="306" t="s">
        <v>233</v>
      </c>
      <c r="B232" s="306"/>
      <c r="C232" s="306"/>
      <c r="D232" s="306"/>
      <c r="E232" s="306"/>
      <c r="F232" s="306"/>
      <c r="G232" s="306"/>
      <c r="H232" s="96">
        <f t="shared" si="37"/>
        <v>217</v>
      </c>
      <c r="I232" s="75">
        <f t="shared" si="42"/>
        <v>88</v>
      </c>
      <c r="J232" s="75">
        <f t="shared" si="43"/>
        <v>74</v>
      </c>
      <c r="K232" s="84">
        <v>88</v>
      </c>
      <c r="L232" s="84">
        <v>74</v>
      </c>
      <c r="M232" s="84"/>
      <c r="N232" s="84"/>
      <c r="O232" s="84"/>
      <c r="P232" s="84"/>
    </row>
    <row r="233" spans="1:16" s="10" customFormat="1" ht="18.75" customHeight="1">
      <c r="A233" s="306" t="s">
        <v>232</v>
      </c>
      <c r="B233" s="306"/>
      <c r="C233" s="306"/>
      <c r="D233" s="306"/>
      <c r="E233" s="306"/>
      <c r="F233" s="306"/>
      <c r="G233" s="306"/>
      <c r="H233" s="96">
        <f t="shared" si="37"/>
        <v>218</v>
      </c>
      <c r="I233" s="75">
        <f t="shared" si="42"/>
        <v>6</v>
      </c>
      <c r="J233" s="75">
        <f t="shared" si="43"/>
        <v>6</v>
      </c>
      <c r="K233" s="84">
        <v>6</v>
      </c>
      <c r="L233" s="84">
        <v>6</v>
      </c>
      <c r="M233" s="84"/>
      <c r="N233" s="84"/>
      <c r="O233" s="84"/>
      <c r="P233" s="84"/>
    </row>
    <row r="234" spans="1:16" s="10" customFormat="1" ht="18.75" customHeight="1">
      <c r="A234" s="306" t="s">
        <v>231</v>
      </c>
      <c r="B234" s="306"/>
      <c r="C234" s="306"/>
      <c r="D234" s="306"/>
      <c r="E234" s="306"/>
      <c r="F234" s="306"/>
      <c r="G234" s="306"/>
      <c r="H234" s="96">
        <f t="shared" si="37"/>
        <v>219</v>
      </c>
      <c r="I234" s="75">
        <f t="shared" si="42"/>
        <v>24</v>
      </c>
      <c r="J234" s="75">
        <f t="shared" si="43"/>
        <v>12</v>
      </c>
      <c r="K234" s="84">
        <v>24</v>
      </c>
      <c r="L234" s="84">
        <v>12</v>
      </c>
      <c r="M234" s="84"/>
      <c r="N234" s="84"/>
      <c r="O234" s="84"/>
      <c r="P234" s="84"/>
    </row>
    <row r="235" spans="1:16" s="10" customFormat="1" ht="18.75" customHeight="1">
      <c r="A235" s="340" t="s">
        <v>230</v>
      </c>
      <c r="B235" s="340"/>
      <c r="C235" s="340"/>
      <c r="D235" s="340"/>
      <c r="E235" s="340"/>
      <c r="F235" s="340"/>
      <c r="G235" s="340"/>
      <c r="H235" s="96">
        <f t="shared" si="37"/>
        <v>220</v>
      </c>
      <c r="I235" s="75">
        <f t="shared" si="42"/>
        <v>257</v>
      </c>
      <c r="J235" s="75">
        <f t="shared" si="43"/>
        <v>244</v>
      </c>
      <c r="K235" s="96">
        <v>257</v>
      </c>
      <c r="L235" s="96">
        <v>244</v>
      </c>
      <c r="M235" s="96">
        <v>0</v>
      </c>
      <c r="N235" s="96">
        <v>0</v>
      </c>
      <c r="O235" s="96">
        <v>0</v>
      </c>
      <c r="P235" s="96">
        <v>0</v>
      </c>
    </row>
    <row r="236" spans="1:16" s="10" customFormat="1" ht="18.75" customHeight="1">
      <c r="A236" s="306" t="s">
        <v>229</v>
      </c>
      <c r="B236" s="306"/>
      <c r="C236" s="306"/>
      <c r="D236" s="306"/>
      <c r="E236" s="306"/>
      <c r="F236" s="306"/>
      <c r="G236" s="306"/>
      <c r="H236" s="96">
        <f t="shared" si="37"/>
        <v>221</v>
      </c>
      <c r="I236" s="75">
        <f t="shared" si="42"/>
        <v>114</v>
      </c>
      <c r="J236" s="75">
        <f t="shared" si="43"/>
        <v>109</v>
      </c>
      <c r="K236" s="96">
        <v>0</v>
      </c>
      <c r="L236" s="96">
        <v>0</v>
      </c>
      <c r="M236" s="96">
        <v>114</v>
      </c>
      <c r="N236" s="96">
        <v>109</v>
      </c>
      <c r="O236" s="96">
        <v>0</v>
      </c>
      <c r="P236" s="96">
        <v>0</v>
      </c>
    </row>
    <row r="237" spans="1:16" s="10" customFormat="1" ht="18.75" customHeight="1">
      <c r="A237" s="306" t="s">
        <v>228</v>
      </c>
      <c r="B237" s="306"/>
      <c r="C237" s="306"/>
      <c r="D237" s="306"/>
      <c r="E237" s="306"/>
      <c r="F237" s="306"/>
      <c r="G237" s="306"/>
      <c r="H237" s="96">
        <f t="shared" si="37"/>
        <v>222</v>
      </c>
      <c r="I237" s="75">
        <f t="shared" si="42"/>
        <v>11</v>
      </c>
      <c r="J237" s="75">
        <f t="shared" si="43"/>
        <v>11</v>
      </c>
      <c r="K237" s="84"/>
      <c r="L237" s="84"/>
      <c r="M237" s="84">
        <v>11</v>
      </c>
      <c r="N237" s="84">
        <v>11</v>
      </c>
      <c r="O237" s="84"/>
      <c r="P237" s="84"/>
    </row>
    <row r="238" spans="1:16" s="10" customFormat="1" ht="23.25" customHeight="1">
      <c r="A238" s="306" t="s">
        <v>227</v>
      </c>
      <c r="B238" s="306"/>
      <c r="C238" s="306"/>
      <c r="D238" s="306"/>
      <c r="E238" s="306"/>
      <c r="F238" s="306"/>
      <c r="G238" s="306"/>
      <c r="H238" s="96">
        <f t="shared" si="37"/>
        <v>223</v>
      </c>
      <c r="I238" s="75">
        <f t="shared" si="42"/>
        <v>13</v>
      </c>
      <c r="J238" s="75">
        <f t="shared" si="43"/>
        <v>2</v>
      </c>
      <c r="K238" s="84">
        <v>13</v>
      </c>
      <c r="L238" s="84">
        <v>2</v>
      </c>
      <c r="M238" s="84"/>
      <c r="N238" s="84"/>
      <c r="O238" s="84"/>
      <c r="P238" s="84"/>
    </row>
    <row r="239" spans="1:16" s="10" customFormat="1" ht="18" customHeight="1">
      <c r="A239" s="306" t="s">
        <v>226</v>
      </c>
      <c r="B239" s="306"/>
      <c r="C239" s="306"/>
      <c r="D239" s="306"/>
      <c r="E239" s="306"/>
      <c r="F239" s="306"/>
      <c r="G239" s="306"/>
      <c r="H239" s="96">
        <f t="shared" si="37"/>
        <v>224</v>
      </c>
      <c r="I239" s="75">
        <f t="shared" si="42"/>
        <v>128</v>
      </c>
      <c r="J239" s="75">
        <f t="shared" si="43"/>
        <v>114</v>
      </c>
      <c r="K239" s="96">
        <v>128</v>
      </c>
      <c r="L239" s="96">
        <v>114</v>
      </c>
      <c r="M239" s="96">
        <v>0</v>
      </c>
      <c r="N239" s="96">
        <v>0</v>
      </c>
      <c r="O239" s="96">
        <v>0</v>
      </c>
      <c r="P239" s="96">
        <v>0</v>
      </c>
    </row>
    <row r="240" spans="1:16" s="10" customFormat="1" ht="18" customHeight="1">
      <c r="A240" s="306" t="s">
        <v>225</v>
      </c>
      <c r="B240" s="306"/>
      <c r="C240" s="306"/>
      <c r="D240" s="306"/>
      <c r="E240" s="306"/>
      <c r="F240" s="306"/>
      <c r="G240" s="306"/>
      <c r="H240" s="96">
        <f t="shared" si="37"/>
        <v>225</v>
      </c>
      <c r="I240" s="75">
        <f t="shared" si="42"/>
        <v>34</v>
      </c>
      <c r="J240" s="75">
        <f t="shared" si="43"/>
        <v>19</v>
      </c>
      <c r="K240" s="96">
        <v>0</v>
      </c>
      <c r="L240" s="96">
        <v>0</v>
      </c>
      <c r="M240" s="96">
        <v>34</v>
      </c>
      <c r="N240" s="96">
        <v>19</v>
      </c>
      <c r="O240" s="96">
        <v>0</v>
      </c>
      <c r="P240" s="96">
        <v>0</v>
      </c>
    </row>
    <row r="241" spans="1:16" s="10" customFormat="1" ht="18" customHeight="1">
      <c r="A241" s="306" t="s">
        <v>224</v>
      </c>
      <c r="B241" s="306"/>
      <c r="C241" s="306"/>
      <c r="D241" s="306"/>
      <c r="E241" s="306"/>
      <c r="F241" s="306"/>
      <c r="G241" s="306"/>
      <c r="H241" s="96">
        <f t="shared" si="37"/>
        <v>226</v>
      </c>
      <c r="I241" s="75">
        <f t="shared" si="42"/>
        <v>17</v>
      </c>
      <c r="J241" s="75">
        <f t="shared" si="43"/>
        <v>13</v>
      </c>
      <c r="K241" s="96">
        <v>17</v>
      </c>
      <c r="L241" s="96">
        <v>13</v>
      </c>
      <c r="M241" s="96">
        <v>0</v>
      </c>
      <c r="N241" s="96">
        <v>0</v>
      </c>
      <c r="O241" s="96">
        <v>0</v>
      </c>
      <c r="P241" s="96">
        <v>0</v>
      </c>
    </row>
    <row r="242" spans="1:16" s="10" customFormat="1" ht="18" customHeight="1">
      <c r="A242" s="306" t="s">
        <v>223</v>
      </c>
      <c r="B242" s="306"/>
      <c r="C242" s="306"/>
      <c r="D242" s="306"/>
      <c r="E242" s="306"/>
      <c r="F242" s="306"/>
      <c r="G242" s="306"/>
      <c r="H242" s="96">
        <f t="shared" si="37"/>
        <v>227</v>
      </c>
      <c r="I242" s="75">
        <f t="shared" si="42"/>
        <v>39</v>
      </c>
      <c r="J242" s="75">
        <f t="shared" si="43"/>
        <v>34</v>
      </c>
      <c r="K242" s="84">
        <v>39</v>
      </c>
      <c r="L242" s="84">
        <v>34</v>
      </c>
      <c r="M242" s="84"/>
      <c r="N242" s="84"/>
      <c r="O242" s="84"/>
      <c r="P242" s="84"/>
    </row>
    <row r="243" spans="1:16" s="10" customFormat="1" ht="15.75" customHeight="1">
      <c r="A243" s="105"/>
      <c r="B243" s="105"/>
      <c r="C243" s="105"/>
      <c r="D243" s="105"/>
      <c r="E243" s="105"/>
      <c r="F243" s="105"/>
      <c r="G243" s="105"/>
      <c r="H243" s="4"/>
      <c r="I243" s="4"/>
      <c r="J243" s="4"/>
      <c r="K243" s="4"/>
      <c r="L243" s="4"/>
      <c r="M243" s="4"/>
      <c r="N243" s="4"/>
      <c r="O243" s="4"/>
      <c r="P243" s="4"/>
    </row>
    <row r="244" spans="1:16" s="10" customFormat="1" ht="15.75" customHeight="1">
      <c r="A244" s="105"/>
      <c r="B244" s="104"/>
      <c r="C244" s="104"/>
      <c r="D244" s="104"/>
      <c r="E244" s="103"/>
      <c r="F244" s="103"/>
      <c r="G244" s="103"/>
      <c r="H244" s="9"/>
      <c r="I244" s="9"/>
      <c r="J244" s="9"/>
      <c r="K244" s="9"/>
      <c r="L244" s="9"/>
      <c r="M244" s="9"/>
      <c r="N244" s="9"/>
      <c r="O244" s="9"/>
      <c r="P244" s="4"/>
    </row>
    <row r="245" spans="1:16" s="10" customFormat="1" ht="15.75" customHeight="1">
      <c r="A245" s="95"/>
      <c r="B245" s="95"/>
      <c r="C245" s="95"/>
      <c r="D245" s="95"/>
      <c r="E245" s="95"/>
      <c r="F245" s="95"/>
      <c r="G245" s="95"/>
      <c r="H245" s="5"/>
      <c r="I245" s="4"/>
      <c r="J245" s="4"/>
      <c r="K245" s="5"/>
      <c r="L245" s="5"/>
      <c r="M245" s="5"/>
      <c r="N245" s="5"/>
      <c r="O245" s="5"/>
      <c r="P245" s="5"/>
    </row>
    <row r="246" spans="1:16" s="10" customFormat="1" ht="15.75" customHeight="1">
      <c r="A246" s="95"/>
      <c r="B246" s="95"/>
      <c r="C246" s="95"/>
      <c r="D246" s="95"/>
      <c r="E246" s="95"/>
      <c r="F246" s="95"/>
      <c r="G246" s="95"/>
      <c r="H246" s="5"/>
      <c r="I246" s="4"/>
      <c r="J246" s="4"/>
      <c r="K246" s="5"/>
      <c r="L246" s="5"/>
      <c r="M246" s="5"/>
      <c r="N246" s="5"/>
      <c r="O246" s="5"/>
      <c r="P246" s="5"/>
    </row>
    <row r="247" spans="1:16" s="10" customFormat="1" ht="15.75" customHeight="1">
      <c r="A247" s="95"/>
      <c r="B247" s="95"/>
      <c r="C247" s="95"/>
      <c r="D247" s="95"/>
      <c r="E247" s="95"/>
      <c r="F247" s="95"/>
      <c r="G247" s="95"/>
      <c r="I247" s="9"/>
      <c r="J247" s="9"/>
    </row>
    <row r="248" spans="1:16" s="10" customFormat="1" ht="15.75" customHeight="1">
      <c r="A248" s="95"/>
      <c r="B248" s="95"/>
      <c r="C248" s="95"/>
      <c r="D248" s="95"/>
      <c r="E248" s="95"/>
      <c r="F248" s="95"/>
      <c r="G248" s="95"/>
      <c r="I248" s="9"/>
      <c r="J248" s="9"/>
    </row>
    <row r="249" spans="1:16" s="10" customFormat="1" ht="15.75" customHeight="1">
      <c r="A249" s="95"/>
      <c r="B249" s="95"/>
      <c r="C249" s="95"/>
      <c r="D249" s="95"/>
      <c r="E249" s="95"/>
      <c r="F249" s="95"/>
      <c r="G249" s="95"/>
      <c r="I249" s="9"/>
      <c r="J249" s="9"/>
    </row>
    <row r="250" spans="1:16" s="10" customFormat="1" ht="15.75" customHeight="1">
      <c r="A250" s="95"/>
      <c r="B250" s="95"/>
      <c r="C250" s="95"/>
      <c r="D250" s="95"/>
      <c r="E250" s="95"/>
      <c r="F250" s="95"/>
      <c r="G250" s="95"/>
      <c r="I250" s="9"/>
      <c r="J250" s="9"/>
    </row>
    <row r="251" spans="1:16" s="10" customFormat="1" ht="15.75" customHeight="1">
      <c r="A251" s="95"/>
      <c r="B251" s="95"/>
      <c r="C251" s="95"/>
      <c r="D251" s="95"/>
      <c r="E251" s="95"/>
      <c r="F251" s="95"/>
      <c r="G251" s="95"/>
      <c r="I251" s="9"/>
      <c r="J251" s="9"/>
    </row>
    <row r="252" spans="1:16" s="10" customFormat="1" ht="15.75" customHeight="1">
      <c r="A252" s="95"/>
      <c r="B252" s="95"/>
      <c r="C252" s="95"/>
      <c r="D252" s="95"/>
      <c r="E252" s="95"/>
      <c r="F252" s="95"/>
      <c r="G252" s="95"/>
      <c r="I252" s="9"/>
      <c r="J252" s="9"/>
    </row>
    <row r="253" spans="1:16" s="10" customFormat="1" ht="15.75" customHeight="1">
      <c r="A253" s="95"/>
      <c r="B253" s="95"/>
      <c r="C253" s="95"/>
      <c r="D253" s="95"/>
      <c r="E253" s="95"/>
      <c r="F253" s="95"/>
      <c r="G253" s="95"/>
      <c r="I253" s="9"/>
      <c r="J253" s="9"/>
    </row>
    <row r="254" spans="1:16" s="10" customFormat="1" ht="15.75" customHeight="1">
      <c r="A254" s="95"/>
      <c r="B254" s="95"/>
      <c r="C254" s="95"/>
      <c r="D254" s="95"/>
      <c r="E254" s="95"/>
      <c r="F254" s="95"/>
      <c r="G254" s="95"/>
      <c r="I254" s="9"/>
      <c r="J254" s="9"/>
    </row>
    <row r="255" spans="1:16" s="10" customFormat="1" ht="15.75" customHeight="1">
      <c r="A255" s="95"/>
      <c r="B255" s="95"/>
      <c r="C255" s="95"/>
      <c r="D255" s="95"/>
      <c r="E255" s="95"/>
      <c r="F255" s="95"/>
      <c r="G255" s="95"/>
      <c r="H255" s="5"/>
      <c r="I255" s="4"/>
      <c r="J255" s="4"/>
      <c r="K255" s="5"/>
      <c r="L255" s="5"/>
      <c r="M255" s="5"/>
      <c r="N255" s="5"/>
      <c r="O255" s="5"/>
      <c r="P255" s="5"/>
    </row>
    <row r="256" spans="1:16" s="10" customFormat="1" ht="15.75" customHeight="1">
      <c r="A256" s="95"/>
      <c r="B256" s="95"/>
      <c r="I256" s="9"/>
      <c r="J256" s="9"/>
    </row>
    <row r="257" spans="1:16" s="10" customFormat="1" ht="15.75" customHeight="1">
      <c r="A257" s="95"/>
      <c r="B257" s="95"/>
      <c r="I257" s="9"/>
      <c r="J257" s="9"/>
    </row>
    <row r="258" spans="1:16" s="10" customFormat="1" ht="15.75" customHeight="1">
      <c r="A258" s="95"/>
      <c r="B258" s="95"/>
      <c r="I258" s="9"/>
      <c r="J258" s="9"/>
    </row>
    <row r="259" spans="1:16" s="10" customFormat="1" ht="15.75" customHeight="1">
      <c r="A259" s="95"/>
      <c r="B259" s="95"/>
      <c r="I259" s="9"/>
      <c r="J259" s="9"/>
    </row>
    <row r="260" spans="1:16" s="10" customFormat="1" ht="15.75" customHeight="1">
      <c r="A260" s="95"/>
      <c r="B260" s="95"/>
      <c r="I260" s="9"/>
      <c r="J260" s="9"/>
    </row>
    <row r="261" spans="1:16" s="10" customFormat="1" ht="15.75" customHeight="1">
      <c r="A261" s="95"/>
      <c r="B261" s="95"/>
      <c r="I261" s="9"/>
      <c r="J261" s="9"/>
    </row>
    <row r="262" spans="1:16" s="10" customFormat="1" ht="15.75" customHeight="1">
      <c r="A262" s="95"/>
      <c r="B262" s="95"/>
      <c r="I262" s="9"/>
      <c r="J262" s="9"/>
    </row>
    <row r="263" spans="1:16" s="10" customFormat="1" ht="15.75" customHeight="1">
      <c r="A263" s="95"/>
      <c r="B263" s="95"/>
      <c r="I263" s="9"/>
      <c r="J263" s="9"/>
    </row>
    <row r="264" spans="1:16" s="10" customFormat="1" ht="15.75" customHeight="1">
      <c r="A264" s="95"/>
      <c r="B264" s="95"/>
      <c r="C264" s="95"/>
      <c r="D264" s="95"/>
      <c r="E264" s="95"/>
      <c r="F264" s="95"/>
      <c r="G264" s="95"/>
      <c r="H264" s="5"/>
      <c r="I264" s="4"/>
      <c r="J264" s="4"/>
      <c r="K264" s="5"/>
      <c r="L264" s="5"/>
      <c r="M264" s="5"/>
      <c r="N264" s="5"/>
      <c r="O264" s="5"/>
      <c r="P264" s="5"/>
    </row>
    <row r="265" spans="1:16" s="10" customFormat="1" ht="15.75" customHeight="1">
      <c r="A265" s="95"/>
      <c r="B265" s="95"/>
      <c r="C265" s="95"/>
      <c r="D265" s="95"/>
      <c r="E265" s="95"/>
      <c r="F265" s="95"/>
      <c r="G265" s="95"/>
      <c r="H265" s="5"/>
      <c r="I265" s="4"/>
      <c r="J265" s="4"/>
      <c r="K265" s="5"/>
      <c r="L265" s="5"/>
      <c r="M265" s="5"/>
      <c r="N265" s="5"/>
      <c r="O265" s="5"/>
      <c r="P265" s="5"/>
    </row>
    <row r="266" spans="1:16" s="10" customFormat="1" ht="15.75" customHeight="1">
      <c r="A266" s="95"/>
      <c r="B266" s="95"/>
      <c r="C266" s="95"/>
      <c r="D266" s="95"/>
      <c r="E266" s="95"/>
      <c r="F266" s="95"/>
      <c r="G266" s="95"/>
      <c r="H266" s="5"/>
      <c r="I266" s="4"/>
      <c r="J266" s="4"/>
      <c r="K266" s="5"/>
      <c r="L266" s="5"/>
      <c r="M266" s="5"/>
      <c r="N266" s="5"/>
      <c r="O266" s="5"/>
      <c r="P266" s="5"/>
    </row>
    <row r="267" spans="1:16" s="10" customFormat="1" ht="15.75" customHeight="1">
      <c r="A267" s="95"/>
      <c r="B267" s="95"/>
      <c r="C267" s="95"/>
      <c r="D267" s="95"/>
      <c r="E267" s="95"/>
      <c r="F267" s="95"/>
      <c r="G267" s="95"/>
      <c r="H267" s="5"/>
      <c r="I267" s="4"/>
      <c r="J267" s="4"/>
      <c r="K267" s="5"/>
      <c r="L267" s="5"/>
      <c r="M267" s="5"/>
      <c r="N267" s="5"/>
      <c r="O267" s="5"/>
      <c r="P267" s="5"/>
    </row>
    <row r="268" spans="1:16" s="10" customFormat="1" ht="15.75" customHeight="1">
      <c r="A268" s="95"/>
      <c r="B268" s="95"/>
      <c r="C268" s="95"/>
      <c r="D268" s="95"/>
      <c r="E268" s="95"/>
      <c r="F268" s="95"/>
      <c r="G268" s="95"/>
      <c r="H268" s="5"/>
      <c r="I268" s="4"/>
      <c r="J268" s="4"/>
      <c r="K268" s="5"/>
      <c r="L268" s="5"/>
      <c r="M268" s="5"/>
      <c r="N268" s="5"/>
      <c r="O268" s="5"/>
      <c r="P268" s="5"/>
    </row>
    <row r="269" spans="1:16" s="10" customFormat="1" ht="15.75" customHeight="1">
      <c r="A269" s="95"/>
      <c r="B269" s="95"/>
      <c r="C269" s="95"/>
      <c r="D269" s="95"/>
      <c r="E269" s="95"/>
      <c r="F269" s="95"/>
      <c r="G269" s="95"/>
      <c r="H269" s="5"/>
      <c r="I269" s="4"/>
      <c r="J269" s="4"/>
      <c r="K269" s="5"/>
      <c r="L269" s="5"/>
      <c r="M269" s="5"/>
      <c r="N269" s="5"/>
      <c r="O269" s="5"/>
      <c r="P269" s="5"/>
    </row>
    <row r="270" spans="1:16" s="10" customFormat="1" ht="15.75" customHeight="1">
      <c r="A270" s="95"/>
      <c r="B270" s="95"/>
      <c r="C270" s="95"/>
      <c r="D270" s="95"/>
      <c r="E270" s="95"/>
      <c r="F270" s="95"/>
      <c r="G270" s="95"/>
      <c r="H270" s="5"/>
      <c r="I270" s="4"/>
      <c r="J270" s="4"/>
      <c r="K270" s="5"/>
      <c r="L270" s="5"/>
      <c r="M270" s="5"/>
      <c r="N270" s="5"/>
      <c r="O270" s="5"/>
      <c r="P270" s="5"/>
    </row>
    <row r="271" spans="1:16" s="10" customFormat="1" ht="15.75" customHeight="1">
      <c r="A271" s="95"/>
      <c r="B271" s="95"/>
      <c r="C271" s="95"/>
      <c r="D271" s="95"/>
      <c r="E271" s="95"/>
      <c r="F271" s="95"/>
      <c r="G271" s="95"/>
      <c r="H271" s="5"/>
      <c r="I271" s="4"/>
      <c r="J271" s="4"/>
      <c r="K271" s="5"/>
      <c r="L271" s="5"/>
      <c r="M271" s="5"/>
      <c r="N271" s="5"/>
      <c r="O271" s="5"/>
      <c r="P271" s="5"/>
    </row>
    <row r="272" spans="1:16" s="10" customFormat="1" ht="15.75" customHeight="1">
      <c r="A272" s="95"/>
      <c r="B272" s="95"/>
      <c r="C272" s="95"/>
      <c r="D272" s="95"/>
      <c r="E272" s="95"/>
      <c r="F272" s="95"/>
      <c r="G272" s="95"/>
      <c r="H272" s="5"/>
      <c r="I272" s="4"/>
      <c r="J272" s="4"/>
      <c r="K272" s="5"/>
      <c r="L272" s="5"/>
      <c r="M272" s="5"/>
      <c r="N272" s="5"/>
      <c r="O272" s="5"/>
      <c r="P272" s="5"/>
    </row>
    <row r="273" spans="1:16" s="10" customFormat="1" ht="15.75" customHeight="1">
      <c r="A273" s="95"/>
      <c r="B273" s="95"/>
      <c r="C273" s="95"/>
      <c r="D273" s="95"/>
      <c r="E273" s="95"/>
      <c r="F273" s="95"/>
      <c r="G273" s="95"/>
      <c r="H273" s="5"/>
      <c r="I273" s="4"/>
      <c r="J273" s="4"/>
      <c r="K273" s="5"/>
      <c r="L273" s="5"/>
      <c r="M273" s="5"/>
      <c r="N273" s="5"/>
      <c r="O273" s="5"/>
      <c r="P273" s="5"/>
    </row>
    <row r="274" spans="1:16" s="10" customFormat="1" ht="15.75" customHeight="1">
      <c r="A274" s="95"/>
      <c r="B274" s="95"/>
      <c r="C274" s="95"/>
      <c r="D274" s="95"/>
      <c r="E274" s="95"/>
      <c r="F274" s="95"/>
      <c r="G274" s="95"/>
      <c r="H274" s="5"/>
      <c r="I274" s="4"/>
      <c r="J274" s="4"/>
      <c r="K274" s="5"/>
      <c r="L274" s="5"/>
      <c r="M274" s="5"/>
      <c r="N274" s="5"/>
      <c r="O274" s="5"/>
      <c r="P274" s="5"/>
    </row>
    <row r="275" spans="1:16" s="10" customFormat="1" ht="15.75" customHeight="1">
      <c r="A275" s="95"/>
      <c r="B275" s="95"/>
      <c r="C275" s="95"/>
      <c r="D275" s="95"/>
      <c r="E275" s="95"/>
      <c r="F275" s="95"/>
      <c r="G275" s="95"/>
      <c r="H275" s="5"/>
      <c r="I275" s="4"/>
      <c r="J275" s="4"/>
      <c r="K275" s="5"/>
      <c r="L275" s="5"/>
      <c r="M275" s="5"/>
      <c r="N275" s="5"/>
      <c r="O275" s="5"/>
      <c r="P275" s="5"/>
    </row>
    <row r="276" spans="1:16" s="10" customFormat="1" ht="15.75" customHeight="1">
      <c r="A276" s="95"/>
      <c r="B276" s="95"/>
      <c r="C276" s="95"/>
      <c r="D276" s="95"/>
      <c r="E276" s="95"/>
      <c r="F276" s="95"/>
      <c r="G276" s="95"/>
      <c r="H276" s="5"/>
      <c r="I276" s="4"/>
      <c r="J276" s="4"/>
      <c r="K276" s="5"/>
      <c r="L276" s="5"/>
      <c r="M276" s="5"/>
      <c r="N276" s="5"/>
      <c r="O276" s="5"/>
      <c r="P276" s="5"/>
    </row>
    <row r="277" spans="1:16" s="10" customFormat="1" ht="15.75" customHeight="1">
      <c r="A277" s="95"/>
      <c r="B277" s="95"/>
      <c r="C277" s="95"/>
      <c r="D277" s="95"/>
      <c r="E277" s="95"/>
      <c r="F277" s="95"/>
      <c r="G277" s="95"/>
      <c r="H277" s="5"/>
      <c r="I277" s="4"/>
      <c r="J277" s="4"/>
      <c r="K277" s="5"/>
      <c r="L277" s="5"/>
      <c r="M277" s="5"/>
      <c r="N277" s="5"/>
      <c r="O277" s="5"/>
      <c r="P277" s="5"/>
    </row>
    <row r="278" spans="1:16" s="10" customFormat="1" ht="15.75" customHeight="1">
      <c r="A278" s="95"/>
      <c r="B278" s="95"/>
      <c r="C278" s="95"/>
      <c r="D278" s="95"/>
      <c r="E278" s="95"/>
      <c r="F278" s="95"/>
      <c r="G278" s="95"/>
      <c r="H278" s="5"/>
      <c r="I278" s="4"/>
      <c r="J278" s="4"/>
      <c r="K278" s="5"/>
      <c r="L278" s="5"/>
      <c r="M278" s="5"/>
      <c r="N278" s="5"/>
      <c r="O278" s="5"/>
      <c r="P278" s="5"/>
    </row>
    <row r="279" spans="1:16" s="10" customFormat="1" ht="15.75" customHeight="1">
      <c r="A279" s="95"/>
      <c r="B279" s="95"/>
      <c r="C279" s="95"/>
      <c r="D279" s="95"/>
      <c r="E279" s="95"/>
      <c r="F279" s="95"/>
      <c r="G279" s="95"/>
      <c r="H279" s="5"/>
      <c r="I279" s="4"/>
      <c r="J279" s="4"/>
      <c r="K279" s="5"/>
      <c r="L279" s="5"/>
      <c r="M279" s="5"/>
      <c r="N279" s="5"/>
      <c r="O279" s="5"/>
      <c r="P279" s="5"/>
    </row>
    <row r="280" spans="1:16" s="10" customFormat="1" ht="15.75" customHeight="1">
      <c r="A280" s="95"/>
      <c r="B280" s="95"/>
      <c r="C280" s="95"/>
      <c r="D280" s="95"/>
      <c r="E280" s="95"/>
      <c r="F280" s="95"/>
      <c r="G280" s="95"/>
      <c r="H280" s="5"/>
      <c r="I280" s="4"/>
      <c r="J280" s="4"/>
      <c r="K280" s="5"/>
      <c r="L280" s="5"/>
      <c r="M280" s="5"/>
      <c r="N280" s="5"/>
      <c r="O280" s="5"/>
      <c r="P280" s="5"/>
    </row>
    <row r="281" spans="1:16" s="10" customFormat="1" ht="15.75" customHeight="1">
      <c r="A281" s="95"/>
      <c r="B281" s="95"/>
      <c r="C281" s="95"/>
      <c r="D281" s="95"/>
      <c r="E281" s="95"/>
      <c r="F281" s="95"/>
      <c r="G281" s="95"/>
      <c r="H281" s="5"/>
      <c r="I281" s="4"/>
      <c r="J281" s="4"/>
      <c r="K281" s="5"/>
      <c r="L281" s="5"/>
      <c r="M281" s="5"/>
      <c r="N281" s="5"/>
      <c r="O281" s="5"/>
      <c r="P281" s="5"/>
    </row>
    <row r="282" spans="1:16" s="10" customFormat="1" ht="15.75" customHeight="1">
      <c r="A282" s="95"/>
      <c r="B282" s="95"/>
      <c r="C282" s="95"/>
      <c r="D282" s="95"/>
      <c r="E282" s="95"/>
      <c r="F282" s="95"/>
      <c r="G282" s="95"/>
      <c r="H282" s="5"/>
      <c r="I282" s="4"/>
      <c r="J282" s="4"/>
      <c r="K282" s="5"/>
      <c r="L282" s="5"/>
      <c r="M282" s="5"/>
      <c r="N282" s="5"/>
      <c r="O282" s="5"/>
      <c r="P282" s="5"/>
    </row>
    <row r="283" spans="1:16" s="10" customFormat="1" ht="15.75" customHeight="1">
      <c r="A283" s="95"/>
      <c r="B283" s="95"/>
      <c r="C283" s="95"/>
      <c r="D283" s="95"/>
      <c r="E283" s="95"/>
      <c r="F283" s="95"/>
      <c r="G283" s="95"/>
      <c r="H283" s="5"/>
      <c r="I283" s="4"/>
      <c r="J283" s="4"/>
      <c r="K283" s="5"/>
      <c r="L283" s="5"/>
      <c r="M283" s="5"/>
      <c r="N283" s="5"/>
      <c r="O283" s="5"/>
      <c r="P283" s="5"/>
    </row>
    <row r="284" spans="1:16" s="10" customFormat="1" ht="15.75" customHeight="1">
      <c r="A284" s="95"/>
      <c r="B284" s="95"/>
      <c r="C284" s="95"/>
      <c r="D284" s="95"/>
      <c r="E284" s="95"/>
      <c r="F284" s="95"/>
      <c r="G284" s="95"/>
      <c r="H284" s="5"/>
      <c r="I284" s="4"/>
      <c r="J284" s="4"/>
      <c r="K284" s="5"/>
      <c r="L284" s="5"/>
      <c r="M284" s="5"/>
      <c r="N284" s="5"/>
      <c r="O284" s="5"/>
      <c r="P284" s="5"/>
    </row>
    <row r="285" spans="1:16" s="10" customFormat="1" ht="15.75" customHeight="1">
      <c r="A285" s="95"/>
      <c r="B285" s="95"/>
      <c r="C285" s="95"/>
      <c r="D285" s="95"/>
      <c r="E285" s="95"/>
      <c r="F285" s="95"/>
      <c r="G285" s="95"/>
      <c r="H285" s="5"/>
      <c r="I285" s="4"/>
      <c r="J285" s="4"/>
      <c r="K285" s="5"/>
      <c r="L285" s="5"/>
      <c r="M285" s="5"/>
      <c r="N285" s="5"/>
      <c r="O285" s="5"/>
      <c r="P285" s="5"/>
    </row>
    <row r="286" spans="1:16" s="10" customFormat="1" ht="15.75" customHeight="1">
      <c r="A286" s="95"/>
      <c r="B286" s="95"/>
      <c r="C286" s="95"/>
      <c r="D286" s="95"/>
      <c r="E286" s="95"/>
      <c r="F286" s="95"/>
      <c r="G286" s="95"/>
      <c r="H286" s="5"/>
      <c r="I286" s="4"/>
      <c r="J286" s="4"/>
      <c r="K286" s="5"/>
      <c r="L286" s="5"/>
      <c r="M286" s="5"/>
      <c r="N286" s="5"/>
      <c r="O286" s="5"/>
      <c r="P286" s="5"/>
    </row>
    <row r="287" spans="1:16" s="10" customFormat="1" ht="15.75" customHeight="1">
      <c r="A287" s="95"/>
      <c r="B287" s="95"/>
      <c r="C287" s="95"/>
      <c r="D287" s="95"/>
      <c r="E287" s="95"/>
      <c r="F287" s="95"/>
      <c r="G287" s="95"/>
      <c r="H287" s="5"/>
      <c r="I287" s="4"/>
      <c r="J287" s="4"/>
      <c r="K287" s="5"/>
      <c r="L287" s="5"/>
      <c r="M287" s="5"/>
      <c r="N287" s="5"/>
      <c r="O287" s="5"/>
      <c r="P287" s="5"/>
    </row>
    <row r="288" spans="1:16" s="10" customFormat="1" ht="15.75" customHeight="1">
      <c r="A288" s="95"/>
      <c r="B288" s="95"/>
      <c r="C288" s="95"/>
      <c r="D288" s="95"/>
      <c r="E288" s="95"/>
      <c r="F288" s="95"/>
      <c r="G288" s="95"/>
      <c r="H288" s="5"/>
      <c r="I288" s="4"/>
      <c r="J288" s="4"/>
      <c r="K288" s="5"/>
      <c r="L288" s="5"/>
      <c r="M288" s="5"/>
      <c r="N288" s="5"/>
      <c r="O288" s="5"/>
      <c r="P288" s="5"/>
    </row>
    <row r="289" spans="1:16" s="10" customFormat="1" ht="15.75" customHeight="1">
      <c r="A289" s="95"/>
      <c r="B289" s="95"/>
      <c r="C289" s="95"/>
      <c r="D289" s="95"/>
      <c r="E289" s="95"/>
      <c r="F289" s="95"/>
      <c r="G289" s="95"/>
      <c r="H289" s="5"/>
      <c r="I289" s="4"/>
      <c r="J289" s="4"/>
      <c r="K289" s="5"/>
      <c r="L289" s="5"/>
      <c r="M289" s="5"/>
      <c r="N289" s="5"/>
      <c r="O289" s="5"/>
      <c r="P289" s="5"/>
    </row>
    <row r="290" spans="1:16" s="10" customFormat="1" ht="15.75" customHeight="1">
      <c r="A290" s="95"/>
      <c r="B290" s="95"/>
      <c r="C290" s="95"/>
      <c r="D290" s="95"/>
      <c r="E290" s="95"/>
      <c r="F290" s="95"/>
      <c r="G290" s="95"/>
      <c r="H290" s="5"/>
      <c r="I290" s="4"/>
      <c r="J290" s="4"/>
      <c r="K290" s="5"/>
      <c r="L290" s="5"/>
      <c r="M290" s="5"/>
      <c r="N290" s="5"/>
      <c r="O290" s="5"/>
      <c r="P290" s="5"/>
    </row>
    <row r="291" spans="1:16" s="10" customFormat="1" ht="15.75" customHeight="1">
      <c r="A291" s="95"/>
      <c r="B291" s="95"/>
      <c r="C291" s="95"/>
      <c r="D291" s="95"/>
      <c r="E291" s="95"/>
      <c r="F291" s="95"/>
      <c r="G291" s="95"/>
      <c r="H291" s="5"/>
      <c r="I291" s="4"/>
      <c r="J291" s="4"/>
      <c r="K291" s="5"/>
      <c r="L291" s="5"/>
      <c r="M291" s="5"/>
      <c r="N291" s="5"/>
      <c r="O291" s="5"/>
      <c r="P291" s="5"/>
    </row>
    <row r="292" spans="1:16" s="10" customFormat="1" ht="15.75" customHeight="1">
      <c r="A292" s="95"/>
      <c r="B292" s="95"/>
      <c r="C292" s="95"/>
      <c r="D292" s="95"/>
      <c r="E292" s="95"/>
      <c r="F292" s="95"/>
      <c r="G292" s="95"/>
      <c r="H292" s="5"/>
      <c r="I292" s="4"/>
      <c r="J292" s="4"/>
      <c r="K292" s="5"/>
      <c r="L292" s="5"/>
      <c r="M292" s="5"/>
      <c r="N292" s="5"/>
      <c r="O292" s="5"/>
      <c r="P292" s="5"/>
    </row>
    <row r="293" spans="1:16" s="10" customFormat="1" ht="15.75" customHeight="1">
      <c r="A293" s="95"/>
      <c r="B293" s="95"/>
      <c r="C293" s="95"/>
      <c r="D293" s="95"/>
      <c r="E293" s="95"/>
      <c r="F293" s="95"/>
      <c r="G293" s="95"/>
      <c r="H293" s="5"/>
      <c r="I293" s="4"/>
      <c r="J293" s="4"/>
      <c r="K293" s="5"/>
      <c r="L293" s="5"/>
      <c r="M293" s="5"/>
      <c r="N293" s="5"/>
      <c r="O293" s="5"/>
      <c r="P293" s="5"/>
    </row>
    <row r="294" spans="1:16" s="10" customFormat="1" ht="15.75" customHeight="1">
      <c r="A294" s="95"/>
      <c r="B294" s="95"/>
      <c r="C294" s="95"/>
      <c r="D294" s="95"/>
      <c r="E294" s="95"/>
      <c r="F294" s="95"/>
      <c r="G294" s="95"/>
      <c r="H294" s="5"/>
      <c r="I294" s="4"/>
      <c r="J294" s="4"/>
      <c r="K294" s="5"/>
      <c r="L294" s="5"/>
      <c r="M294" s="5"/>
      <c r="N294" s="5"/>
      <c r="O294" s="5"/>
      <c r="P294" s="5"/>
    </row>
    <row r="295" spans="1:16" s="10" customFormat="1" ht="15.75" customHeight="1">
      <c r="A295" s="95"/>
      <c r="B295" s="95"/>
      <c r="C295" s="95"/>
      <c r="D295" s="95"/>
      <c r="E295" s="95"/>
      <c r="F295" s="95"/>
      <c r="G295" s="95"/>
      <c r="H295" s="5"/>
      <c r="I295" s="4"/>
      <c r="J295" s="4"/>
      <c r="K295" s="5"/>
      <c r="L295" s="5"/>
      <c r="M295" s="5"/>
      <c r="N295" s="5"/>
      <c r="O295" s="5"/>
      <c r="P295" s="5"/>
    </row>
    <row r="296" spans="1:16" s="10" customFormat="1" ht="15.75" customHeight="1">
      <c r="A296" s="95"/>
      <c r="B296" s="95"/>
      <c r="C296" s="95"/>
      <c r="D296" s="95"/>
      <c r="E296" s="95"/>
      <c r="F296" s="95"/>
      <c r="G296" s="95"/>
      <c r="H296" s="5"/>
      <c r="I296" s="4"/>
      <c r="J296" s="4"/>
      <c r="K296" s="5"/>
      <c r="L296" s="5"/>
      <c r="M296" s="5"/>
      <c r="N296" s="5"/>
      <c r="O296" s="5"/>
      <c r="P296" s="5"/>
    </row>
    <row r="297" spans="1:16" s="10" customFormat="1" ht="15.75" customHeight="1">
      <c r="A297" s="95"/>
      <c r="B297" s="95"/>
      <c r="C297" s="95"/>
      <c r="D297" s="95"/>
      <c r="E297" s="95"/>
      <c r="F297" s="95"/>
      <c r="G297" s="95"/>
      <c r="H297" s="5"/>
      <c r="I297" s="4"/>
      <c r="J297" s="4"/>
      <c r="K297" s="5"/>
      <c r="L297" s="5"/>
      <c r="M297" s="5"/>
      <c r="N297" s="5"/>
      <c r="O297" s="5"/>
      <c r="P297" s="5"/>
    </row>
    <row r="298" spans="1:16" s="10" customFormat="1" ht="15.75" customHeight="1">
      <c r="A298" s="95"/>
      <c r="B298" s="95"/>
      <c r="C298" s="95"/>
      <c r="D298" s="95"/>
      <c r="E298" s="95"/>
      <c r="F298" s="95"/>
      <c r="G298" s="95"/>
      <c r="H298" s="5"/>
      <c r="I298" s="4"/>
      <c r="J298" s="4"/>
      <c r="K298" s="5"/>
      <c r="L298" s="5"/>
      <c r="M298" s="5"/>
      <c r="N298" s="5"/>
      <c r="O298" s="5"/>
      <c r="P298" s="5"/>
    </row>
    <row r="299" spans="1:16" s="10" customFormat="1" ht="15.75" customHeight="1">
      <c r="A299" s="95"/>
      <c r="B299" s="95"/>
      <c r="C299" s="95"/>
      <c r="D299" s="95"/>
      <c r="E299" s="95"/>
      <c r="F299" s="95"/>
      <c r="G299" s="95"/>
      <c r="H299" s="5"/>
      <c r="I299" s="4"/>
      <c r="J299" s="4"/>
      <c r="K299" s="5"/>
      <c r="L299" s="5"/>
      <c r="M299" s="5"/>
      <c r="N299" s="5"/>
      <c r="O299" s="5"/>
      <c r="P299" s="5"/>
    </row>
    <row r="300" spans="1:16" s="10" customFormat="1" ht="15.75" customHeight="1">
      <c r="A300" s="95"/>
      <c r="B300" s="95"/>
      <c r="C300" s="95"/>
      <c r="D300" s="95"/>
      <c r="E300" s="95"/>
      <c r="F300" s="95"/>
      <c r="G300" s="95"/>
      <c r="H300" s="5"/>
      <c r="I300" s="4"/>
      <c r="J300" s="4"/>
      <c r="K300" s="5"/>
      <c r="L300" s="5"/>
      <c r="M300" s="5"/>
      <c r="N300" s="5"/>
      <c r="O300" s="5"/>
      <c r="P300" s="5"/>
    </row>
    <row r="301" spans="1:16" s="10" customFormat="1" ht="15.75" customHeight="1">
      <c r="A301" s="95"/>
      <c r="B301" s="95"/>
      <c r="C301" s="95"/>
      <c r="D301" s="95"/>
      <c r="E301" s="95"/>
      <c r="F301" s="95"/>
      <c r="G301" s="95"/>
      <c r="H301" s="5"/>
      <c r="I301" s="4"/>
      <c r="J301" s="4"/>
      <c r="K301" s="5"/>
      <c r="L301" s="5"/>
      <c r="M301" s="5"/>
      <c r="N301" s="5"/>
      <c r="O301" s="5"/>
      <c r="P301" s="5"/>
    </row>
    <row r="302" spans="1:16" s="10" customFormat="1" ht="15.75" customHeight="1">
      <c r="A302" s="95"/>
      <c r="B302" s="95"/>
      <c r="C302" s="95"/>
      <c r="D302" s="95"/>
      <c r="E302" s="95"/>
      <c r="F302" s="95"/>
      <c r="G302" s="95"/>
      <c r="H302" s="5"/>
      <c r="I302" s="4"/>
      <c r="J302" s="4"/>
      <c r="K302" s="5"/>
      <c r="L302" s="5"/>
      <c r="M302" s="5"/>
      <c r="N302" s="5"/>
      <c r="O302" s="5"/>
      <c r="P302" s="5"/>
    </row>
    <row r="303" spans="1:16" s="10" customFormat="1" ht="15.75" customHeight="1">
      <c r="A303" s="95"/>
      <c r="B303" s="95"/>
      <c r="C303" s="95"/>
      <c r="D303" s="95"/>
      <c r="E303" s="95"/>
      <c r="F303" s="95"/>
      <c r="G303" s="95"/>
      <c r="H303" s="5"/>
      <c r="I303" s="4"/>
      <c r="J303" s="4"/>
      <c r="K303" s="5"/>
      <c r="L303" s="5"/>
      <c r="M303" s="5"/>
      <c r="N303" s="5"/>
      <c r="O303" s="5"/>
      <c r="P303" s="5"/>
    </row>
    <row r="304" spans="1:16" s="10" customFormat="1" ht="15.75" customHeight="1">
      <c r="A304" s="95"/>
      <c r="B304" s="95"/>
      <c r="C304" s="95"/>
      <c r="D304" s="95"/>
      <c r="E304" s="95"/>
      <c r="F304" s="95"/>
      <c r="G304" s="95"/>
      <c r="H304" s="5"/>
      <c r="I304" s="4"/>
      <c r="J304" s="4"/>
      <c r="K304" s="5"/>
      <c r="L304" s="5"/>
      <c r="M304" s="5"/>
      <c r="N304" s="5"/>
      <c r="O304" s="5"/>
      <c r="P304" s="5"/>
    </row>
    <row r="305" spans="1:16" s="10" customFormat="1" ht="15.75" customHeight="1">
      <c r="A305" s="95"/>
      <c r="B305" s="95"/>
      <c r="C305" s="95"/>
      <c r="D305" s="95"/>
      <c r="E305" s="95"/>
      <c r="F305" s="95"/>
      <c r="G305" s="95"/>
      <c r="H305" s="5"/>
      <c r="I305" s="4"/>
      <c r="J305" s="4"/>
      <c r="K305" s="5"/>
      <c r="L305" s="5"/>
      <c r="M305" s="5"/>
      <c r="N305" s="5"/>
      <c r="O305" s="5"/>
      <c r="P305" s="5"/>
    </row>
    <row r="306" spans="1:16" s="10" customFormat="1" ht="15.75" customHeight="1">
      <c r="A306" s="95"/>
      <c r="B306" s="95"/>
      <c r="C306" s="95"/>
      <c r="D306" s="95"/>
      <c r="E306" s="95"/>
      <c r="F306" s="95"/>
      <c r="G306" s="95"/>
      <c r="H306" s="5"/>
      <c r="I306" s="4"/>
      <c r="J306" s="4"/>
      <c r="K306" s="5"/>
      <c r="L306" s="5"/>
      <c r="M306" s="5"/>
      <c r="N306" s="5"/>
      <c r="O306" s="5"/>
      <c r="P306" s="5"/>
    </row>
    <row r="307" spans="1:16" s="10" customFormat="1" ht="15.75" customHeight="1">
      <c r="A307" s="95"/>
      <c r="B307" s="95"/>
      <c r="C307" s="95"/>
      <c r="D307" s="95"/>
      <c r="E307" s="95"/>
      <c r="F307" s="95"/>
      <c r="G307" s="95"/>
      <c r="H307" s="5"/>
      <c r="I307" s="4"/>
      <c r="J307" s="4"/>
      <c r="K307" s="5"/>
      <c r="L307" s="5"/>
      <c r="M307" s="5"/>
      <c r="N307" s="5"/>
      <c r="O307" s="5"/>
      <c r="P307" s="5"/>
    </row>
    <row r="308" spans="1:16" s="10" customFormat="1" ht="15.75" customHeight="1">
      <c r="A308" s="95"/>
      <c r="B308" s="95"/>
      <c r="C308" s="95"/>
      <c r="D308" s="95"/>
      <c r="E308" s="95"/>
      <c r="F308" s="95"/>
      <c r="G308" s="95"/>
      <c r="H308" s="5"/>
      <c r="I308" s="4"/>
      <c r="J308" s="4"/>
      <c r="K308" s="5"/>
      <c r="L308" s="5"/>
      <c r="M308" s="5"/>
      <c r="N308" s="5"/>
      <c r="O308" s="5"/>
      <c r="P308" s="5"/>
    </row>
    <row r="309" spans="1:16" s="10" customFormat="1" ht="15.75" customHeight="1">
      <c r="A309" s="95"/>
      <c r="B309" s="95"/>
      <c r="C309" s="95"/>
      <c r="D309" s="95"/>
      <c r="E309" s="95"/>
      <c r="F309" s="95"/>
      <c r="G309" s="95"/>
      <c r="H309" s="5"/>
      <c r="I309" s="4"/>
      <c r="J309" s="4"/>
      <c r="K309" s="5"/>
      <c r="L309" s="5"/>
      <c r="M309" s="5"/>
      <c r="N309" s="5"/>
      <c r="O309" s="5"/>
      <c r="P309" s="5"/>
    </row>
    <row r="310" spans="1:16" s="10" customFormat="1" ht="15.75" customHeight="1">
      <c r="A310" s="95"/>
      <c r="B310" s="95"/>
      <c r="C310" s="95"/>
      <c r="D310" s="95"/>
      <c r="E310" s="95"/>
      <c r="F310" s="95"/>
      <c r="G310" s="95"/>
      <c r="H310" s="5"/>
      <c r="I310" s="4"/>
      <c r="J310" s="4"/>
      <c r="K310" s="5"/>
      <c r="L310" s="5"/>
      <c r="M310" s="5"/>
      <c r="N310" s="5"/>
      <c r="O310" s="5"/>
      <c r="P310" s="5"/>
    </row>
    <row r="311" spans="1:16" s="10" customFormat="1" ht="15.75" customHeight="1">
      <c r="A311" s="95"/>
      <c r="B311" s="95"/>
      <c r="C311" s="95"/>
      <c r="D311" s="95"/>
      <c r="E311" s="95"/>
      <c r="F311" s="95"/>
      <c r="G311" s="95"/>
      <c r="H311" s="5"/>
      <c r="I311" s="4"/>
      <c r="J311" s="4"/>
      <c r="K311" s="5"/>
      <c r="L311" s="5"/>
      <c r="M311" s="5"/>
      <c r="N311" s="5"/>
      <c r="O311" s="5"/>
      <c r="P311" s="5"/>
    </row>
    <row r="312" spans="1:16" s="10" customFormat="1" ht="15.75" customHeight="1">
      <c r="A312" s="95"/>
      <c r="B312" s="95"/>
      <c r="C312" s="95"/>
      <c r="D312" s="95"/>
      <c r="E312" s="95"/>
      <c r="F312" s="95"/>
      <c r="G312" s="95"/>
      <c r="H312" s="5"/>
      <c r="I312" s="4"/>
      <c r="J312" s="4"/>
      <c r="K312" s="5"/>
      <c r="L312" s="5"/>
      <c r="M312" s="5"/>
      <c r="N312" s="5"/>
      <c r="O312" s="5"/>
      <c r="P312" s="5"/>
    </row>
    <row r="313" spans="1:16" s="10" customFormat="1" ht="15.75" customHeight="1">
      <c r="A313" s="95"/>
      <c r="B313" s="95"/>
      <c r="C313" s="95"/>
      <c r="D313" s="95"/>
      <c r="E313" s="95"/>
      <c r="F313" s="95"/>
      <c r="G313" s="95"/>
      <c r="H313" s="5"/>
      <c r="I313" s="4"/>
      <c r="J313" s="4"/>
      <c r="K313" s="5"/>
      <c r="L313" s="5"/>
      <c r="M313" s="5"/>
      <c r="N313" s="5"/>
      <c r="O313" s="5"/>
      <c r="P313" s="5"/>
    </row>
    <row r="314" spans="1:16" s="10" customFormat="1" ht="15.75" customHeight="1">
      <c r="A314" s="95"/>
      <c r="B314" s="95"/>
      <c r="C314" s="95"/>
      <c r="D314" s="95"/>
      <c r="E314" s="95"/>
      <c r="F314" s="95"/>
      <c r="G314" s="95"/>
      <c r="H314" s="5"/>
      <c r="I314" s="4"/>
      <c r="J314" s="4"/>
      <c r="K314" s="5"/>
      <c r="L314" s="5"/>
      <c r="M314" s="5"/>
      <c r="N314" s="5"/>
      <c r="O314" s="5"/>
      <c r="P314" s="5"/>
    </row>
    <row r="315" spans="1:16" s="10" customFormat="1" ht="15.75" customHeight="1">
      <c r="A315" s="95"/>
      <c r="B315" s="95"/>
      <c r="C315" s="95"/>
      <c r="D315" s="95"/>
      <c r="E315" s="95"/>
      <c r="F315" s="95"/>
      <c r="G315" s="95"/>
      <c r="H315" s="5"/>
      <c r="I315" s="4"/>
      <c r="J315" s="4"/>
      <c r="K315" s="5"/>
      <c r="L315" s="5"/>
      <c r="M315" s="5"/>
      <c r="N315" s="5"/>
      <c r="O315" s="5"/>
      <c r="P315" s="5"/>
    </row>
    <row r="316" spans="1:16" s="10" customFormat="1" ht="15.75" customHeight="1">
      <c r="A316" s="95"/>
      <c r="B316" s="95"/>
      <c r="C316" s="95"/>
      <c r="D316" s="95"/>
      <c r="E316" s="95"/>
      <c r="F316" s="95"/>
      <c r="G316" s="95"/>
      <c r="H316" s="5"/>
      <c r="I316" s="4"/>
      <c r="J316" s="4"/>
      <c r="K316" s="5"/>
      <c r="L316" s="5"/>
      <c r="M316" s="5"/>
      <c r="N316" s="5"/>
      <c r="O316" s="5"/>
      <c r="P316" s="5"/>
    </row>
    <row r="317" spans="1:16" s="10" customFormat="1" ht="15.75" customHeight="1">
      <c r="A317" s="95"/>
      <c r="B317" s="95"/>
      <c r="C317" s="95"/>
      <c r="D317" s="95"/>
      <c r="E317" s="95"/>
      <c r="F317" s="95"/>
      <c r="G317" s="95"/>
      <c r="H317" s="5"/>
      <c r="I317" s="4"/>
      <c r="J317" s="4"/>
      <c r="K317" s="5"/>
      <c r="L317" s="5"/>
      <c r="M317" s="5"/>
      <c r="N317" s="5"/>
      <c r="O317" s="5"/>
      <c r="P317" s="5"/>
    </row>
    <row r="318" spans="1:16" s="10" customFormat="1" ht="15.75" customHeight="1">
      <c r="A318" s="95"/>
      <c r="B318" s="95"/>
      <c r="C318" s="95"/>
      <c r="D318" s="95"/>
      <c r="E318" s="95"/>
      <c r="F318" s="95"/>
      <c r="G318" s="95"/>
      <c r="H318" s="5"/>
      <c r="I318" s="4"/>
      <c r="J318" s="4"/>
      <c r="K318" s="5"/>
      <c r="L318" s="5"/>
      <c r="M318" s="5"/>
      <c r="N318" s="5"/>
      <c r="O318" s="5"/>
      <c r="P318" s="5"/>
    </row>
    <row r="319" spans="1:16" s="10" customFormat="1" ht="15.75" customHeight="1">
      <c r="A319" s="95"/>
      <c r="B319" s="95"/>
      <c r="C319" s="95"/>
      <c r="D319" s="95"/>
      <c r="E319" s="95"/>
      <c r="F319" s="95"/>
      <c r="G319" s="95"/>
      <c r="H319" s="5"/>
      <c r="I319" s="4"/>
      <c r="J319" s="4"/>
      <c r="K319" s="5"/>
      <c r="L319" s="5"/>
      <c r="M319" s="5"/>
      <c r="N319" s="5"/>
      <c r="O319" s="5"/>
      <c r="P319" s="5"/>
    </row>
    <row r="320" spans="1:16" s="10" customFormat="1" ht="15.75" customHeight="1">
      <c r="A320" s="95"/>
      <c r="B320" s="95"/>
      <c r="C320" s="95"/>
      <c r="D320" s="95"/>
      <c r="E320" s="95"/>
      <c r="F320" s="95"/>
      <c r="G320" s="95"/>
      <c r="H320" s="5"/>
      <c r="I320" s="4"/>
      <c r="J320" s="4"/>
      <c r="K320" s="5"/>
      <c r="L320" s="5"/>
      <c r="M320" s="5"/>
      <c r="N320" s="5"/>
      <c r="O320" s="5"/>
      <c r="P320" s="5"/>
    </row>
    <row r="321" spans="1:43" s="10" customFormat="1" ht="15.75" customHeight="1">
      <c r="A321" s="95"/>
      <c r="B321" s="95"/>
      <c r="C321" s="95"/>
      <c r="D321" s="95"/>
      <c r="E321" s="95"/>
      <c r="F321" s="95"/>
      <c r="G321" s="95"/>
      <c r="H321" s="5"/>
      <c r="I321" s="4"/>
      <c r="J321" s="4"/>
      <c r="K321" s="5"/>
      <c r="L321" s="5"/>
      <c r="M321" s="5"/>
      <c r="N321" s="5"/>
      <c r="O321" s="5"/>
      <c r="P321" s="5"/>
    </row>
    <row r="322" spans="1:43" s="10" customFormat="1" ht="15.75" customHeight="1">
      <c r="A322" s="95"/>
      <c r="B322" s="95"/>
      <c r="C322" s="95"/>
      <c r="D322" s="95"/>
      <c r="E322" s="95"/>
      <c r="F322" s="95"/>
      <c r="G322" s="95"/>
      <c r="H322" s="5"/>
      <c r="I322" s="4"/>
      <c r="J322" s="4"/>
      <c r="K322" s="5"/>
      <c r="L322" s="5"/>
      <c r="M322" s="5"/>
      <c r="N322" s="5"/>
      <c r="O322" s="5"/>
      <c r="P322" s="5"/>
    </row>
    <row r="323" spans="1:43" s="10" customFormat="1" ht="15.75" customHeight="1">
      <c r="A323" s="95"/>
      <c r="B323" s="95"/>
      <c r="C323" s="95"/>
      <c r="D323" s="95"/>
      <c r="E323" s="95"/>
      <c r="F323" s="95"/>
      <c r="G323" s="95"/>
      <c r="H323" s="5"/>
      <c r="I323" s="4"/>
      <c r="J323" s="4"/>
      <c r="K323" s="5"/>
      <c r="L323" s="5"/>
      <c r="M323" s="5"/>
      <c r="N323" s="5"/>
      <c r="O323" s="5"/>
      <c r="P323" s="5"/>
    </row>
    <row r="324" spans="1:43" ht="15.75" customHeight="1">
      <c r="AM324" s="44"/>
      <c r="AO324" s="45"/>
      <c r="AP324" s="45"/>
      <c r="AQ324" s="45"/>
    </row>
    <row r="325" spans="1:43" ht="15.75" customHeight="1"/>
    <row r="326" spans="1:43" ht="20.25" customHeight="1"/>
    <row r="327" spans="1:43" ht="18" customHeight="1"/>
    <row r="328" spans="1:43" ht="18" customHeight="1"/>
    <row r="329" spans="1:43" ht="18" customHeight="1"/>
    <row r="330" spans="1:43" ht="18" customHeight="1"/>
    <row r="331" spans="1:43" ht="18" customHeight="1"/>
    <row r="332" spans="1:43" ht="18" customHeight="1"/>
    <row r="333" spans="1:43" ht="18" customHeight="1"/>
    <row r="334" spans="1:43" ht="17.25" customHeight="1"/>
  </sheetData>
  <mergeCells count="244">
    <mergeCell ref="A238:G238"/>
    <mergeCell ref="A239:G239"/>
    <mergeCell ref="A240:G240"/>
    <mergeCell ref="A241:G241"/>
    <mergeCell ref="A242:G242"/>
    <mergeCell ref="A232:G232"/>
    <mergeCell ref="A233:G233"/>
    <mergeCell ref="A234:G234"/>
    <mergeCell ref="A235:G235"/>
    <mergeCell ref="A236:G236"/>
    <mergeCell ref="A220:G220"/>
    <mergeCell ref="A221:G221"/>
    <mergeCell ref="A222:G222"/>
    <mergeCell ref="A223:G223"/>
    <mergeCell ref="A224:G224"/>
    <mergeCell ref="A225:G225"/>
    <mergeCell ref="A237:G237"/>
    <mergeCell ref="A226:G226"/>
    <mergeCell ref="A227:G227"/>
    <mergeCell ref="A228:G228"/>
    <mergeCell ref="A229:G229"/>
    <mergeCell ref="A230:G230"/>
    <mergeCell ref="A231:G231"/>
    <mergeCell ref="A211:G211"/>
    <mergeCell ref="A212:G212"/>
    <mergeCell ref="A213:G213"/>
    <mergeCell ref="A214:G214"/>
    <mergeCell ref="A215:G215"/>
    <mergeCell ref="A216:G216"/>
    <mergeCell ref="A217:G217"/>
    <mergeCell ref="A218:G218"/>
    <mergeCell ref="A219:G219"/>
    <mergeCell ref="A202:G202"/>
    <mergeCell ref="A203:G203"/>
    <mergeCell ref="A204:G204"/>
    <mergeCell ref="A205:G205"/>
    <mergeCell ref="A206:G206"/>
    <mergeCell ref="A207:G207"/>
    <mergeCell ref="A208:G208"/>
    <mergeCell ref="A209:G209"/>
    <mergeCell ref="A210:G210"/>
    <mergeCell ref="A193:G193"/>
    <mergeCell ref="A194:G194"/>
    <mergeCell ref="A195:G195"/>
    <mergeCell ref="A196:G196"/>
    <mergeCell ref="A197:G197"/>
    <mergeCell ref="A198:G198"/>
    <mergeCell ref="A199:G199"/>
    <mergeCell ref="A200:G200"/>
    <mergeCell ref="A201:G201"/>
    <mergeCell ref="A184:G184"/>
    <mergeCell ref="A185:G185"/>
    <mergeCell ref="A186:G186"/>
    <mergeCell ref="A187:G187"/>
    <mergeCell ref="A188:G188"/>
    <mergeCell ref="A189:G189"/>
    <mergeCell ref="A190:G190"/>
    <mergeCell ref="A191:G191"/>
    <mergeCell ref="A192:G192"/>
    <mergeCell ref="A175:G175"/>
    <mergeCell ref="A176:G176"/>
    <mergeCell ref="A177:G177"/>
    <mergeCell ref="A178:G178"/>
    <mergeCell ref="A179:G179"/>
    <mergeCell ref="A180:G180"/>
    <mergeCell ref="A181:G181"/>
    <mergeCell ref="A182:G182"/>
    <mergeCell ref="A183:G183"/>
    <mergeCell ref="A166:G166"/>
    <mergeCell ref="A167:G167"/>
    <mergeCell ref="A168:G168"/>
    <mergeCell ref="A169:G169"/>
    <mergeCell ref="A170:G170"/>
    <mergeCell ref="A171:G171"/>
    <mergeCell ref="A172:G172"/>
    <mergeCell ref="A173:G173"/>
    <mergeCell ref="A174:G174"/>
    <mergeCell ref="A157:G157"/>
    <mergeCell ref="A158:G158"/>
    <mergeCell ref="A159:G159"/>
    <mergeCell ref="A160:G160"/>
    <mergeCell ref="A161:G161"/>
    <mergeCell ref="A162:G162"/>
    <mergeCell ref="A163:G163"/>
    <mergeCell ref="A164:G164"/>
    <mergeCell ref="A165:G165"/>
    <mergeCell ref="A148:G148"/>
    <mergeCell ref="A149:G149"/>
    <mergeCell ref="A150:G150"/>
    <mergeCell ref="A151:G151"/>
    <mergeCell ref="A152:G152"/>
    <mergeCell ref="A153:G153"/>
    <mergeCell ref="A154:G154"/>
    <mergeCell ref="A155:G155"/>
    <mergeCell ref="A156:G156"/>
    <mergeCell ref="A139:G139"/>
    <mergeCell ref="A140:G140"/>
    <mergeCell ref="A141:G141"/>
    <mergeCell ref="A142:G142"/>
    <mergeCell ref="A143:G143"/>
    <mergeCell ref="A144:G144"/>
    <mergeCell ref="A145:G145"/>
    <mergeCell ref="A146:G146"/>
    <mergeCell ref="A147:G147"/>
    <mergeCell ref="A130:G130"/>
    <mergeCell ref="A131:G131"/>
    <mergeCell ref="A132:G132"/>
    <mergeCell ref="A133:G133"/>
    <mergeCell ref="A134:G134"/>
    <mergeCell ref="A135:G135"/>
    <mergeCell ref="A136:G136"/>
    <mergeCell ref="A137:G137"/>
    <mergeCell ref="A138:G138"/>
    <mergeCell ref="A121:G121"/>
    <mergeCell ref="A122:G122"/>
    <mergeCell ref="A123:G123"/>
    <mergeCell ref="A124:G124"/>
    <mergeCell ref="A125:G125"/>
    <mergeCell ref="A126:G126"/>
    <mergeCell ref="A127:G127"/>
    <mergeCell ref="A128:G128"/>
    <mergeCell ref="A129:G129"/>
    <mergeCell ref="A112:G112"/>
    <mergeCell ref="A113:G113"/>
    <mergeCell ref="A114:G114"/>
    <mergeCell ref="A115:G115"/>
    <mergeCell ref="A116:G116"/>
    <mergeCell ref="A117:G117"/>
    <mergeCell ref="A118:G118"/>
    <mergeCell ref="A119:G119"/>
    <mergeCell ref="A120:G120"/>
    <mergeCell ref="A103:G103"/>
    <mergeCell ref="A104:G104"/>
    <mergeCell ref="A105:G105"/>
    <mergeCell ref="A106:G106"/>
    <mergeCell ref="A107:G107"/>
    <mergeCell ref="A108:G108"/>
    <mergeCell ref="A109:G109"/>
    <mergeCell ref="A110:G110"/>
    <mergeCell ref="A111:G111"/>
    <mergeCell ref="A94:G94"/>
    <mergeCell ref="A95:G95"/>
    <mergeCell ref="A96:G96"/>
    <mergeCell ref="A97:G97"/>
    <mergeCell ref="A98:G98"/>
    <mergeCell ref="A99:G99"/>
    <mergeCell ref="A100:G100"/>
    <mergeCell ref="A101:G101"/>
    <mergeCell ref="A102:G102"/>
    <mergeCell ref="A85:G85"/>
    <mergeCell ref="A86:G86"/>
    <mergeCell ref="A87:G87"/>
    <mergeCell ref="A88:G88"/>
    <mergeCell ref="A89:G89"/>
    <mergeCell ref="A90:G90"/>
    <mergeCell ref="A91:G91"/>
    <mergeCell ref="A92:G92"/>
    <mergeCell ref="A93:G93"/>
    <mergeCell ref="A76:G76"/>
    <mergeCell ref="A77:G77"/>
    <mergeCell ref="A78:G78"/>
    <mergeCell ref="A79:G79"/>
    <mergeCell ref="A80:G80"/>
    <mergeCell ref="A81:G81"/>
    <mergeCell ref="A82:G82"/>
    <mergeCell ref="A83:G83"/>
    <mergeCell ref="A84:G84"/>
    <mergeCell ref="A67:G67"/>
    <mergeCell ref="A68:G68"/>
    <mergeCell ref="A69:G69"/>
    <mergeCell ref="A70:G70"/>
    <mergeCell ref="A71:G71"/>
    <mergeCell ref="A72:G72"/>
    <mergeCell ref="A73:G73"/>
    <mergeCell ref="A74:G74"/>
    <mergeCell ref="A75:G75"/>
    <mergeCell ref="A58:G58"/>
    <mergeCell ref="A59:G59"/>
    <mergeCell ref="A60:G60"/>
    <mergeCell ref="A61:G61"/>
    <mergeCell ref="A62:G62"/>
    <mergeCell ref="A63:G63"/>
    <mergeCell ref="A64:G64"/>
    <mergeCell ref="A65:G65"/>
    <mergeCell ref="A66:G66"/>
    <mergeCell ref="A49:G49"/>
    <mergeCell ref="A50:G50"/>
    <mergeCell ref="A51:G51"/>
    <mergeCell ref="A52:G52"/>
    <mergeCell ref="A53:G53"/>
    <mergeCell ref="A54:G54"/>
    <mergeCell ref="A55:G55"/>
    <mergeCell ref="A56:G56"/>
    <mergeCell ref="A57:G57"/>
    <mergeCell ref="A40:G40"/>
    <mergeCell ref="A41:G41"/>
    <mergeCell ref="A42:G42"/>
    <mergeCell ref="A43:G43"/>
    <mergeCell ref="A44:G44"/>
    <mergeCell ref="A45:G45"/>
    <mergeCell ref="A46:G46"/>
    <mergeCell ref="A47:G47"/>
    <mergeCell ref="A48:G48"/>
    <mergeCell ref="A39:G39"/>
    <mergeCell ref="A20:G20"/>
    <mergeCell ref="A21:G21"/>
    <mergeCell ref="A22:G22"/>
    <mergeCell ref="A23:G23"/>
    <mergeCell ref="A24:G24"/>
    <mergeCell ref="A25:G25"/>
    <mergeCell ref="A31:G31"/>
    <mergeCell ref="A32:G32"/>
    <mergeCell ref="A33:G33"/>
    <mergeCell ref="O1:P1"/>
    <mergeCell ref="A3:P4"/>
    <mergeCell ref="A6:G6"/>
    <mergeCell ref="B8:H8"/>
    <mergeCell ref="A10:H10"/>
    <mergeCell ref="A11:G14"/>
    <mergeCell ref="H11:H14"/>
    <mergeCell ref="I11:I14"/>
    <mergeCell ref="J11:P11"/>
    <mergeCell ref="J12:J14"/>
    <mergeCell ref="A37:G37"/>
    <mergeCell ref="A38:G38"/>
    <mergeCell ref="A28:G28"/>
    <mergeCell ref="A29:G29"/>
    <mergeCell ref="A30:G30"/>
    <mergeCell ref="A34:G34"/>
    <mergeCell ref="A35:G35"/>
    <mergeCell ref="A36:G36"/>
    <mergeCell ref="O12:P12"/>
    <mergeCell ref="K13:K14"/>
    <mergeCell ref="M13:M14"/>
    <mergeCell ref="O13:O14"/>
    <mergeCell ref="A16:G16"/>
    <mergeCell ref="A17:G17"/>
    <mergeCell ref="A15:G15"/>
    <mergeCell ref="K12:L12"/>
    <mergeCell ref="M12:N12"/>
    <mergeCell ref="A18:G18"/>
    <mergeCell ref="A19:G19"/>
    <mergeCell ref="A26:G26"/>
    <mergeCell ref="A27:G27"/>
  </mergeCells>
  <printOptions horizontalCentered="1"/>
  <pageMargins left="0.7" right="0.45" top="0.5" bottom="0.5" header="0" footer="0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C645E-4E5D-4A31-A347-C7613D92D229}">
  <sheetPr>
    <tabColor rgb="FF00B050"/>
  </sheetPr>
  <dimension ref="A1:S243"/>
  <sheetViews>
    <sheetView view="pageBreakPreview" zoomScale="85" zoomScaleNormal="100" zoomScaleSheetLayoutView="85" workbookViewId="0">
      <pane xSplit="11" ySplit="17" topLeftCell="L18" activePane="bottomRight" state="frozen"/>
      <selection activeCell="A8" sqref="A8:J8"/>
      <selection pane="topRight" activeCell="A8" sqref="A8:J8"/>
      <selection pane="bottomLeft" activeCell="A8" sqref="A8:J8"/>
      <selection pane="bottomRight" activeCell="N14" sqref="N14:N15"/>
    </sheetView>
  </sheetViews>
  <sheetFormatPr defaultColWidth="8.85546875" defaultRowHeight="12.75"/>
  <cols>
    <col min="1" max="1" width="11.5703125" style="86" customWidth="1"/>
    <col min="2" max="2" width="2.5703125" style="129" customWidth="1"/>
    <col min="3" max="3" width="2.7109375" style="129" customWidth="1"/>
    <col min="4" max="10" width="4" style="129" customWidth="1"/>
    <col min="11" max="11" width="5.42578125" style="128" customWidth="1"/>
    <col min="12" max="19" width="10" style="128" customWidth="1"/>
    <col min="20" max="202" width="8.85546875" style="49"/>
    <col min="203" max="203" width="5.42578125" style="49" customWidth="1"/>
    <col min="204" max="205" width="12.85546875" style="49" customWidth="1"/>
    <col min="206" max="212" width="5.42578125" style="49" customWidth="1"/>
    <col min="213" max="214" width="8.42578125" style="49" customWidth="1"/>
    <col min="215" max="224" width="8" style="49" customWidth="1"/>
    <col min="225" max="225" width="8.85546875" style="49" customWidth="1"/>
    <col min="226" max="226" width="10.140625" style="49" customWidth="1"/>
    <col min="227" max="232" width="7.85546875" style="49" customWidth="1"/>
    <col min="233" max="458" width="8.85546875" style="49"/>
    <col min="459" max="459" width="5.42578125" style="49" customWidth="1"/>
    <col min="460" max="461" width="12.85546875" style="49" customWidth="1"/>
    <col min="462" max="468" width="5.42578125" style="49" customWidth="1"/>
    <col min="469" max="470" width="8.42578125" style="49" customWidth="1"/>
    <col min="471" max="480" width="8" style="49" customWidth="1"/>
    <col min="481" max="481" width="8.85546875" style="49" customWidth="1"/>
    <col min="482" max="482" width="10.140625" style="49" customWidth="1"/>
    <col min="483" max="488" width="7.85546875" style="49" customWidth="1"/>
    <col min="489" max="714" width="8.85546875" style="49"/>
    <col min="715" max="715" width="5.42578125" style="49" customWidth="1"/>
    <col min="716" max="717" width="12.85546875" style="49" customWidth="1"/>
    <col min="718" max="724" width="5.42578125" style="49" customWidth="1"/>
    <col min="725" max="726" width="8.42578125" style="49" customWidth="1"/>
    <col min="727" max="736" width="8" style="49" customWidth="1"/>
    <col min="737" max="737" width="8.85546875" style="49" customWidth="1"/>
    <col min="738" max="738" width="10.140625" style="49" customWidth="1"/>
    <col min="739" max="744" width="7.85546875" style="49" customWidth="1"/>
    <col min="745" max="970" width="8.85546875" style="49"/>
    <col min="971" max="971" width="5.42578125" style="49" customWidth="1"/>
    <col min="972" max="973" width="12.85546875" style="49" customWidth="1"/>
    <col min="974" max="980" width="5.42578125" style="49" customWidth="1"/>
    <col min="981" max="982" width="8.42578125" style="49" customWidth="1"/>
    <col min="983" max="992" width="8" style="49" customWidth="1"/>
    <col min="993" max="993" width="8.85546875" style="49" customWidth="1"/>
    <col min="994" max="994" width="10.140625" style="49" customWidth="1"/>
    <col min="995" max="1000" width="7.85546875" style="49" customWidth="1"/>
    <col min="1001" max="1226" width="8.85546875" style="49"/>
    <col min="1227" max="1227" width="5.42578125" style="49" customWidth="1"/>
    <col min="1228" max="1229" width="12.85546875" style="49" customWidth="1"/>
    <col min="1230" max="1236" width="5.42578125" style="49" customWidth="1"/>
    <col min="1237" max="1238" width="8.42578125" style="49" customWidth="1"/>
    <col min="1239" max="1248" width="8" style="49" customWidth="1"/>
    <col min="1249" max="1249" width="8.85546875" style="49" customWidth="1"/>
    <col min="1250" max="1250" width="10.140625" style="49" customWidth="1"/>
    <col min="1251" max="1256" width="7.85546875" style="49" customWidth="1"/>
    <col min="1257" max="1482" width="8.85546875" style="49"/>
    <col min="1483" max="1483" width="5.42578125" style="49" customWidth="1"/>
    <col min="1484" max="1485" width="12.85546875" style="49" customWidth="1"/>
    <col min="1486" max="1492" width="5.42578125" style="49" customWidth="1"/>
    <col min="1493" max="1494" width="8.42578125" style="49" customWidth="1"/>
    <col min="1495" max="1504" width="8" style="49" customWidth="1"/>
    <col min="1505" max="1505" width="8.85546875" style="49" customWidth="1"/>
    <col min="1506" max="1506" width="10.140625" style="49" customWidth="1"/>
    <col min="1507" max="1512" width="7.85546875" style="49" customWidth="1"/>
    <col min="1513" max="1738" width="8.85546875" style="49"/>
    <col min="1739" max="1739" width="5.42578125" style="49" customWidth="1"/>
    <col min="1740" max="1741" width="12.85546875" style="49" customWidth="1"/>
    <col min="1742" max="1748" width="5.42578125" style="49" customWidth="1"/>
    <col min="1749" max="1750" width="8.42578125" style="49" customWidth="1"/>
    <col min="1751" max="1760" width="8" style="49" customWidth="1"/>
    <col min="1761" max="1761" width="8.85546875" style="49" customWidth="1"/>
    <col min="1762" max="1762" width="10.140625" style="49" customWidth="1"/>
    <col min="1763" max="1768" width="7.85546875" style="49" customWidth="1"/>
    <col min="1769" max="1994" width="8.85546875" style="49"/>
    <col min="1995" max="1995" width="5.42578125" style="49" customWidth="1"/>
    <col min="1996" max="1997" width="12.85546875" style="49" customWidth="1"/>
    <col min="1998" max="2004" width="5.42578125" style="49" customWidth="1"/>
    <col min="2005" max="2006" width="8.42578125" style="49" customWidth="1"/>
    <col min="2007" max="2016" width="8" style="49" customWidth="1"/>
    <col min="2017" max="2017" width="8.85546875" style="49" customWidth="1"/>
    <col min="2018" max="2018" width="10.140625" style="49" customWidth="1"/>
    <col min="2019" max="2024" width="7.85546875" style="49" customWidth="1"/>
    <col min="2025" max="2250" width="8.85546875" style="49"/>
    <col min="2251" max="2251" width="5.42578125" style="49" customWidth="1"/>
    <col min="2252" max="2253" width="12.85546875" style="49" customWidth="1"/>
    <col min="2254" max="2260" width="5.42578125" style="49" customWidth="1"/>
    <col min="2261" max="2262" width="8.42578125" style="49" customWidth="1"/>
    <col min="2263" max="2272" width="8" style="49" customWidth="1"/>
    <col min="2273" max="2273" width="8.85546875" style="49" customWidth="1"/>
    <col min="2274" max="2274" width="10.140625" style="49" customWidth="1"/>
    <col min="2275" max="2280" width="7.85546875" style="49" customWidth="1"/>
    <col min="2281" max="2506" width="8.85546875" style="49"/>
    <col min="2507" max="2507" width="5.42578125" style="49" customWidth="1"/>
    <col min="2508" max="2509" width="12.85546875" style="49" customWidth="1"/>
    <col min="2510" max="2516" width="5.42578125" style="49" customWidth="1"/>
    <col min="2517" max="2518" width="8.42578125" style="49" customWidth="1"/>
    <col min="2519" max="2528" width="8" style="49" customWidth="1"/>
    <col min="2529" max="2529" width="8.85546875" style="49" customWidth="1"/>
    <col min="2530" max="2530" width="10.140625" style="49" customWidth="1"/>
    <col min="2531" max="2536" width="7.85546875" style="49" customWidth="1"/>
    <col min="2537" max="2762" width="8.85546875" style="49"/>
    <col min="2763" max="2763" width="5.42578125" style="49" customWidth="1"/>
    <col min="2764" max="2765" width="12.85546875" style="49" customWidth="1"/>
    <col min="2766" max="2772" width="5.42578125" style="49" customWidth="1"/>
    <col min="2773" max="2774" width="8.42578125" style="49" customWidth="1"/>
    <col min="2775" max="2784" width="8" style="49" customWidth="1"/>
    <col min="2785" max="2785" width="8.85546875" style="49" customWidth="1"/>
    <col min="2786" max="2786" width="10.140625" style="49" customWidth="1"/>
    <col min="2787" max="2792" width="7.85546875" style="49" customWidth="1"/>
    <col min="2793" max="3018" width="8.85546875" style="49"/>
    <col min="3019" max="3019" width="5.42578125" style="49" customWidth="1"/>
    <col min="3020" max="3021" width="12.85546875" style="49" customWidth="1"/>
    <col min="3022" max="3028" width="5.42578125" style="49" customWidth="1"/>
    <col min="3029" max="3030" width="8.42578125" style="49" customWidth="1"/>
    <col min="3031" max="3040" width="8" style="49" customWidth="1"/>
    <col min="3041" max="3041" width="8.85546875" style="49" customWidth="1"/>
    <col min="3042" max="3042" width="10.140625" style="49" customWidth="1"/>
    <col min="3043" max="3048" width="7.85546875" style="49" customWidth="1"/>
    <col min="3049" max="3274" width="8.85546875" style="49"/>
    <col min="3275" max="3275" width="5.42578125" style="49" customWidth="1"/>
    <col min="3276" max="3277" width="12.85546875" style="49" customWidth="1"/>
    <col min="3278" max="3284" width="5.42578125" style="49" customWidth="1"/>
    <col min="3285" max="3286" width="8.42578125" style="49" customWidth="1"/>
    <col min="3287" max="3296" width="8" style="49" customWidth="1"/>
    <col min="3297" max="3297" width="8.85546875" style="49" customWidth="1"/>
    <col min="3298" max="3298" width="10.140625" style="49" customWidth="1"/>
    <col min="3299" max="3304" width="7.85546875" style="49" customWidth="1"/>
    <col min="3305" max="3530" width="8.85546875" style="49"/>
    <col min="3531" max="3531" width="5.42578125" style="49" customWidth="1"/>
    <col min="3532" max="3533" width="12.85546875" style="49" customWidth="1"/>
    <col min="3534" max="3540" width="5.42578125" style="49" customWidth="1"/>
    <col min="3541" max="3542" width="8.42578125" style="49" customWidth="1"/>
    <col min="3543" max="3552" width="8" style="49" customWidth="1"/>
    <col min="3553" max="3553" width="8.85546875" style="49" customWidth="1"/>
    <col min="3554" max="3554" width="10.140625" style="49" customWidth="1"/>
    <col min="3555" max="3560" width="7.85546875" style="49" customWidth="1"/>
    <col min="3561" max="3786" width="8.85546875" style="49"/>
    <col min="3787" max="3787" width="5.42578125" style="49" customWidth="1"/>
    <col min="3788" max="3789" width="12.85546875" style="49" customWidth="1"/>
    <col min="3790" max="3796" width="5.42578125" style="49" customWidth="1"/>
    <col min="3797" max="3798" width="8.42578125" style="49" customWidth="1"/>
    <col min="3799" max="3808" width="8" style="49" customWidth="1"/>
    <col min="3809" max="3809" width="8.85546875" style="49" customWidth="1"/>
    <col min="3810" max="3810" width="10.140625" style="49" customWidth="1"/>
    <col min="3811" max="3816" width="7.85546875" style="49" customWidth="1"/>
    <col min="3817" max="4042" width="8.85546875" style="49"/>
    <col min="4043" max="4043" width="5.42578125" style="49" customWidth="1"/>
    <col min="4044" max="4045" width="12.85546875" style="49" customWidth="1"/>
    <col min="4046" max="4052" width="5.42578125" style="49" customWidth="1"/>
    <col min="4053" max="4054" width="8.42578125" style="49" customWidth="1"/>
    <col min="4055" max="4064" width="8" style="49" customWidth="1"/>
    <col min="4065" max="4065" width="8.85546875" style="49" customWidth="1"/>
    <col min="4066" max="4066" width="10.140625" style="49" customWidth="1"/>
    <col min="4067" max="4072" width="7.85546875" style="49" customWidth="1"/>
    <col min="4073" max="4298" width="8.85546875" style="49"/>
    <col min="4299" max="4299" width="5.42578125" style="49" customWidth="1"/>
    <col min="4300" max="4301" width="12.85546875" style="49" customWidth="1"/>
    <col min="4302" max="4308" width="5.42578125" style="49" customWidth="1"/>
    <col min="4309" max="4310" width="8.42578125" style="49" customWidth="1"/>
    <col min="4311" max="4320" width="8" style="49" customWidth="1"/>
    <col min="4321" max="4321" width="8.85546875" style="49" customWidth="1"/>
    <col min="4322" max="4322" width="10.140625" style="49" customWidth="1"/>
    <col min="4323" max="4328" width="7.85546875" style="49" customWidth="1"/>
    <col min="4329" max="4554" width="8.85546875" style="49"/>
    <col min="4555" max="4555" width="5.42578125" style="49" customWidth="1"/>
    <col min="4556" max="4557" width="12.85546875" style="49" customWidth="1"/>
    <col min="4558" max="4564" width="5.42578125" style="49" customWidth="1"/>
    <col min="4565" max="4566" width="8.42578125" style="49" customWidth="1"/>
    <col min="4567" max="4576" width="8" style="49" customWidth="1"/>
    <col min="4577" max="4577" width="8.85546875" style="49" customWidth="1"/>
    <col min="4578" max="4578" width="10.140625" style="49" customWidth="1"/>
    <col min="4579" max="4584" width="7.85546875" style="49" customWidth="1"/>
    <col min="4585" max="4810" width="8.85546875" style="49"/>
    <col min="4811" max="4811" width="5.42578125" style="49" customWidth="1"/>
    <col min="4812" max="4813" width="12.85546875" style="49" customWidth="1"/>
    <col min="4814" max="4820" width="5.42578125" style="49" customWidth="1"/>
    <col min="4821" max="4822" width="8.42578125" style="49" customWidth="1"/>
    <col min="4823" max="4832" width="8" style="49" customWidth="1"/>
    <col min="4833" max="4833" width="8.85546875" style="49" customWidth="1"/>
    <col min="4834" max="4834" width="10.140625" style="49" customWidth="1"/>
    <col min="4835" max="4840" width="7.85546875" style="49" customWidth="1"/>
    <col min="4841" max="5066" width="8.85546875" style="49"/>
    <col min="5067" max="5067" width="5.42578125" style="49" customWidth="1"/>
    <col min="5068" max="5069" width="12.85546875" style="49" customWidth="1"/>
    <col min="5070" max="5076" width="5.42578125" style="49" customWidth="1"/>
    <col min="5077" max="5078" width="8.42578125" style="49" customWidth="1"/>
    <col min="5079" max="5088" width="8" style="49" customWidth="1"/>
    <col min="5089" max="5089" width="8.85546875" style="49" customWidth="1"/>
    <col min="5090" max="5090" width="10.140625" style="49" customWidth="1"/>
    <col min="5091" max="5096" width="7.85546875" style="49" customWidth="1"/>
    <col min="5097" max="5322" width="8.85546875" style="49"/>
    <col min="5323" max="5323" width="5.42578125" style="49" customWidth="1"/>
    <col min="5324" max="5325" width="12.85546875" style="49" customWidth="1"/>
    <col min="5326" max="5332" width="5.42578125" style="49" customWidth="1"/>
    <col min="5333" max="5334" width="8.42578125" style="49" customWidth="1"/>
    <col min="5335" max="5344" width="8" style="49" customWidth="1"/>
    <col min="5345" max="5345" width="8.85546875" style="49" customWidth="1"/>
    <col min="5346" max="5346" width="10.140625" style="49" customWidth="1"/>
    <col min="5347" max="5352" width="7.85546875" style="49" customWidth="1"/>
    <col min="5353" max="5578" width="8.85546875" style="49"/>
    <col min="5579" max="5579" width="5.42578125" style="49" customWidth="1"/>
    <col min="5580" max="5581" width="12.85546875" style="49" customWidth="1"/>
    <col min="5582" max="5588" width="5.42578125" style="49" customWidth="1"/>
    <col min="5589" max="5590" width="8.42578125" style="49" customWidth="1"/>
    <col min="5591" max="5600" width="8" style="49" customWidth="1"/>
    <col min="5601" max="5601" width="8.85546875" style="49" customWidth="1"/>
    <col min="5602" max="5602" width="10.140625" style="49" customWidth="1"/>
    <col min="5603" max="5608" width="7.85546875" style="49" customWidth="1"/>
    <col min="5609" max="5834" width="8.85546875" style="49"/>
    <col min="5835" max="5835" width="5.42578125" style="49" customWidth="1"/>
    <col min="5836" max="5837" width="12.85546875" style="49" customWidth="1"/>
    <col min="5838" max="5844" width="5.42578125" style="49" customWidth="1"/>
    <col min="5845" max="5846" width="8.42578125" style="49" customWidth="1"/>
    <col min="5847" max="5856" width="8" style="49" customWidth="1"/>
    <col min="5857" max="5857" width="8.85546875" style="49" customWidth="1"/>
    <col min="5858" max="5858" width="10.140625" style="49" customWidth="1"/>
    <col min="5859" max="5864" width="7.85546875" style="49" customWidth="1"/>
    <col min="5865" max="6090" width="8.85546875" style="49"/>
    <col min="6091" max="6091" width="5.42578125" style="49" customWidth="1"/>
    <col min="6092" max="6093" width="12.85546875" style="49" customWidth="1"/>
    <col min="6094" max="6100" width="5.42578125" style="49" customWidth="1"/>
    <col min="6101" max="6102" width="8.42578125" style="49" customWidth="1"/>
    <col min="6103" max="6112" width="8" style="49" customWidth="1"/>
    <col min="6113" max="6113" width="8.85546875" style="49" customWidth="1"/>
    <col min="6114" max="6114" width="10.140625" style="49" customWidth="1"/>
    <col min="6115" max="6120" width="7.85546875" style="49" customWidth="1"/>
    <col min="6121" max="6346" width="8.85546875" style="49"/>
    <col min="6347" max="6347" width="5.42578125" style="49" customWidth="1"/>
    <col min="6348" max="6349" width="12.85546875" style="49" customWidth="1"/>
    <col min="6350" max="6356" width="5.42578125" style="49" customWidth="1"/>
    <col min="6357" max="6358" width="8.42578125" style="49" customWidth="1"/>
    <col min="6359" max="6368" width="8" style="49" customWidth="1"/>
    <col min="6369" max="6369" width="8.85546875" style="49" customWidth="1"/>
    <col min="6370" max="6370" width="10.140625" style="49" customWidth="1"/>
    <col min="6371" max="6376" width="7.85546875" style="49" customWidth="1"/>
    <col min="6377" max="6602" width="8.85546875" style="49"/>
    <col min="6603" max="6603" width="5.42578125" style="49" customWidth="1"/>
    <col min="6604" max="6605" width="12.85546875" style="49" customWidth="1"/>
    <col min="6606" max="6612" width="5.42578125" style="49" customWidth="1"/>
    <col min="6613" max="6614" width="8.42578125" style="49" customWidth="1"/>
    <col min="6615" max="6624" width="8" style="49" customWidth="1"/>
    <col min="6625" max="6625" width="8.85546875" style="49" customWidth="1"/>
    <col min="6626" max="6626" width="10.140625" style="49" customWidth="1"/>
    <col min="6627" max="6632" width="7.85546875" style="49" customWidth="1"/>
    <col min="6633" max="6858" width="8.85546875" style="49"/>
    <col min="6859" max="6859" width="5.42578125" style="49" customWidth="1"/>
    <col min="6860" max="6861" width="12.85546875" style="49" customWidth="1"/>
    <col min="6862" max="6868" width="5.42578125" style="49" customWidth="1"/>
    <col min="6869" max="6870" width="8.42578125" style="49" customWidth="1"/>
    <col min="6871" max="6880" width="8" style="49" customWidth="1"/>
    <col min="6881" max="6881" width="8.85546875" style="49" customWidth="1"/>
    <col min="6882" max="6882" width="10.140625" style="49" customWidth="1"/>
    <col min="6883" max="6888" width="7.85546875" style="49" customWidth="1"/>
    <col min="6889" max="7114" width="8.85546875" style="49"/>
    <col min="7115" max="7115" width="5.42578125" style="49" customWidth="1"/>
    <col min="7116" max="7117" width="12.85546875" style="49" customWidth="1"/>
    <col min="7118" max="7124" width="5.42578125" style="49" customWidth="1"/>
    <col min="7125" max="7126" width="8.42578125" style="49" customWidth="1"/>
    <col min="7127" max="7136" width="8" style="49" customWidth="1"/>
    <col min="7137" max="7137" width="8.85546875" style="49" customWidth="1"/>
    <col min="7138" max="7138" width="10.140625" style="49" customWidth="1"/>
    <col min="7139" max="7144" width="7.85546875" style="49" customWidth="1"/>
    <col min="7145" max="7370" width="8.85546875" style="49"/>
    <col min="7371" max="7371" width="5.42578125" style="49" customWidth="1"/>
    <col min="7372" max="7373" width="12.85546875" style="49" customWidth="1"/>
    <col min="7374" max="7380" width="5.42578125" style="49" customWidth="1"/>
    <col min="7381" max="7382" width="8.42578125" style="49" customWidth="1"/>
    <col min="7383" max="7392" width="8" style="49" customWidth="1"/>
    <col min="7393" max="7393" width="8.85546875" style="49" customWidth="1"/>
    <col min="7394" max="7394" width="10.140625" style="49" customWidth="1"/>
    <col min="7395" max="7400" width="7.85546875" style="49" customWidth="1"/>
    <col min="7401" max="7626" width="8.85546875" style="49"/>
    <col min="7627" max="7627" width="5.42578125" style="49" customWidth="1"/>
    <col min="7628" max="7629" width="12.85546875" style="49" customWidth="1"/>
    <col min="7630" max="7636" width="5.42578125" style="49" customWidth="1"/>
    <col min="7637" max="7638" width="8.42578125" style="49" customWidth="1"/>
    <col min="7639" max="7648" width="8" style="49" customWidth="1"/>
    <col min="7649" max="7649" width="8.85546875" style="49" customWidth="1"/>
    <col min="7650" max="7650" width="10.140625" style="49" customWidth="1"/>
    <col min="7651" max="7656" width="7.85546875" style="49" customWidth="1"/>
    <col min="7657" max="7882" width="8.85546875" style="49"/>
    <col min="7883" max="7883" width="5.42578125" style="49" customWidth="1"/>
    <col min="7884" max="7885" width="12.85546875" style="49" customWidth="1"/>
    <col min="7886" max="7892" width="5.42578125" style="49" customWidth="1"/>
    <col min="7893" max="7894" width="8.42578125" style="49" customWidth="1"/>
    <col min="7895" max="7904" width="8" style="49" customWidth="1"/>
    <col min="7905" max="7905" width="8.85546875" style="49" customWidth="1"/>
    <col min="7906" max="7906" width="10.140625" style="49" customWidth="1"/>
    <col min="7907" max="7912" width="7.85546875" style="49" customWidth="1"/>
    <col min="7913" max="8138" width="8.85546875" style="49"/>
    <col min="8139" max="8139" width="5.42578125" style="49" customWidth="1"/>
    <col min="8140" max="8141" width="12.85546875" style="49" customWidth="1"/>
    <col min="8142" max="8148" width="5.42578125" style="49" customWidth="1"/>
    <col min="8149" max="8150" width="8.42578125" style="49" customWidth="1"/>
    <col min="8151" max="8160" width="8" style="49" customWidth="1"/>
    <col min="8161" max="8161" width="8.85546875" style="49" customWidth="1"/>
    <col min="8162" max="8162" width="10.140625" style="49" customWidth="1"/>
    <col min="8163" max="8168" width="7.85546875" style="49" customWidth="1"/>
    <col min="8169" max="8394" width="8.85546875" style="49"/>
    <col min="8395" max="8395" width="5.42578125" style="49" customWidth="1"/>
    <col min="8396" max="8397" width="12.85546875" style="49" customWidth="1"/>
    <col min="8398" max="8404" width="5.42578125" style="49" customWidth="1"/>
    <col min="8405" max="8406" width="8.42578125" style="49" customWidth="1"/>
    <col min="8407" max="8416" width="8" style="49" customWidth="1"/>
    <col min="8417" max="8417" width="8.85546875" style="49" customWidth="1"/>
    <col min="8418" max="8418" width="10.140625" style="49" customWidth="1"/>
    <col min="8419" max="8424" width="7.85546875" style="49" customWidth="1"/>
    <col min="8425" max="8650" width="8.85546875" style="49"/>
    <col min="8651" max="8651" width="5.42578125" style="49" customWidth="1"/>
    <col min="8652" max="8653" width="12.85546875" style="49" customWidth="1"/>
    <col min="8654" max="8660" width="5.42578125" style="49" customWidth="1"/>
    <col min="8661" max="8662" width="8.42578125" style="49" customWidth="1"/>
    <col min="8663" max="8672" width="8" style="49" customWidth="1"/>
    <col min="8673" max="8673" width="8.85546875" style="49" customWidth="1"/>
    <col min="8674" max="8674" width="10.140625" style="49" customWidth="1"/>
    <col min="8675" max="8680" width="7.85546875" style="49" customWidth="1"/>
    <col min="8681" max="8906" width="8.85546875" style="49"/>
    <col min="8907" max="8907" width="5.42578125" style="49" customWidth="1"/>
    <col min="8908" max="8909" width="12.85546875" style="49" customWidth="1"/>
    <col min="8910" max="8916" width="5.42578125" style="49" customWidth="1"/>
    <col min="8917" max="8918" width="8.42578125" style="49" customWidth="1"/>
    <col min="8919" max="8928" width="8" style="49" customWidth="1"/>
    <col min="8929" max="8929" width="8.85546875" style="49" customWidth="1"/>
    <col min="8930" max="8930" width="10.140625" style="49" customWidth="1"/>
    <col min="8931" max="8936" width="7.85546875" style="49" customWidth="1"/>
    <col min="8937" max="9162" width="8.85546875" style="49"/>
    <col min="9163" max="9163" width="5.42578125" style="49" customWidth="1"/>
    <col min="9164" max="9165" width="12.85546875" style="49" customWidth="1"/>
    <col min="9166" max="9172" width="5.42578125" style="49" customWidth="1"/>
    <col min="9173" max="9174" width="8.42578125" style="49" customWidth="1"/>
    <col min="9175" max="9184" width="8" style="49" customWidth="1"/>
    <col min="9185" max="9185" width="8.85546875" style="49" customWidth="1"/>
    <col min="9186" max="9186" width="10.140625" style="49" customWidth="1"/>
    <col min="9187" max="9192" width="7.85546875" style="49" customWidth="1"/>
    <col min="9193" max="9418" width="8.85546875" style="49"/>
    <col min="9419" max="9419" width="5.42578125" style="49" customWidth="1"/>
    <col min="9420" max="9421" width="12.85546875" style="49" customWidth="1"/>
    <col min="9422" max="9428" width="5.42578125" style="49" customWidth="1"/>
    <col min="9429" max="9430" width="8.42578125" style="49" customWidth="1"/>
    <col min="9431" max="9440" width="8" style="49" customWidth="1"/>
    <col min="9441" max="9441" width="8.85546875" style="49" customWidth="1"/>
    <col min="9442" max="9442" width="10.140625" style="49" customWidth="1"/>
    <col min="9443" max="9448" width="7.85546875" style="49" customWidth="1"/>
    <col min="9449" max="9674" width="8.85546875" style="49"/>
    <col min="9675" max="9675" width="5.42578125" style="49" customWidth="1"/>
    <col min="9676" max="9677" width="12.85546875" style="49" customWidth="1"/>
    <col min="9678" max="9684" width="5.42578125" style="49" customWidth="1"/>
    <col min="9685" max="9686" width="8.42578125" style="49" customWidth="1"/>
    <col min="9687" max="9696" width="8" style="49" customWidth="1"/>
    <col min="9697" max="9697" width="8.85546875" style="49" customWidth="1"/>
    <col min="9698" max="9698" width="10.140625" style="49" customWidth="1"/>
    <col min="9699" max="9704" width="7.85546875" style="49" customWidth="1"/>
    <col min="9705" max="9930" width="8.85546875" style="49"/>
    <col min="9931" max="9931" width="5.42578125" style="49" customWidth="1"/>
    <col min="9932" max="9933" width="12.85546875" style="49" customWidth="1"/>
    <col min="9934" max="9940" width="5.42578125" style="49" customWidth="1"/>
    <col min="9941" max="9942" width="8.42578125" style="49" customWidth="1"/>
    <col min="9943" max="9952" width="8" style="49" customWidth="1"/>
    <col min="9953" max="9953" width="8.85546875" style="49" customWidth="1"/>
    <col min="9954" max="9954" width="10.140625" style="49" customWidth="1"/>
    <col min="9955" max="9960" width="7.85546875" style="49" customWidth="1"/>
    <col min="9961" max="10186" width="8.85546875" style="49"/>
    <col min="10187" max="10187" width="5.42578125" style="49" customWidth="1"/>
    <col min="10188" max="10189" width="12.85546875" style="49" customWidth="1"/>
    <col min="10190" max="10196" width="5.42578125" style="49" customWidth="1"/>
    <col min="10197" max="10198" width="8.42578125" style="49" customWidth="1"/>
    <col min="10199" max="10208" width="8" style="49" customWidth="1"/>
    <col min="10209" max="10209" width="8.85546875" style="49" customWidth="1"/>
    <col min="10210" max="10210" width="10.140625" style="49" customWidth="1"/>
    <col min="10211" max="10216" width="7.85546875" style="49" customWidth="1"/>
    <col min="10217" max="10442" width="8.85546875" style="49"/>
    <col min="10443" max="10443" width="5.42578125" style="49" customWidth="1"/>
    <col min="10444" max="10445" width="12.85546875" style="49" customWidth="1"/>
    <col min="10446" max="10452" width="5.42578125" style="49" customWidth="1"/>
    <col min="10453" max="10454" width="8.42578125" style="49" customWidth="1"/>
    <col min="10455" max="10464" width="8" style="49" customWidth="1"/>
    <col min="10465" max="10465" width="8.85546875" style="49" customWidth="1"/>
    <col min="10466" max="10466" width="10.140625" style="49" customWidth="1"/>
    <col min="10467" max="10472" width="7.85546875" style="49" customWidth="1"/>
    <col min="10473" max="10698" width="8.85546875" style="49"/>
    <col min="10699" max="10699" width="5.42578125" style="49" customWidth="1"/>
    <col min="10700" max="10701" width="12.85546875" style="49" customWidth="1"/>
    <col min="10702" max="10708" width="5.42578125" style="49" customWidth="1"/>
    <col min="10709" max="10710" width="8.42578125" style="49" customWidth="1"/>
    <col min="10711" max="10720" width="8" style="49" customWidth="1"/>
    <col min="10721" max="10721" width="8.85546875" style="49" customWidth="1"/>
    <col min="10722" max="10722" width="10.140625" style="49" customWidth="1"/>
    <col min="10723" max="10728" width="7.85546875" style="49" customWidth="1"/>
    <col min="10729" max="10954" width="8.85546875" style="49"/>
    <col min="10955" max="10955" width="5.42578125" style="49" customWidth="1"/>
    <col min="10956" max="10957" width="12.85546875" style="49" customWidth="1"/>
    <col min="10958" max="10964" width="5.42578125" style="49" customWidth="1"/>
    <col min="10965" max="10966" width="8.42578125" style="49" customWidth="1"/>
    <col min="10967" max="10976" width="8" style="49" customWidth="1"/>
    <col min="10977" max="10977" width="8.85546875" style="49" customWidth="1"/>
    <col min="10978" max="10978" width="10.140625" style="49" customWidth="1"/>
    <col min="10979" max="10984" width="7.85546875" style="49" customWidth="1"/>
    <col min="10985" max="11210" width="8.85546875" style="49"/>
    <col min="11211" max="11211" width="5.42578125" style="49" customWidth="1"/>
    <col min="11212" max="11213" width="12.85546875" style="49" customWidth="1"/>
    <col min="11214" max="11220" width="5.42578125" style="49" customWidth="1"/>
    <col min="11221" max="11222" width="8.42578125" style="49" customWidth="1"/>
    <col min="11223" max="11232" width="8" style="49" customWidth="1"/>
    <col min="11233" max="11233" width="8.85546875" style="49" customWidth="1"/>
    <col min="11234" max="11234" width="10.140625" style="49" customWidth="1"/>
    <col min="11235" max="11240" width="7.85546875" style="49" customWidth="1"/>
    <col min="11241" max="11466" width="8.85546875" style="49"/>
    <col min="11467" max="11467" width="5.42578125" style="49" customWidth="1"/>
    <col min="11468" max="11469" width="12.85546875" style="49" customWidth="1"/>
    <col min="11470" max="11476" width="5.42578125" style="49" customWidth="1"/>
    <col min="11477" max="11478" width="8.42578125" style="49" customWidth="1"/>
    <col min="11479" max="11488" width="8" style="49" customWidth="1"/>
    <col min="11489" max="11489" width="8.85546875" style="49" customWidth="1"/>
    <col min="11490" max="11490" width="10.140625" style="49" customWidth="1"/>
    <col min="11491" max="11496" width="7.85546875" style="49" customWidth="1"/>
    <col min="11497" max="11722" width="8.85546875" style="49"/>
    <col min="11723" max="11723" width="5.42578125" style="49" customWidth="1"/>
    <col min="11724" max="11725" width="12.85546875" style="49" customWidth="1"/>
    <col min="11726" max="11732" width="5.42578125" style="49" customWidth="1"/>
    <col min="11733" max="11734" width="8.42578125" style="49" customWidth="1"/>
    <col min="11735" max="11744" width="8" style="49" customWidth="1"/>
    <col min="11745" max="11745" width="8.85546875" style="49" customWidth="1"/>
    <col min="11746" max="11746" width="10.140625" style="49" customWidth="1"/>
    <col min="11747" max="11752" width="7.85546875" style="49" customWidth="1"/>
    <col min="11753" max="11978" width="8.85546875" style="49"/>
    <col min="11979" max="11979" width="5.42578125" style="49" customWidth="1"/>
    <col min="11980" max="11981" width="12.85546875" style="49" customWidth="1"/>
    <col min="11982" max="11988" width="5.42578125" style="49" customWidth="1"/>
    <col min="11989" max="11990" width="8.42578125" style="49" customWidth="1"/>
    <col min="11991" max="12000" width="8" style="49" customWidth="1"/>
    <col min="12001" max="12001" width="8.85546875" style="49" customWidth="1"/>
    <col min="12002" max="12002" width="10.140625" style="49" customWidth="1"/>
    <col min="12003" max="12008" width="7.85546875" style="49" customWidth="1"/>
    <col min="12009" max="12234" width="8.85546875" style="49"/>
    <col min="12235" max="12235" width="5.42578125" style="49" customWidth="1"/>
    <col min="12236" max="12237" width="12.85546875" style="49" customWidth="1"/>
    <col min="12238" max="12244" width="5.42578125" style="49" customWidth="1"/>
    <col min="12245" max="12246" width="8.42578125" style="49" customWidth="1"/>
    <col min="12247" max="12256" width="8" style="49" customWidth="1"/>
    <col min="12257" max="12257" width="8.85546875" style="49" customWidth="1"/>
    <col min="12258" max="12258" width="10.140625" style="49" customWidth="1"/>
    <col min="12259" max="12264" width="7.85546875" style="49" customWidth="1"/>
    <col min="12265" max="12490" width="8.85546875" style="49"/>
    <col min="12491" max="12491" width="5.42578125" style="49" customWidth="1"/>
    <col min="12492" max="12493" width="12.85546875" style="49" customWidth="1"/>
    <col min="12494" max="12500" width="5.42578125" style="49" customWidth="1"/>
    <col min="12501" max="12502" width="8.42578125" style="49" customWidth="1"/>
    <col min="12503" max="12512" width="8" style="49" customWidth="1"/>
    <col min="12513" max="12513" width="8.85546875" style="49" customWidth="1"/>
    <col min="12514" max="12514" width="10.140625" style="49" customWidth="1"/>
    <col min="12515" max="12520" width="7.85546875" style="49" customWidth="1"/>
    <col min="12521" max="12746" width="8.85546875" style="49"/>
    <col min="12747" max="12747" width="5.42578125" style="49" customWidth="1"/>
    <col min="12748" max="12749" width="12.85546875" style="49" customWidth="1"/>
    <col min="12750" max="12756" width="5.42578125" style="49" customWidth="1"/>
    <col min="12757" max="12758" width="8.42578125" style="49" customWidth="1"/>
    <col min="12759" max="12768" width="8" style="49" customWidth="1"/>
    <col min="12769" max="12769" width="8.85546875" style="49" customWidth="1"/>
    <col min="12770" max="12770" width="10.140625" style="49" customWidth="1"/>
    <col min="12771" max="12776" width="7.85546875" style="49" customWidth="1"/>
    <col min="12777" max="13002" width="8.85546875" style="49"/>
    <col min="13003" max="13003" width="5.42578125" style="49" customWidth="1"/>
    <col min="13004" max="13005" width="12.85546875" style="49" customWidth="1"/>
    <col min="13006" max="13012" width="5.42578125" style="49" customWidth="1"/>
    <col min="13013" max="13014" width="8.42578125" style="49" customWidth="1"/>
    <col min="13015" max="13024" width="8" style="49" customWidth="1"/>
    <col min="13025" max="13025" width="8.85546875" style="49" customWidth="1"/>
    <col min="13026" max="13026" width="10.140625" style="49" customWidth="1"/>
    <col min="13027" max="13032" width="7.85546875" style="49" customWidth="1"/>
    <col min="13033" max="13258" width="8.85546875" style="49"/>
    <col min="13259" max="13259" width="5.42578125" style="49" customWidth="1"/>
    <col min="13260" max="13261" width="12.85546875" style="49" customWidth="1"/>
    <col min="13262" max="13268" width="5.42578125" style="49" customWidth="1"/>
    <col min="13269" max="13270" width="8.42578125" style="49" customWidth="1"/>
    <col min="13271" max="13280" width="8" style="49" customWidth="1"/>
    <col min="13281" max="13281" width="8.85546875" style="49" customWidth="1"/>
    <col min="13282" max="13282" width="10.140625" style="49" customWidth="1"/>
    <col min="13283" max="13288" width="7.85546875" style="49" customWidth="1"/>
    <col min="13289" max="13514" width="8.85546875" style="49"/>
    <col min="13515" max="13515" width="5.42578125" style="49" customWidth="1"/>
    <col min="13516" max="13517" width="12.85546875" style="49" customWidth="1"/>
    <col min="13518" max="13524" width="5.42578125" style="49" customWidth="1"/>
    <col min="13525" max="13526" width="8.42578125" style="49" customWidth="1"/>
    <col min="13527" max="13536" width="8" style="49" customWidth="1"/>
    <col min="13537" max="13537" width="8.85546875" style="49" customWidth="1"/>
    <col min="13538" max="13538" width="10.140625" style="49" customWidth="1"/>
    <col min="13539" max="13544" width="7.85546875" style="49" customWidth="1"/>
    <col min="13545" max="13770" width="8.85546875" style="49"/>
    <col min="13771" max="13771" width="5.42578125" style="49" customWidth="1"/>
    <col min="13772" max="13773" width="12.85546875" style="49" customWidth="1"/>
    <col min="13774" max="13780" width="5.42578125" style="49" customWidth="1"/>
    <col min="13781" max="13782" width="8.42578125" style="49" customWidth="1"/>
    <col min="13783" max="13792" width="8" style="49" customWidth="1"/>
    <col min="13793" max="13793" width="8.85546875" style="49" customWidth="1"/>
    <col min="13794" max="13794" width="10.140625" style="49" customWidth="1"/>
    <col min="13795" max="13800" width="7.85546875" style="49" customWidth="1"/>
    <col min="13801" max="14026" width="8.85546875" style="49"/>
    <col min="14027" max="14027" width="5.42578125" style="49" customWidth="1"/>
    <col min="14028" max="14029" width="12.85546875" style="49" customWidth="1"/>
    <col min="14030" max="14036" width="5.42578125" style="49" customWidth="1"/>
    <col min="14037" max="14038" width="8.42578125" style="49" customWidth="1"/>
    <col min="14039" max="14048" width="8" style="49" customWidth="1"/>
    <col min="14049" max="14049" width="8.85546875" style="49" customWidth="1"/>
    <col min="14050" max="14050" width="10.140625" style="49" customWidth="1"/>
    <col min="14051" max="14056" width="7.85546875" style="49" customWidth="1"/>
    <col min="14057" max="14282" width="8.85546875" style="49"/>
    <col min="14283" max="14283" width="5.42578125" style="49" customWidth="1"/>
    <col min="14284" max="14285" width="12.85546875" style="49" customWidth="1"/>
    <col min="14286" max="14292" width="5.42578125" style="49" customWidth="1"/>
    <col min="14293" max="14294" width="8.42578125" style="49" customWidth="1"/>
    <col min="14295" max="14304" width="8" style="49" customWidth="1"/>
    <col min="14305" max="14305" width="8.85546875" style="49" customWidth="1"/>
    <col min="14306" max="14306" width="10.140625" style="49" customWidth="1"/>
    <col min="14307" max="14312" width="7.85546875" style="49" customWidth="1"/>
    <col min="14313" max="14538" width="8.85546875" style="49"/>
    <col min="14539" max="14539" width="5.42578125" style="49" customWidth="1"/>
    <col min="14540" max="14541" width="12.85546875" style="49" customWidth="1"/>
    <col min="14542" max="14548" width="5.42578125" style="49" customWidth="1"/>
    <col min="14549" max="14550" width="8.42578125" style="49" customWidth="1"/>
    <col min="14551" max="14560" width="8" style="49" customWidth="1"/>
    <col min="14561" max="14561" width="8.85546875" style="49" customWidth="1"/>
    <col min="14562" max="14562" width="10.140625" style="49" customWidth="1"/>
    <col min="14563" max="14568" width="7.85546875" style="49" customWidth="1"/>
    <col min="14569" max="14794" width="8.85546875" style="49"/>
    <col min="14795" max="14795" width="5.42578125" style="49" customWidth="1"/>
    <col min="14796" max="14797" width="12.85546875" style="49" customWidth="1"/>
    <col min="14798" max="14804" width="5.42578125" style="49" customWidth="1"/>
    <col min="14805" max="14806" width="8.42578125" style="49" customWidth="1"/>
    <col min="14807" max="14816" width="8" style="49" customWidth="1"/>
    <col min="14817" max="14817" width="8.85546875" style="49" customWidth="1"/>
    <col min="14818" max="14818" width="10.140625" style="49" customWidth="1"/>
    <col min="14819" max="14824" width="7.85546875" style="49" customWidth="1"/>
    <col min="14825" max="15050" width="8.85546875" style="49"/>
    <col min="15051" max="15051" width="5.42578125" style="49" customWidth="1"/>
    <col min="15052" max="15053" width="12.85546875" style="49" customWidth="1"/>
    <col min="15054" max="15060" width="5.42578125" style="49" customWidth="1"/>
    <col min="15061" max="15062" width="8.42578125" style="49" customWidth="1"/>
    <col min="15063" max="15072" width="8" style="49" customWidth="1"/>
    <col min="15073" max="15073" width="8.85546875" style="49" customWidth="1"/>
    <col min="15074" max="15074" width="10.140625" style="49" customWidth="1"/>
    <col min="15075" max="15080" width="7.85546875" style="49" customWidth="1"/>
    <col min="15081" max="15306" width="8.85546875" style="49"/>
    <col min="15307" max="15307" width="5.42578125" style="49" customWidth="1"/>
    <col min="15308" max="15309" width="12.85546875" style="49" customWidth="1"/>
    <col min="15310" max="15316" width="5.42578125" style="49" customWidth="1"/>
    <col min="15317" max="15318" width="8.42578125" style="49" customWidth="1"/>
    <col min="15319" max="15328" width="8" style="49" customWidth="1"/>
    <col min="15329" max="15329" width="8.85546875" style="49" customWidth="1"/>
    <col min="15330" max="15330" width="10.140625" style="49" customWidth="1"/>
    <col min="15331" max="15336" width="7.85546875" style="49" customWidth="1"/>
    <col min="15337" max="15562" width="8.85546875" style="49"/>
    <col min="15563" max="15563" width="5.42578125" style="49" customWidth="1"/>
    <col min="15564" max="15565" width="12.85546875" style="49" customWidth="1"/>
    <col min="15566" max="15572" width="5.42578125" style="49" customWidth="1"/>
    <col min="15573" max="15574" width="8.42578125" style="49" customWidth="1"/>
    <col min="15575" max="15584" width="8" style="49" customWidth="1"/>
    <col min="15585" max="15585" width="8.85546875" style="49" customWidth="1"/>
    <col min="15586" max="15586" width="10.140625" style="49" customWidth="1"/>
    <col min="15587" max="15592" width="7.85546875" style="49" customWidth="1"/>
    <col min="15593" max="15818" width="8.85546875" style="49"/>
    <col min="15819" max="15819" width="5.42578125" style="49" customWidth="1"/>
    <col min="15820" max="15821" width="12.85546875" style="49" customWidth="1"/>
    <col min="15822" max="15828" width="5.42578125" style="49" customWidth="1"/>
    <col min="15829" max="15830" width="8.42578125" style="49" customWidth="1"/>
    <col min="15831" max="15840" width="8" style="49" customWidth="1"/>
    <col min="15841" max="15841" width="8.85546875" style="49" customWidth="1"/>
    <col min="15842" max="15842" width="10.140625" style="49" customWidth="1"/>
    <col min="15843" max="15848" width="7.85546875" style="49" customWidth="1"/>
    <col min="15849" max="16074" width="8.85546875" style="49"/>
    <col min="16075" max="16075" width="5.42578125" style="49" customWidth="1"/>
    <col min="16076" max="16077" width="12.85546875" style="49" customWidth="1"/>
    <col min="16078" max="16084" width="5.42578125" style="49" customWidth="1"/>
    <col min="16085" max="16086" width="8.42578125" style="49" customWidth="1"/>
    <col min="16087" max="16096" width="8" style="49" customWidth="1"/>
    <col min="16097" max="16097" width="8.85546875" style="49" customWidth="1"/>
    <col min="16098" max="16098" width="10.140625" style="49" customWidth="1"/>
    <col min="16099" max="16104" width="7.85546875" style="49" customWidth="1"/>
    <col min="16105" max="16384" width="8.85546875" style="49"/>
  </cols>
  <sheetData>
    <row r="1" spans="1:19" ht="34.5" customHeight="1">
      <c r="A1" s="179"/>
      <c r="B1" s="177"/>
      <c r="C1" s="177"/>
      <c r="D1" s="177"/>
      <c r="E1" s="177"/>
      <c r="F1" s="177"/>
      <c r="G1" s="177"/>
      <c r="H1" s="177"/>
      <c r="I1" s="177"/>
      <c r="J1" s="176"/>
      <c r="K1" s="172"/>
      <c r="L1" s="172"/>
      <c r="M1" s="172"/>
      <c r="N1" s="172"/>
      <c r="O1" s="172"/>
      <c r="P1" s="172"/>
      <c r="Q1" s="172"/>
      <c r="R1" s="341" t="s">
        <v>661</v>
      </c>
      <c r="S1" s="341"/>
    </row>
    <row r="2" spans="1:19" ht="54.75" customHeight="1">
      <c r="A2" s="178"/>
      <c r="B2" s="177"/>
      <c r="C2" s="177"/>
      <c r="D2" s="177"/>
      <c r="E2" s="177"/>
      <c r="F2" s="177"/>
      <c r="G2" s="177"/>
      <c r="H2" s="177"/>
      <c r="I2" s="177"/>
      <c r="J2" s="176"/>
      <c r="K2" s="172"/>
      <c r="L2" s="172"/>
      <c r="M2" s="172"/>
      <c r="N2" s="172"/>
      <c r="O2" s="172"/>
      <c r="P2" s="172"/>
      <c r="Q2" s="172"/>
      <c r="R2" s="172"/>
      <c r="S2" s="171"/>
    </row>
    <row r="3" spans="1:19" s="52" customFormat="1" ht="18.75" customHeight="1">
      <c r="A3" s="342" t="s">
        <v>100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</row>
    <row r="4" spans="1:19" s="52" customFormat="1" ht="18.75" customHeight="1">
      <c r="A4" s="342" t="s">
        <v>660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</row>
    <row r="5" spans="1:19" s="54" customFormat="1" ht="29.25" customHeight="1">
      <c r="A5" s="56"/>
      <c r="B5" s="176"/>
      <c r="C5" s="176"/>
      <c r="D5" s="176"/>
      <c r="E5" s="176"/>
      <c r="F5" s="176"/>
      <c r="G5" s="176"/>
      <c r="H5" s="176"/>
      <c r="I5" s="176"/>
      <c r="J5" s="176"/>
      <c r="K5" s="172"/>
      <c r="L5" s="172"/>
      <c r="M5" s="172"/>
      <c r="N5" s="172"/>
      <c r="O5" s="172"/>
      <c r="P5" s="172"/>
      <c r="Q5" s="172"/>
      <c r="R5" s="172"/>
      <c r="S5" s="172"/>
    </row>
    <row r="6" spans="1:19" s="57" customFormat="1" ht="18" customHeight="1">
      <c r="A6" s="343"/>
      <c r="B6" s="343"/>
      <c r="C6" s="343"/>
      <c r="D6" s="343"/>
      <c r="E6" s="343"/>
      <c r="F6" s="343"/>
      <c r="G6" s="343"/>
      <c r="H6" s="343"/>
      <c r="I6" s="343"/>
      <c r="J6" s="343"/>
      <c r="K6" s="174"/>
      <c r="L6" s="173"/>
      <c r="M6" s="173"/>
      <c r="N6" s="173"/>
      <c r="O6" s="173"/>
      <c r="P6" s="173"/>
      <c r="Q6" s="173"/>
      <c r="R6" s="172"/>
      <c r="S6" s="172"/>
    </row>
    <row r="7" spans="1:19" s="57" customFormat="1" ht="18" customHeight="1">
      <c r="A7" s="344"/>
      <c r="B7" s="344"/>
      <c r="C7" s="344"/>
      <c r="D7" s="234"/>
      <c r="E7" s="234"/>
      <c r="F7" s="234"/>
      <c r="G7" s="234"/>
      <c r="H7" s="234"/>
      <c r="I7" s="234"/>
      <c r="J7" s="234"/>
      <c r="K7" s="175"/>
      <c r="L7" s="173"/>
      <c r="M7" s="173"/>
      <c r="N7" s="173"/>
      <c r="O7" s="173"/>
      <c r="P7" s="173"/>
      <c r="Q7" s="173"/>
      <c r="R7" s="172"/>
      <c r="S7" s="172"/>
    </row>
    <row r="8" spans="1:19" s="57" customFormat="1" ht="24.75" customHeight="1">
      <c r="A8" s="344"/>
      <c r="B8" s="344"/>
      <c r="C8" s="344"/>
      <c r="D8" s="345"/>
      <c r="E8" s="345"/>
      <c r="F8" s="345"/>
      <c r="G8" s="345"/>
      <c r="H8" s="345"/>
      <c r="I8" s="345"/>
      <c r="J8" s="345"/>
      <c r="K8" s="174"/>
      <c r="L8" s="174"/>
      <c r="M8" s="174"/>
      <c r="N8" s="174"/>
      <c r="O8" s="174"/>
      <c r="P8" s="173"/>
      <c r="Q8" s="173"/>
      <c r="R8" s="172"/>
      <c r="S8" s="172"/>
    </row>
    <row r="9" spans="1:19" s="57" customFormat="1" ht="18" customHeight="1">
      <c r="A9" s="344"/>
      <c r="B9" s="344"/>
      <c r="C9" s="344"/>
      <c r="D9" s="345"/>
      <c r="E9" s="345"/>
      <c r="F9" s="345"/>
      <c r="G9" s="345"/>
      <c r="H9" s="345"/>
      <c r="I9" s="345"/>
      <c r="J9" s="345"/>
      <c r="K9" s="174"/>
      <c r="L9" s="174"/>
      <c r="M9" s="174"/>
      <c r="N9" s="174"/>
      <c r="O9" s="174"/>
      <c r="P9" s="173"/>
      <c r="Q9" s="173"/>
      <c r="R9" s="172"/>
      <c r="S9" s="172"/>
    </row>
    <row r="10" spans="1:19" s="57" customFormat="1" ht="21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74"/>
      <c r="L10" s="173"/>
      <c r="M10" s="173"/>
      <c r="N10" s="173"/>
      <c r="O10" s="173"/>
      <c r="P10" s="173"/>
      <c r="Q10" s="173"/>
      <c r="R10" s="172"/>
      <c r="S10" s="172"/>
    </row>
    <row r="11" spans="1:19" s="54" customFormat="1" ht="18" customHeight="1">
      <c r="A11" s="295" t="s">
        <v>102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173"/>
      <c r="M11" s="173"/>
      <c r="N11" s="173"/>
      <c r="O11" s="173"/>
      <c r="P11" s="173"/>
      <c r="Q11" s="173"/>
      <c r="R11" s="172"/>
      <c r="S11" s="171" t="s">
        <v>4</v>
      </c>
    </row>
    <row r="12" spans="1:19" s="54" customFormat="1" ht="19.5" customHeight="1">
      <c r="A12" s="347" t="s">
        <v>659</v>
      </c>
      <c r="B12" s="347" t="s">
        <v>658</v>
      </c>
      <c r="C12" s="347"/>
      <c r="D12" s="347"/>
      <c r="E12" s="347"/>
      <c r="F12" s="347"/>
      <c r="G12" s="347"/>
      <c r="H12" s="347"/>
      <c r="I12" s="347"/>
      <c r="J12" s="347"/>
      <c r="K12" s="347" t="s">
        <v>6</v>
      </c>
      <c r="L12" s="346" t="s">
        <v>8</v>
      </c>
      <c r="M12" s="346"/>
      <c r="N12" s="346"/>
      <c r="O12" s="346"/>
      <c r="P12" s="346"/>
      <c r="Q12" s="346"/>
      <c r="R12" s="346"/>
      <c r="S12" s="346"/>
    </row>
    <row r="13" spans="1:19" s="54" customFormat="1" ht="28.5" customHeight="1">
      <c r="A13" s="347"/>
      <c r="B13" s="347"/>
      <c r="C13" s="347"/>
      <c r="D13" s="347"/>
      <c r="E13" s="347"/>
      <c r="F13" s="347"/>
      <c r="G13" s="347"/>
      <c r="H13" s="347"/>
      <c r="I13" s="347"/>
      <c r="J13" s="347"/>
      <c r="K13" s="347"/>
      <c r="L13" s="346"/>
      <c r="M13" s="346" t="s">
        <v>9</v>
      </c>
      <c r="N13" s="347" t="s">
        <v>10</v>
      </c>
      <c r="O13" s="347"/>
      <c r="P13" s="347" t="s">
        <v>11</v>
      </c>
      <c r="Q13" s="347"/>
      <c r="R13" s="347" t="s">
        <v>12</v>
      </c>
      <c r="S13" s="347"/>
    </row>
    <row r="14" spans="1:19" s="54" customFormat="1" ht="18" customHeight="1">
      <c r="A14" s="347"/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6"/>
      <c r="M14" s="346"/>
      <c r="N14" s="346" t="s">
        <v>23</v>
      </c>
      <c r="O14" s="168"/>
      <c r="P14" s="346" t="s">
        <v>23</v>
      </c>
      <c r="Q14" s="170"/>
      <c r="R14" s="346" t="s">
        <v>23</v>
      </c>
      <c r="S14" s="170"/>
    </row>
    <row r="15" spans="1:19" s="54" customFormat="1" ht="43.5" customHeight="1">
      <c r="A15" s="347"/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346"/>
      <c r="M15" s="346"/>
      <c r="N15" s="346"/>
      <c r="O15" s="169" t="s">
        <v>9</v>
      </c>
      <c r="P15" s="346"/>
      <c r="Q15" s="169" t="s">
        <v>9</v>
      </c>
      <c r="R15" s="346"/>
      <c r="S15" s="169" t="s">
        <v>9</v>
      </c>
    </row>
    <row r="16" spans="1:19" s="54" customFormat="1" ht="15" customHeight="1">
      <c r="A16" s="168" t="s">
        <v>24</v>
      </c>
      <c r="B16" s="348" t="s">
        <v>25</v>
      </c>
      <c r="C16" s="348"/>
      <c r="D16" s="348"/>
      <c r="E16" s="348"/>
      <c r="F16" s="348"/>
      <c r="G16" s="348"/>
      <c r="H16" s="348"/>
      <c r="I16" s="348"/>
      <c r="J16" s="348"/>
      <c r="K16" s="75" t="s">
        <v>657</v>
      </c>
      <c r="L16" s="76">
        <v>1</v>
      </c>
      <c r="M16" s="76">
        <v>2</v>
      </c>
      <c r="N16" s="76">
        <v>3</v>
      </c>
      <c r="O16" s="76">
        <v>4</v>
      </c>
      <c r="P16" s="76">
        <v>5</v>
      </c>
      <c r="Q16" s="76">
        <v>6</v>
      </c>
      <c r="R16" s="76">
        <v>7</v>
      </c>
      <c r="S16" s="76">
        <v>8</v>
      </c>
    </row>
    <row r="17" spans="1:19" s="54" customFormat="1" ht="18.75" customHeight="1">
      <c r="A17" s="349" t="s">
        <v>441</v>
      </c>
      <c r="B17" s="349"/>
      <c r="C17" s="349"/>
      <c r="D17" s="349"/>
      <c r="E17" s="349"/>
      <c r="F17" s="349"/>
      <c r="G17" s="349"/>
      <c r="H17" s="349"/>
      <c r="I17" s="349"/>
      <c r="J17" s="349"/>
      <c r="K17" s="167">
        <v>1</v>
      </c>
      <c r="L17" s="166">
        <f t="shared" ref="L17:S17" si="0">+L18+L21+L46+L66+L74+L86+L88+L98+L121+L143+L150+L169+L188+L222+L224+L231</f>
        <v>18887</v>
      </c>
      <c r="M17" s="166">
        <f t="shared" si="0"/>
        <v>8590</v>
      </c>
      <c r="N17" s="166">
        <f t="shared" si="0"/>
        <v>2460</v>
      </c>
      <c r="O17" s="166">
        <f t="shared" si="0"/>
        <v>1242</v>
      </c>
      <c r="P17" s="166">
        <f t="shared" si="0"/>
        <v>14263</v>
      </c>
      <c r="Q17" s="166">
        <f t="shared" si="0"/>
        <v>6351</v>
      </c>
      <c r="R17" s="166">
        <f t="shared" si="0"/>
        <v>2164</v>
      </c>
      <c r="S17" s="166">
        <f t="shared" si="0"/>
        <v>997</v>
      </c>
    </row>
    <row r="18" spans="1:19" s="54" customFormat="1" ht="18.75" customHeight="1">
      <c r="A18" s="388" t="s">
        <v>656</v>
      </c>
      <c r="B18" s="388"/>
      <c r="C18" s="388"/>
      <c r="D18" s="388"/>
      <c r="E18" s="388"/>
      <c r="F18" s="388"/>
      <c r="G18" s="388"/>
      <c r="H18" s="388"/>
      <c r="I18" s="388"/>
      <c r="J18" s="388"/>
      <c r="K18" s="134">
        <f t="shared" ref="K18:K81" si="1">+K17+1</f>
        <v>2</v>
      </c>
      <c r="L18" s="107">
        <f t="shared" ref="L18:S18" si="2">+L19+L20</f>
        <v>81</v>
      </c>
      <c r="M18" s="107">
        <f t="shared" si="2"/>
        <v>73</v>
      </c>
      <c r="N18" s="107">
        <f t="shared" si="2"/>
        <v>9</v>
      </c>
      <c r="O18" s="107">
        <f t="shared" si="2"/>
        <v>6</v>
      </c>
      <c r="P18" s="107">
        <f t="shared" si="2"/>
        <v>58</v>
      </c>
      <c r="Q18" s="107">
        <f t="shared" si="2"/>
        <v>53</v>
      </c>
      <c r="R18" s="107">
        <f t="shared" si="2"/>
        <v>14</v>
      </c>
      <c r="S18" s="107">
        <f t="shared" si="2"/>
        <v>14</v>
      </c>
    </row>
    <row r="19" spans="1:19" s="54" customFormat="1" ht="18.75" customHeight="1">
      <c r="A19" s="59" t="s">
        <v>655</v>
      </c>
      <c r="B19" s="306" t="s">
        <v>440</v>
      </c>
      <c r="C19" s="306"/>
      <c r="D19" s="306"/>
      <c r="E19" s="306"/>
      <c r="F19" s="306"/>
      <c r="G19" s="306"/>
      <c r="H19" s="306"/>
      <c r="I19" s="306"/>
      <c r="J19" s="306"/>
      <c r="K19" s="96">
        <f t="shared" si="1"/>
        <v>3</v>
      </c>
      <c r="L19" s="83">
        <f>+N19+P19+R19</f>
        <v>72</v>
      </c>
      <c r="M19" s="83">
        <f>+O19+Q19+S19</f>
        <v>67</v>
      </c>
      <c r="N19" s="75">
        <v>0</v>
      </c>
      <c r="O19" s="75">
        <v>0</v>
      </c>
      <c r="P19" s="75">
        <v>58</v>
      </c>
      <c r="Q19" s="75">
        <v>53</v>
      </c>
      <c r="R19" s="75">
        <v>14</v>
      </c>
      <c r="S19" s="75">
        <v>14</v>
      </c>
    </row>
    <row r="20" spans="1:19" s="54" customFormat="1" ht="18.75" customHeight="1">
      <c r="A20" s="139" t="s">
        <v>654</v>
      </c>
      <c r="B20" s="307" t="s">
        <v>439</v>
      </c>
      <c r="C20" s="308"/>
      <c r="D20" s="308"/>
      <c r="E20" s="308"/>
      <c r="F20" s="308"/>
      <c r="G20" s="308"/>
      <c r="H20" s="308"/>
      <c r="I20" s="308"/>
      <c r="J20" s="358"/>
      <c r="K20" s="96">
        <f t="shared" si="1"/>
        <v>4</v>
      </c>
      <c r="L20" s="83">
        <f>+N20+P20+R20</f>
        <v>9</v>
      </c>
      <c r="M20" s="83">
        <f>+O20+Q20+S20</f>
        <v>6</v>
      </c>
      <c r="N20" s="109">
        <v>9</v>
      </c>
      <c r="O20" s="109">
        <v>6</v>
      </c>
      <c r="P20" s="109"/>
      <c r="Q20" s="109"/>
      <c r="R20" s="109"/>
      <c r="S20" s="84"/>
    </row>
    <row r="21" spans="1:19" s="54" customFormat="1" ht="18.75" customHeight="1">
      <c r="A21" s="371" t="s">
        <v>438</v>
      </c>
      <c r="B21" s="372"/>
      <c r="C21" s="372"/>
      <c r="D21" s="372"/>
      <c r="E21" s="372"/>
      <c r="F21" s="372"/>
      <c r="G21" s="372"/>
      <c r="H21" s="372"/>
      <c r="I21" s="372"/>
      <c r="J21" s="373"/>
      <c r="K21" s="134">
        <f t="shared" si="1"/>
        <v>5</v>
      </c>
      <c r="L21" s="107">
        <f t="shared" ref="L21:S21" si="3">SUM(L22:L45)</f>
        <v>773</v>
      </c>
      <c r="M21" s="107">
        <f t="shared" si="3"/>
        <v>420</v>
      </c>
      <c r="N21" s="107">
        <f t="shared" si="3"/>
        <v>104</v>
      </c>
      <c r="O21" s="107">
        <f t="shared" si="3"/>
        <v>66</v>
      </c>
      <c r="P21" s="107">
        <f t="shared" si="3"/>
        <v>578</v>
      </c>
      <c r="Q21" s="107">
        <f t="shared" si="3"/>
        <v>292</v>
      </c>
      <c r="R21" s="107">
        <f t="shared" si="3"/>
        <v>91</v>
      </c>
      <c r="S21" s="107">
        <f t="shared" si="3"/>
        <v>62</v>
      </c>
    </row>
    <row r="22" spans="1:19" s="54" customFormat="1" ht="18.75" customHeight="1">
      <c r="A22" s="132" t="s">
        <v>653</v>
      </c>
      <c r="B22" s="350" t="s">
        <v>437</v>
      </c>
      <c r="C22" s="351"/>
      <c r="D22" s="351"/>
      <c r="E22" s="351"/>
      <c r="F22" s="351"/>
      <c r="G22" s="351"/>
      <c r="H22" s="351"/>
      <c r="I22" s="351"/>
      <c r="J22" s="352"/>
      <c r="K22" s="96">
        <f t="shared" si="1"/>
        <v>6</v>
      </c>
      <c r="L22" s="83">
        <f t="shared" ref="L22:L45" si="4">+N22+P22+R22</f>
        <v>19</v>
      </c>
      <c r="M22" s="83">
        <f t="shared" ref="M22:M45" si="5">+O22+Q22+S22</f>
        <v>6</v>
      </c>
      <c r="N22" s="96">
        <v>7</v>
      </c>
      <c r="O22" s="96">
        <v>4</v>
      </c>
      <c r="P22" s="96">
        <v>12</v>
      </c>
      <c r="Q22" s="96">
        <v>2</v>
      </c>
      <c r="R22" s="96">
        <v>0</v>
      </c>
      <c r="S22" s="96">
        <v>0</v>
      </c>
    </row>
    <row r="23" spans="1:19" s="54" customFormat="1" ht="18.75" customHeight="1">
      <c r="A23" s="132" t="s">
        <v>652</v>
      </c>
      <c r="B23" s="350" t="s">
        <v>436</v>
      </c>
      <c r="C23" s="351"/>
      <c r="D23" s="351"/>
      <c r="E23" s="351"/>
      <c r="F23" s="351"/>
      <c r="G23" s="351"/>
      <c r="H23" s="351"/>
      <c r="I23" s="351"/>
      <c r="J23" s="352"/>
      <c r="K23" s="96">
        <f t="shared" si="1"/>
        <v>7</v>
      </c>
      <c r="L23" s="83">
        <f t="shared" si="4"/>
        <v>19</v>
      </c>
      <c r="M23" s="83">
        <f t="shared" si="5"/>
        <v>7</v>
      </c>
      <c r="N23" s="96">
        <v>0</v>
      </c>
      <c r="O23" s="96">
        <v>0</v>
      </c>
      <c r="P23" s="96">
        <v>19</v>
      </c>
      <c r="Q23" s="96">
        <v>7</v>
      </c>
      <c r="R23" s="96">
        <v>0</v>
      </c>
      <c r="S23" s="96">
        <v>0</v>
      </c>
    </row>
    <row r="24" spans="1:19" s="54" customFormat="1" ht="18.75" customHeight="1">
      <c r="A24" s="130" t="s">
        <v>651</v>
      </c>
      <c r="B24" s="241" t="s">
        <v>435</v>
      </c>
      <c r="C24" s="353"/>
      <c r="D24" s="353"/>
      <c r="E24" s="353"/>
      <c r="F24" s="353"/>
      <c r="G24" s="353"/>
      <c r="H24" s="353"/>
      <c r="I24" s="353"/>
      <c r="J24" s="242"/>
      <c r="K24" s="96">
        <f t="shared" si="1"/>
        <v>8</v>
      </c>
      <c r="L24" s="83">
        <f t="shared" si="4"/>
        <v>7</v>
      </c>
      <c r="M24" s="83">
        <f t="shared" si="5"/>
        <v>4</v>
      </c>
      <c r="N24" s="84"/>
      <c r="O24" s="84"/>
      <c r="P24" s="84">
        <v>7</v>
      </c>
      <c r="Q24" s="84">
        <v>4</v>
      </c>
      <c r="R24" s="84"/>
      <c r="S24" s="84"/>
    </row>
    <row r="25" spans="1:19" s="54" customFormat="1" ht="18.75" customHeight="1">
      <c r="A25" s="130" t="s">
        <v>650</v>
      </c>
      <c r="B25" s="300" t="s">
        <v>434</v>
      </c>
      <c r="C25" s="301"/>
      <c r="D25" s="301"/>
      <c r="E25" s="301"/>
      <c r="F25" s="301"/>
      <c r="G25" s="301"/>
      <c r="H25" s="301"/>
      <c r="I25" s="301"/>
      <c r="J25" s="354"/>
      <c r="K25" s="96">
        <f t="shared" si="1"/>
        <v>9</v>
      </c>
      <c r="L25" s="83">
        <f t="shared" si="4"/>
        <v>3</v>
      </c>
      <c r="M25" s="83">
        <f t="shared" si="5"/>
        <v>1</v>
      </c>
      <c r="N25" s="109">
        <v>0</v>
      </c>
      <c r="O25" s="84">
        <v>0</v>
      </c>
      <c r="P25" s="84">
        <v>3</v>
      </c>
      <c r="Q25" s="84">
        <v>1</v>
      </c>
      <c r="R25" s="84">
        <v>0</v>
      </c>
      <c r="S25" s="84">
        <v>0</v>
      </c>
    </row>
    <row r="26" spans="1:19" s="54" customFormat="1" ht="18.75" customHeight="1">
      <c r="A26" s="130" t="s">
        <v>649</v>
      </c>
      <c r="B26" s="241" t="s">
        <v>433</v>
      </c>
      <c r="C26" s="353"/>
      <c r="D26" s="353"/>
      <c r="E26" s="353"/>
      <c r="F26" s="353"/>
      <c r="G26" s="353"/>
      <c r="H26" s="353"/>
      <c r="I26" s="353"/>
      <c r="J26" s="242"/>
      <c r="K26" s="96">
        <f t="shared" si="1"/>
        <v>10</v>
      </c>
      <c r="L26" s="83">
        <f t="shared" si="4"/>
        <v>6</v>
      </c>
      <c r="M26" s="83">
        <f t="shared" si="5"/>
        <v>2</v>
      </c>
      <c r="N26" s="84"/>
      <c r="O26" s="84"/>
      <c r="P26" s="84">
        <v>6</v>
      </c>
      <c r="Q26" s="84">
        <v>2</v>
      </c>
      <c r="R26" s="84"/>
      <c r="S26" s="84"/>
    </row>
    <row r="27" spans="1:19" s="54" customFormat="1" ht="18.75" customHeight="1">
      <c r="A27" s="153" t="s">
        <v>648</v>
      </c>
      <c r="B27" s="298" t="s">
        <v>432</v>
      </c>
      <c r="C27" s="299"/>
      <c r="D27" s="299"/>
      <c r="E27" s="299"/>
      <c r="F27" s="299"/>
      <c r="G27" s="299"/>
      <c r="H27" s="299"/>
      <c r="I27" s="299"/>
      <c r="J27" s="355"/>
      <c r="K27" s="96">
        <f t="shared" si="1"/>
        <v>11</v>
      </c>
      <c r="L27" s="83">
        <f t="shared" si="4"/>
        <v>92</v>
      </c>
      <c r="M27" s="83">
        <f t="shared" si="5"/>
        <v>42</v>
      </c>
      <c r="N27" s="96">
        <v>0</v>
      </c>
      <c r="O27" s="96">
        <v>0</v>
      </c>
      <c r="P27" s="96">
        <v>35</v>
      </c>
      <c r="Q27" s="96">
        <v>14</v>
      </c>
      <c r="R27" s="96">
        <v>57</v>
      </c>
      <c r="S27" s="96">
        <v>28</v>
      </c>
    </row>
    <row r="28" spans="1:19" s="54" customFormat="1" ht="18.75" customHeight="1">
      <c r="A28" s="132" t="s">
        <v>647</v>
      </c>
      <c r="B28" s="309" t="s">
        <v>431</v>
      </c>
      <c r="C28" s="310"/>
      <c r="D28" s="310"/>
      <c r="E28" s="310"/>
      <c r="F28" s="310"/>
      <c r="G28" s="310"/>
      <c r="H28" s="310"/>
      <c r="I28" s="310"/>
      <c r="J28" s="356"/>
      <c r="K28" s="96">
        <f t="shared" si="1"/>
        <v>12</v>
      </c>
      <c r="L28" s="83">
        <f t="shared" si="4"/>
        <v>107</v>
      </c>
      <c r="M28" s="83">
        <f t="shared" si="5"/>
        <v>64</v>
      </c>
      <c r="N28" s="96">
        <v>0</v>
      </c>
      <c r="O28" s="96">
        <v>0</v>
      </c>
      <c r="P28" s="96">
        <v>107</v>
      </c>
      <c r="Q28" s="96">
        <v>64</v>
      </c>
      <c r="R28" s="96">
        <v>0</v>
      </c>
      <c r="S28" s="96">
        <v>0</v>
      </c>
    </row>
    <row r="29" spans="1:19" s="54" customFormat="1" ht="18.75" customHeight="1">
      <c r="A29" s="158" t="s">
        <v>646</v>
      </c>
      <c r="B29" s="300" t="s">
        <v>430</v>
      </c>
      <c r="C29" s="301"/>
      <c r="D29" s="301"/>
      <c r="E29" s="301"/>
      <c r="F29" s="301"/>
      <c r="G29" s="301"/>
      <c r="H29" s="301"/>
      <c r="I29" s="301"/>
      <c r="J29" s="354"/>
      <c r="K29" s="96">
        <f t="shared" si="1"/>
        <v>13</v>
      </c>
      <c r="L29" s="83">
        <f t="shared" si="4"/>
        <v>6</v>
      </c>
      <c r="M29" s="83">
        <f t="shared" si="5"/>
        <v>0</v>
      </c>
      <c r="N29" s="109"/>
      <c r="O29" s="84"/>
      <c r="P29" s="84">
        <v>6</v>
      </c>
      <c r="Q29" s="84"/>
      <c r="R29" s="84"/>
      <c r="S29" s="84"/>
    </row>
    <row r="30" spans="1:19" s="54" customFormat="1" ht="18.75" customHeight="1">
      <c r="A30" s="132" t="s">
        <v>645</v>
      </c>
      <c r="B30" s="350" t="s">
        <v>429</v>
      </c>
      <c r="C30" s="351"/>
      <c r="D30" s="351"/>
      <c r="E30" s="351"/>
      <c r="F30" s="351"/>
      <c r="G30" s="351"/>
      <c r="H30" s="351"/>
      <c r="I30" s="351"/>
      <c r="J30" s="352"/>
      <c r="K30" s="96">
        <f t="shared" si="1"/>
        <v>14</v>
      </c>
      <c r="L30" s="83">
        <f t="shared" si="4"/>
        <v>2</v>
      </c>
      <c r="M30" s="83">
        <f t="shared" si="5"/>
        <v>2</v>
      </c>
      <c r="N30" s="109">
        <v>2</v>
      </c>
      <c r="O30" s="84">
        <v>2</v>
      </c>
      <c r="P30" s="84"/>
      <c r="Q30" s="84"/>
      <c r="R30" s="84"/>
      <c r="S30" s="84"/>
    </row>
    <row r="31" spans="1:19" s="54" customFormat="1" ht="18.75" customHeight="1">
      <c r="A31" s="158" t="s">
        <v>644</v>
      </c>
      <c r="B31" s="300" t="s">
        <v>428</v>
      </c>
      <c r="C31" s="301"/>
      <c r="D31" s="301"/>
      <c r="E31" s="301"/>
      <c r="F31" s="301"/>
      <c r="G31" s="301"/>
      <c r="H31" s="301"/>
      <c r="I31" s="301"/>
      <c r="J31" s="354"/>
      <c r="K31" s="96">
        <f t="shared" si="1"/>
        <v>15</v>
      </c>
      <c r="L31" s="83">
        <f t="shared" si="4"/>
        <v>6</v>
      </c>
      <c r="M31" s="83">
        <f t="shared" si="5"/>
        <v>6</v>
      </c>
      <c r="N31" s="109"/>
      <c r="O31" s="84"/>
      <c r="P31" s="84">
        <v>6</v>
      </c>
      <c r="Q31" s="84">
        <v>6</v>
      </c>
      <c r="R31" s="84"/>
      <c r="S31" s="84"/>
    </row>
    <row r="32" spans="1:19" s="54" customFormat="1" ht="18.75" customHeight="1">
      <c r="A32" s="130" t="s">
        <v>643</v>
      </c>
      <c r="B32" s="241" t="s">
        <v>427</v>
      </c>
      <c r="C32" s="353"/>
      <c r="D32" s="353"/>
      <c r="E32" s="353"/>
      <c r="F32" s="353"/>
      <c r="G32" s="353"/>
      <c r="H32" s="353"/>
      <c r="I32" s="353"/>
      <c r="J32" s="242"/>
      <c r="K32" s="96">
        <f t="shared" si="1"/>
        <v>16</v>
      </c>
      <c r="L32" s="83">
        <f t="shared" si="4"/>
        <v>2</v>
      </c>
      <c r="M32" s="83">
        <f t="shared" si="5"/>
        <v>1</v>
      </c>
      <c r="N32" s="84"/>
      <c r="O32" s="84"/>
      <c r="P32" s="84">
        <v>2</v>
      </c>
      <c r="Q32" s="84">
        <v>1</v>
      </c>
      <c r="R32" s="84"/>
      <c r="S32" s="84"/>
    </row>
    <row r="33" spans="1:19" s="54" customFormat="1" ht="18.75" customHeight="1">
      <c r="A33" s="132" t="s">
        <v>642</v>
      </c>
      <c r="B33" s="350" t="s">
        <v>426</v>
      </c>
      <c r="C33" s="351"/>
      <c r="D33" s="351"/>
      <c r="E33" s="351"/>
      <c r="F33" s="351"/>
      <c r="G33" s="351"/>
      <c r="H33" s="351"/>
      <c r="I33" s="351"/>
      <c r="J33" s="352"/>
      <c r="K33" s="96">
        <f t="shared" si="1"/>
        <v>17</v>
      </c>
      <c r="L33" s="83">
        <f t="shared" si="4"/>
        <v>34</v>
      </c>
      <c r="M33" s="83">
        <f t="shared" si="5"/>
        <v>34</v>
      </c>
      <c r="N33" s="109"/>
      <c r="O33" s="84"/>
      <c r="P33" s="109"/>
      <c r="Q33" s="84"/>
      <c r="R33" s="120">
        <v>34</v>
      </c>
      <c r="S33" s="120">
        <v>34</v>
      </c>
    </row>
    <row r="34" spans="1:19" s="54" customFormat="1" ht="18.75" customHeight="1">
      <c r="A34" s="132" t="s">
        <v>641</v>
      </c>
      <c r="B34" s="350" t="s">
        <v>425</v>
      </c>
      <c r="C34" s="351"/>
      <c r="D34" s="351"/>
      <c r="E34" s="351"/>
      <c r="F34" s="351"/>
      <c r="G34" s="351"/>
      <c r="H34" s="351"/>
      <c r="I34" s="351"/>
      <c r="J34" s="352"/>
      <c r="K34" s="96">
        <f t="shared" si="1"/>
        <v>18</v>
      </c>
      <c r="L34" s="83">
        <f t="shared" si="4"/>
        <v>19</v>
      </c>
      <c r="M34" s="83">
        <f t="shared" si="5"/>
        <v>2</v>
      </c>
      <c r="N34" s="96">
        <v>0</v>
      </c>
      <c r="O34" s="96">
        <v>0</v>
      </c>
      <c r="P34" s="96">
        <v>19</v>
      </c>
      <c r="Q34" s="96">
        <v>2</v>
      </c>
      <c r="R34" s="96">
        <v>0</v>
      </c>
      <c r="S34" s="96">
        <v>0</v>
      </c>
    </row>
    <row r="35" spans="1:19" s="54" customFormat="1" ht="18.75" customHeight="1">
      <c r="A35" s="130" t="s">
        <v>640</v>
      </c>
      <c r="B35" s="350" t="s">
        <v>424</v>
      </c>
      <c r="C35" s="351"/>
      <c r="D35" s="351"/>
      <c r="E35" s="351"/>
      <c r="F35" s="351"/>
      <c r="G35" s="351"/>
      <c r="H35" s="351"/>
      <c r="I35" s="351"/>
      <c r="J35" s="352"/>
      <c r="K35" s="96">
        <f t="shared" si="1"/>
        <v>19</v>
      </c>
      <c r="L35" s="83">
        <f t="shared" si="4"/>
        <v>36</v>
      </c>
      <c r="M35" s="83">
        <f t="shared" si="5"/>
        <v>14</v>
      </c>
      <c r="N35" s="84"/>
      <c r="O35" s="84"/>
      <c r="P35" s="109">
        <v>36</v>
      </c>
      <c r="Q35" s="84">
        <v>14</v>
      </c>
      <c r="R35" s="84"/>
      <c r="S35" s="84"/>
    </row>
    <row r="36" spans="1:19" s="54" customFormat="1" ht="18.75" customHeight="1">
      <c r="A36" s="130" t="s">
        <v>639</v>
      </c>
      <c r="B36" s="298" t="s">
        <v>423</v>
      </c>
      <c r="C36" s="299"/>
      <c r="D36" s="299"/>
      <c r="E36" s="299"/>
      <c r="F36" s="299"/>
      <c r="G36" s="299"/>
      <c r="H36" s="299"/>
      <c r="I36" s="299"/>
      <c r="J36" s="355"/>
      <c r="K36" s="96">
        <f t="shared" si="1"/>
        <v>20</v>
      </c>
      <c r="L36" s="83">
        <f t="shared" si="4"/>
        <v>20</v>
      </c>
      <c r="M36" s="83">
        <f t="shared" si="5"/>
        <v>10</v>
      </c>
      <c r="N36" s="84">
        <v>20</v>
      </c>
      <c r="O36" s="84">
        <v>10</v>
      </c>
      <c r="P36" s="84"/>
      <c r="Q36" s="84"/>
      <c r="R36" s="84"/>
      <c r="S36" s="84"/>
    </row>
    <row r="37" spans="1:19" s="54" customFormat="1" ht="18.75" customHeight="1">
      <c r="A37" s="132" t="s">
        <v>638</v>
      </c>
      <c r="B37" s="300" t="s">
        <v>422</v>
      </c>
      <c r="C37" s="301"/>
      <c r="D37" s="301"/>
      <c r="E37" s="301"/>
      <c r="F37" s="301"/>
      <c r="G37" s="301"/>
      <c r="H37" s="301"/>
      <c r="I37" s="301"/>
      <c r="J37" s="354"/>
      <c r="K37" s="96">
        <f t="shared" si="1"/>
        <v>21</v>
      </c>
      <c r="L37" s="83">
        <f t="shared" si="4"/>
        <v>8</v>
      </c>
      <c r="M37" s="83">
        <f t="shared" si="5"/>
        <v>2</v>
      </c>
      <c r="N37" s="109">
        <v>0</v>
      </c>
      <c r="O37" s="84">
        <v>0</v>
      </c>
      <c r="P37" s="84">
        <v>8</v>
      </c>
      <c r="Q37" s="84">
        <v>2</v>
      </c>
      <c r="R37" s="84">
        <v>0</v>
      </c>
      <c r="S37" s="84">
        <v>0</v>
      </c>
    </row>
    <row r="38" spans="1:19" s="54" customFormat="1" ht="18.75" customHeight="1">
      <c r="A38" s="130" t="s">
        <v>637</v>
      </c>
      <c r="B38" s="241" t="s">
        <v>421</v>
      </c>
      <c r="C38" s="353"/>
      <c r="D38" s="353"/>
      <c r="E38" s="353"/>
      <c r="F38" s="353"/>
      <c r="G38" s="353"/>
      <c r="H38" s="353"/>
      <c r="I38" s="353"/>
      <c r="J38" s="242"/>
      <c r="K38" s="96">
        <f t="shared" si="1"/>
        <v>22</v>
      </c>
      <c r="L38" s="83">
        <f t="shared" si="4"/>
        <v>13</v>
      </c>
      <c r="M38" s="83">
        <f t="shared" si="5"/>
        <v>2</v>
      </c>
      <c r="N38" s="109"/>
      <c r="O38" s="84"/>
      <c r="P38" s="84">
        <v>13</v>
      </c>
      <c r="Q38" s="84">
        <v>2</v>
      </c>
      <c r="R38" s="84"/>
      <c r="S38" s="84"/>
    </row>
    <row r="39" spans="1:19" s="54" customFormat="1" ht="18.75" customHeight="1">
      <c r="A39" s="130" t="s">
        <v>636</v>
      </c>
      <c r="B39" s="298" t="s">
        <v>420</v>
      </c>
      <c r="C39" s="299"/>
      <c r="D39" s="299"/>
      <c r="E39" s="299"/>
      <c r="F39" s="299"/>
      <c r="G39" s="299"/>
      <c r="H39" s="299"/>
      <c r="I39" s="299"/>
      <c r="J39" s="355"/>
      <c r="K39" s="96">
        <f t="shared" si="1"/>
        <v>23</v>
      </c>
      <c r="L39" s="83">
        <f t="shared" si="4"/>
        <v>22</v>
      </c>
      <c r="M39" s="83">
        <f t="shared" si="5"/>
        <v>8</v>
      </c>
      <c r="N39" s="96">
        <v>22</v>
      </c>
      <c r="O39" s="96">
        <v>8</v>
      </c>
      <c r="P39" s="96">
        <v>0</v>
      </c>
      <c r="Q39" s="96">
        <v>0</v>
      </c>
      <c r="R39" s="96">
        <v>0</v>
      </c>
      <c r="S39" s="96">
        <v>0</v>
      </c>
    </row>
    <row r="40" spans="1:19" s="54" customFormat="1" ht="18.75" customHeight="1">
      <c r="A40" s="132" t="s">
        <v>635</v>
      </c>
      <c r="B40" s="350" t="s">
        <v>419</v>
      </c>
      <c r="C40" s="351"/>
      <c r="D40" s="351"/>
      <c r="E40" s="351"/>
      <c r="F40" s="351"/>
      <c r="G40" s="351"/>
      <c r="H40" s="351"/>
      <c r="I40" s="351"/>
      <c r="J40" s="352"/>
      <c r="K40" s="96">
        <f t="shared" si="1"/>
        <v>24</v>
      </c>
      <c r="L40" s="83">
        <f t="shared" si="4"/>
        <v>10</v>
      </c>
      <c r="M40" s="83">
        <f t="shared" si="5"/>
        <v>4</v>
      </c>
      <c r="N40" s="96">
        <v>0</v>
      </c>
      <c r="O40" s="96">
        <v>0</v>
      </c>
      <c r="P40" s="96">
        <v>10</v>
      </c>
      <c r="Q40" s="96">
        <v>4</v>
      </c>
      <c r="R40" s="96">
        <v>0</v>
      </c>
      <c r="S40" s="96">
        <v>0</v>
      </c>
    </row>
    <row r="41" spans="1:19" s="54" customFormat="1" ht="18.75" customHeight="1">
      <c r="A41" s="155" t="s">
        <v>634</v>
      </c>
      <c r="B41" s="317" t="s">
        <v>418</v>
      </c>
      <c r="C41" s="318"/>
      <c r="D41" s="318"/>
      <c r="E41" s="318"/>
      <c r="F41" s="318"/>
      <c r="G41" s="318"/>
      <c r="H41" s="318"/>
      <c r="I41" s="318"/>
      <c r="J41" s="357"/>
      <c r="K41" s="96">
        <f t="shared" si="1"/>
        <v>25</v>
      </c>
      <c r="L41" s="83">
        <f t="shared" si="4"/>
        <v>221</v>
      </c>
      <c r="M41" s="83">
        <f t="shared" si="5"/>
        <v>103</v>
      </c>
      <c r="N41" s="96">
        <v>0</v>
      </c>
      <c r="O41" s="96">
        <v>0</v>
      </c>
      <c r="P41" s="96">
        <v>221</v>
      </c>
      <c r="Q41" s="96">
        <v>103</v>
      </c>
      <c r="R41" s="96">
        <v>0</v>
      </c>
      <c r="S41" s="96">
        <v>0</v>
      </c>
    </row>
    <row r="42" spans="1:19" s="54" customFormat="1" ht="18.75" customHeight="1">
      <c r="A42" s="139" t="s">
        <v>633</v>
      </c>
      <c r="B42" s="307" t="s">
        <v>417</v>
      </c>
      <c r="C42" s="308"/>
      <c r="D42" s="308"/>
      <c r="E42" s="308"/>
      <c r="F42" s="308"/>
      <c r="G42" s="308"/>
      <c r="H42" s="308"/>
      <c r="I42" s="308"/>
      <c r="J42" s="358"/>
      <c r="K42" s="96">
        <f t="shared" si="1"/>
        <v>26</v>
      </c>
      <c r="L42" s="83">
        <f t="shared" si="4"/>
        <v>33</v>
      </c>
      <c r="M42" s="83">
        <f t="shared" si="5"/>
        <v>33</v>
      </c>
      <c r="N42" s="96">
        <v>33</v>
      </c>
      <c r="O42" s="96">
        <v>33</v>
      </c>
      <c r="P42" s="96">
        <v>0</v>
      </c>
      <c r="Q42" s="96">
        <v>0</v>
      </c>
      <c r="R42" s="96">
        <v>0</v>
      </c>
      <c r="S42" s="96">
        <v>0</v>
      </c>
    </row>
    <row r="43" spans="1:19" s="54" customFormat="1" ht="18.75" customHeight="1">
      <c r="A43" s="139" t="s">
        <v>632</v>
      </c>
      <c r="B43" s="307" t="s">
        <v>416</v>
      </c>
      <c r="C43" s="308"/>
      <c r="D43" s="308"/>
      <c r="E43" s="308"/>
      <c r="F43" s="308"/>
      <c r="G43" s="308"/>
      <c r="H43" s="308"/>
      <c r="I43" s="308"/>
      <c r="J43" s="358"/>
      <c r="K43" s="96">
        <f t="shared" si="1"/>
        <v>27</v>
      </c>
      <c r="L43" s="83">
        <f t="shared" si="4"/>
        <v>60</v>
      </c>
      <c r="M43" s="83">
        <f t="shared" si="5"/>
        <v>59</v>
      </c>
      <c r="N43" s="96">
        <v>0</v>
      </c>
      <c r="O43" s="96">
        <v>0</v>
      </c>
      <c r="P43" s="96">
        <v>60</v>
      </c>
      <c r="Q43" s="96">
        <v>59</v>
      </c>
      <c r="R43" s="96">
        <v>0</v>
      </c>
      <c r="S43" s="96">
        <v>0</v>
      </c>
    </row>
    <row r="44" spans="1:19" s="54" customFormat="1" ht="18.75" customHeight="1">
      <c r="A44" s="165" t="s">
        <v>631</v>
      </c>
      <c r="B44" s="298" t="s">
        <v>415</v>
      </c>
      <c r="C44" s="299"/>
      <c r="D44" s="299"/>
      <c r="E44" s="299"/>
      <c r="F44" s="299"/>
      <c r="G44" s="299"/>
      <c r="H44" s="299"/>
      <c r="I44" s="299"/>
      <c r="J44" s="355"/>
      <c r="K44" s="96">
        <f t="shared" si="1"/>
        <v>28</v>
      </c>
      <c r="L44" s="83">
        <f t="shared" si="4"/>
        <v>2</v>
      </c>
      <c r="M44" s="83">
        <f t="shared" si="5"/>
        <v>2</v>
      </c>
      <c r="N44" s="109">
        <v>2</v>
      </c>
      <c r="O44" s="84">
        <v>2</v>
      </c>
      <c r="P44" s="84"/>
      <c r="Q44" s="84"/>
      <c r="R44" s="84"/>
      <c r="S44" s="84"/>
    </row>
    <row r="45" spans="1:19" s="54" customFormat="1" ht="18.75" customHeight="1">
      <c r="A45" s="155" t="s">
        <v>630</v>
      </c>
      <c r="B45" s="317" t="s">
        <v>414</v>
      </c>
      <c r="C45" s="318"/>
      <c r="D45" s="318"/>
      <c r="E45" s="318"/>
      <c r="F45" s="318"/>
      <c r="G45" s="318"/>
      <c r="H45" s="318"/>
      <c r="I45" s="318"/>
      <c r="J45" s="357"/>
      <c r="K45" s="96">
        <f t="shared" si="1"/>
        <v>29</v>
      </c>
      <c r="L45" s="83">
        <f t="shared" si="4"/>
        <v>26</v>
      </c>
      <c r="M45" s="83">
        <f t="shared" si="5"/>
        <v>12</v>
      </c>
      <c r="N45" s="96">
        <v>18</v>
      </c>
      <c r="O45" s="96">
        <v>7</v>
      </c>
      <c r="P45" s="96">
        <v>8</v>
      </c>
      <c r="Q45" s="96">
        <v>5</v>
      </c>
      <c r="R45" s="96">
        <v>0</v>
      </c>
      <c r="S45" s="96">
        <v>0</v>
      </c>
    </row>
    <row r="46" spans="1:19" s="54" customFormat="1" ht="18.75" customHeight="1">
      <c r="A46" s="371" t="s">
        <v>413</v>
      </c>
      <c r="B46" s="372"/>
      <c r="C46" s="372"/>
      <c r="D46" s="372"/>
      <c r="E46" s="372"/>
      <c r="F46" s="372"/>
      <c r="G46" s="372"/>
      <c r="H46" s="372"/>
      <c r="I46" s="372"/>
      <c r="J46" s="373"/>
      <c r="K46" s="134">
        <f t="shared" si="1"/>
        <v>30</v>
      </c>
      <c r="L46" s="107">
        <f t="shared" ref="L46:S46" si="6">SUM(L47:L65)</f>
        <v>176</v>
      </c>
      <c r="M46" s="107">
        <f t="shared" si="6"/>
        <v>0</v>
      </c>
      <c r="N46" s="107">
        <f t="shared" si="6"/>
        <v>0</v>
      </c>
      <c r="O46" s="107">
        <f t="shared" si="6"/>
        <v>0</v>
      </c>
      <c r="P46" s="107">
        <f t="shared" si="6"/>
        <v>176</v>
      </c>
      <c r="Q46" s="107">
        <f t="shared" si="6"/>
        <v>0</v>
      </c>
      <c r="R46" s="107">
        <f t="shared" si="6"/>
        <v>0</v>
      </c>
      <c r="S46" s="107">
        <f t="shared" si="6"/>
        <v>0</v>
      </c>
    </row>
    <row r="47" spans="1:19" s="54" customFormat="1" ht="18.75" customHeight="1">
      <c r="A47" s="120" t="s">
        <v>629</v>
      </c>
      <c r="B47" s="319" t="s">
        <v>412</v>
      </c>
      <c r="C47" s="320"/>
      <c r="D47" s="320"/>
      <c r="E47" s="320"/>
      <c r="F47" s="320"/>
      <c r="G47" s="320"/>
      <c r="H47" s="320"/>
      <c r="I47" s="320"/>
      <c r="J47" s="359"/>
      <c r="K47" s="96">
        <f t="shared" si="1"/>
        <v>31</v>
      </c>
      <c r="L47" s="83">
        <f t="shared" ref="L47:L65" si="7">+N47+P47+R47</f>
        <v>9</v>
      </c>
      <c r="M47" s="83">
        <f t="shared" ref="M47:M65" si="8">+O47+Q47+S47</f>
        <v>0</v>
      </c>
      <c r="N47" s="109"/>
      <c r="O47" s="84"/>
      <c r="P47" s="120">
        <v>9</v>
      </c>
      <c r="Q47" s="84"/>
      <c r="R47" s="84"/>
      <c r="S47" s="84"/>
    </row>
    <row r="48" spans="1:19" s="54" customFormat="1" ht="18.75" customHeight="1">
      <c r="A48" s="121" t="s">
        <v>628</v>
      </c>
      <c r="B48" s="319" t="s">
        <v>411</v>
      </c>
      <c r="C48" s="320"/>
      <c r="D48" s="320"/>
      <c r="E48" s="320"/>
      <c r="F48" s="320"/>
      <c r="G48" s="320"/>
      <c r="H48" s="320"/>
      <c r="I48" s="320"/>
      <c r="J48" s="359"/>
      <c r="K48" s="96">
        <f t="shared" si="1"/>
        <v>32</v>
      </c>
      <c r="L48" s="83">
        <f t="shared" si="7"/>
        <v>9</v>
      </c>
      <c r="M48" s="83">
        <f t="shared" si="8"/>
        <v>0</v>
      </c>
      <c r="N48" s="109"/>
      <c r="O48" s="84"/>
      <c r="P48" s="121">
        <v>9</v>
      </c>
      <c r="Q48" s="84"/>
      <c r="R48" s="84"/>
      <c r="S48" s="84"/>
    </row>
    <row r="49" spans="1:19" s="54" customFormat="1" ht="18.75" customHeight="1">
      <c r="A49" s="121" t="s">
        <v>627</v>
      </c>
      <c r="B49" s="319" t="s">
        <v>410</v>
      </c>
      <c r="C49" s="320"/>
      <c r="D49" s="320"/>
      <c r="E49" s="320"/>
      <c r="F49" s="320"/>
      <c r="G49" s="320"/>
      <c r="H49" s="320"/>
      <c r="I49" s="320"/>
      <c r="J49" s="359"/>
      <c r="K49" s="96">
        <f t="shared" si="1"/>
        <v>33</v>
      </c>
      <c r="L49" s="83">
        <f t="shared" si="7"/>
        <v>9</v>
      </c>
      <c r="M49" s="83">
        <f t="shared" si="8"/>
        <v>0</v>
      </c>
      <c r="N49" s="109"/>
      <c r="O49" s="84"/>
      <c r="P49" s="121">
        <v>9</v>
      </c>
      <c r="Q49" s="84"/>
      <c r="R49" s="84"/>
      <c r="S49" s="84"/>
    </row>
    <row r="50" spans="1:19" s="54" customFormat="1" ht="18.75" customHeight="1">
      <c r="A50" s="121" t="s">
        <v>626</v>
      </c>
      <c r="B50" s="319" t="s">
        <v>409</v>
      </c>
      <c r="C50" s="320"/>
      <c r="D50" s="320"/>
      <c r="E50" s="320"/>
      <c r="F50" s="320"/>
      <c r="G50" s="320"/>
      <c r="H50" s="320"/>
      <c r="I50" s="320"/>
      <c r="J50" s="359"/>
      <c r="K50" s="96">
        <f t="shared" si="1"/>
        <v>34</v>
      </c>
      <c r="L50" s="83">
        <f t="shared" si="7"/>
        <v>13</v>
      </c>
      <c r="M50" s="83">
        <f t="shared" si="8"/>
        <v>0</v>
      </c>
      <c r="N50" s="109"/>
      <c r="O50" s="84"/>
      <c r="P50" s="121">
        <v>13</v>
      </c>
      <c r="Q50" s="84"/>
      <c r="R50" s="84"/>
      <c r="S50" s="84"/>
    </row>
    <row r="51" spans="1:19" s="54" customFormat="1" ht="18.75" customHeight="1">
      <c r="A51" s="164" t="s">
        <v>613</v>
      </c>
      <c r="B51" s="319" t="s">
        <v>408</v>
      </c>
      <c r="C51" s="320"/>
      <c r="D51" s="320"/>
      <c r="E51" s="320"/>
      <c r="F51" s="320"/>
      <c r="G51" s="320"/>
      <c r="H51" s="320"/>
      <c r="I51" s="320"/>
      <c r="J51" s="359"/>
      <c r="K51" s="96">
        <f t="shared" si="1"/>
        <v>35</v>
      </c>
      <c r="L51" s="83">
        <f t="shared" si="7"/>
        <v>10</v>
      </c>
      <c r="M51" s="83">
        <f t="shared" si="8"/>
        <v>0</v>
      </c>
      <c r="N51" s="109"/>
      <c r="O51" s="84"/>
      <c r="P51" s="120">
        <v>10</v>
      </c>
      <c r="Q51" s="84"/>
      <c r="R51" s="84"/>
      <c r="S51" s="84"/>
    </row>
    <row r="52" spans="1:19" s="54" customFormat="1" ht="18.75" customHeight="1">
      <c r="A52" s="121" t="s">
        <v>625</v>
      </c>
      <c r="B52" s="319" t="s">
        <v>407</v>
      </c>
      <c r="C52" s="320"/>
      <c r="D52" s="320"/>
      <c r="E52" s="320"/>
      <c r="F52" s="320"/>
      <c r="G52" s="320"/>
      <c r="H52" s="320"/>
      <c r="I52" s="320"/>
      <c r="J52" s="359"/>
      <c r="K52" s="96">
        <f t="shared" si="1"/>
        <v>36</v>
      </c>
      <c r="L52" s="83">
        <f t="shared" si="7"/>
        <v>5</v>
      </c>
      <c r="M52" s="83">
        <f t="shared" si="8"/>
        <v>0</v>
      </c>
      <c r="N52" s="109"/>
      <c r="O52" s="84"/>
      <c r="P52" s="121">
        <v>5</v>
      </c>
      <c r="Q52" s="84"/>
      <c r="R52" s="84"/>
      <c r="S52" s="84"/>
    </row>
    <row r="53" spans="1:19" s="54" customFormat="1" ht="18.75" customHeight="1">
      <c r="A53" s="121" t="s">
        <v>624</v>
      </c>
      <c r="B53" s="319" t="s">
        <v>406</v>
      </c>
      <c r="C53" s="320"/>
      <c r="D53" s="320"/>
      <c r="E53" s="320"/>
      <c r="F53" s="320"/>
      <c r="G53" s="320"/>
      <c r="H53" s="320"/>
      <c r="I53" s="320"/>
      <c r="J53" s="359"/>
      <c r="K53" s="96">
        <f t="shared" si="1"/>
        <v>37</v>
      </c>
      <c r="L53" s="83">
        <f t="shared" si="7"/>
        <v>4</v>
      </c>
      <c r="M53" s="83">
        <f t="shared" si="8"/>
        <v>0</v>
      </c>
      <c r="N53" s="109"/>
      <c r="O53" s="84"/>
      <c r="P53" s="121">
        <v>4</v>
      </c>
      <c r="Q53" s="84"/>
      <c r="R53" s="84"/>
      <c r="S53" s="84"/>
    </row>
    <row r="54" spans="1:19" s="54" customFormat="1" ht="18.75" customHeight="1">
      <c r="A54" s="121" t="s">
        <v>623</v>
      </c>
      <c r="B54" s="319" t="s">
        <v>405</v>
      </c>
      <c r="C54" s="320"/>
      <c r="D54" s="320"/>
      <c r="E54" s="320"/>
      <c r="F54" s="320"/>
      <c r="G54" s="320"/>
      <c r="H54" s="320"/>
      <c r="I54" s="320"/>
      <c r="J54" s="359"/>
      <c r="K54" s="96">
        <f t="shared" si="1"/>
        <v>38</v>
      </c>
      <c r="L54" s="83">
        <f t="shared" si="7"/>
        <v>4</v>
      </c>
      <c r="M54" s="83">
        <f t="shared" si="8"/>
        <v>0</v>
      </c>
      <c r="N54" s="109"/>
      <c r="O54" s="84"/>
      <c r="P54" s="121">
        <v>4</v>
      </c>
      <c r="Q54" s="84"/>
      <c r="R54" s="84"/>
      <c r="S54" s="84"/>
    </row>
    <row r="55" spans="1:19" s="54" customFormat="1" ht="18.75" customHeight="1">
      <c r="A55" s="121" t="s">
        <v>622</v>
      </c>
      <c r="B55" s="319" t="s">
        <v>404</v>
      </c>
      <c r="C55" s="320"/>
      <c r="D55" s="320"/>
      <c r="E55" s="320"/>
      <c r="F55" s="320"/>
      <c r="G55" s="320"/>
      <c r="H55" s="320"/>
      <c r="I55" s="320"/>
      <c r="J55" s="359"/>
      <c r="K55" s="96">
        <f t="shared" si="1"/>
        <v>39</v>
      </c>
      <c r="L55" s="83">
        <f t="shared" si="7"/>
        <v>4</v>
      </c>
      <c r="M55" s="83">
        <f t="shared" si="8"/>
        <v>0</v>
      </c>
      <c r="N55" s="109"/>
      <c r="O55" s="84"/>
      <c r="P55" s="121">
        <v>4</v>
      </c>
      <c r="Q55" s="84"/>
      <c r="R55" s="84"/>
      <c r="S55" s="84"/>
    </row>
    <row r="56" spans="1:19" s="54" customFormat="1" ht="18.75" customHeight="1">
      <c r="A56" s="121" t="s">
        <v>621</v>
      </c>
      <c r="B56" s="319" t="s">
        <v>403</v>
      </c>
      <c r="C56" s="320"/>
      <c r="D56" s="320"/>
      <c r="E56" s="320"/>
      <c r="F56" s="320"/>
      <c r="G56" s="320"/>
      <c r="H56" s="320"/>
      <c r="I56" s="320"/>
      <c r="J56" s="359"/>
      <c r="K56" s="96">
        <f t="shared" si="1"/>
        <v>40</v>
      </c>
      <c r="L56" s="83">
        <f t="shared" si="7"/>
        <v>4</v>
      </c>
      <c r="M56" s="83">
        <f t="shared" si="8"/>
        <v>0</v>
      </c>
      <c r="N56" s="109"/>
      <c r="O56" s="84"/>
      <c r="P56" s="121">
        <v>4</v>
      </c>
      <c r="Q56" s="84"/>
      <c r="R56" s="84"/>
      <c r="S56" s="84"/>
    </row>
    <row r="57" spans="1:19" s="54" customFormat="1" ht="18.75" customHeight="1">
      <c r="A57" s="121" t="s">
        <v>620</v>
      </c>
      <c r="B57" s="319" t="s">
        <v>402</v>
      </c>
      <c r="C57" s="320"/>
      <c r="D57" s="320"/>
      <c r="E57" s="320"/>
      <c r="F57" s="320"/>
      <c r="G57" s="320"/>
      <c r="H57" s="320"/>
      <c r="I57" s="320"/>
      <c r="J57" s="359"/>
      <c r="K57" s="96">
        <f t="shared" si="1"/>
        <v>41</v>
      </c>
      <c r="L57" s="83">
        <f t="shared" si="7"/>
        <v>11</v>
      </c>
      <c r="M57" s="83">
        <f t="shared" si="8"/>
        <v>0</v>
      </c>
      <c r="N57" s="109"/>
      <c r="O57" s="84"/>
      <c r="P57" s="121">
        <v>11</v>
      </c>
      <c r="Q57" s="84"/>
      <c r="R57" s="84"/>
      <c r="S57" s="84"/>
    </row>
    <row r="58" spans="1:19" s="54" customFormat="1" ht="18.75" customHeight="1">
      <c r="A58" s="121" t="s">
        <v>619</v>
      </c>
      <c r="B58" s="319" t="s">
        <v>401</v>
      </c>
      <c r="C58" s="320"/>
      <c r="D58" s="320"/>
      <c r="E58" s="320"/>
      <c r="F58" s="320"/>
      <c r="G58" s="320"/>
      <c r="H58" s="320"/>
      <c r="I58" s="320"/>
      <c r="J58" s="359"/>
      <c r="K58" s="96">
        <f t="shared" si="1"/>
        <v>42</v>
      </c>
      <c r="L58" s="83">
        <f t="shared" si="7"/>
        <v>16</v>
      </c>
      <c r="M58" s="83">
        <f t="shared" si="8"/>
        <v>0</v>
      </c>
      <c r="N58" s="109"/>
      <c r="O58" s="84"/>
      <c r="P58" s="121">
        <v>16</v>
      </c>
      <c r="Q58" s="84"/>
      <c r="R58" s="84"/>
      <c r="S58" s="84"/>
    </row>
    <row r="59" spans="1:19" s="54" customFormat="1" ht="18.75" customHeight="1">
      <c r="A59" s="121" t="s">
        <v>618</v>
      </c>
      <c r="B59" s="319" t="s">
        <v>400</v>
      </c>
      <c r="C59" s="320"/>
      <c r="D59" s="320"/>
      <c r="E59" s="320"/>
      <c r="F59" s="320"/>
      <c r="G59" s="320"/>
      <c r="H59" s="320"/>
      <c r="I59" s="320"/>
      <c r="J59" s="359"/>
      <c r="K59" s="96">
        <f t="shared" si="1"/>
        <v>43</v>
      </c>
      <c r="L59" s="83">
        <f t="shared" si="7"/>
        <v>14</v>
      </c>
      <c r="M59" s="83">
        <f t="shared" si="8"/>
        <v>0</v>
      </c>
      <c r="N59" s="109"/>
      <c r="O59" s="84"/>
      <c r="P59" s="121">
        <v>14</v>
      </c>
      <c r="Q59" s="84"/>
      <c r="R59" s="84"/>
      <c r="S59" s="84"/>
    </row>
    <row r="60" spans="1:19" s="54" customFormat="1" ht="18.75" customHeight="1">
      <c r="A60" s="121" t="s">
        <v>617</v>
      </c>
      <c r="B60" s="319" t="s">
        <v>399</v>
      </c>
      <c r="C60" s="320"/>
      <c r="D60" s="320"/>
      <c r="E60" s="320"/>
      <c r="F60" s="320"/>
      <c r="G60" s="320"/>
      <c r="H60" s="320"/>
      <c r="I60" s="320"/>
      <c r="J60" s="359"/>
      <c r="K60" s="96">
        <f t="shared" si="1"/>
        <v>44</v>
      </c>
      <c r="L60" s="83">
        <f t="shared" si="7"/>
        <v>14</v>
      </c>
      <c r="M60" s="83">
        <f t="shared" si="8"/>
        <v>0</v>
      </c>
      <c r="N60" s="109"/>
      <c r="O60" s="84"/>
      <c r="P60" s="121">
        <v>14</v>
      </c>
      <c r="Q60" s="84"/>
      <c r="R60" s="84"/>
      <c r="S60" s="84"/>
    </row>
    <row r="61" spans="1:19" s="54" customFormat="1" ht="18.75" customHeight="1">
      <c r="A61" s="121" t="s">
        <v>616</v>
      </c>
      <c r="B61" s="319" t="s">
        <v>398</v>
      </c>
      <c r="C61" s="320"/>
      <c r="D61" s="320"/>
      <c r="E61" s="320"/>
      <c r="F61" s="320"/>
      <c r="G61" s="320"/>
      <c r="H61" s="320"/>
      <c r="I61" s="320"/>
      <c r="J61" s="359"/>
      <c r="K61" s="96">
        <f t="shared" si="1"/>
        <v>45</v>
      </c>
      <c r="L61" s="83">
        <f t="shared" si="7"/>
        <v>12</v>
      </c>
      <c r="M61" s="83">
        <f t="shared" si="8"/>
        <v>0</v>
      </c>
      <c r="N61" s="109"/>
      <c r="O61" s="84"/>
      <c r="P61" s="121">
        <v>12</v>
      </c>
      <c r="Q61" s="84"/>
      <c r="R61" s="84"/>
      <c r="S61" s="84"/>
    </row>
    <row r="62" spans="1:19" s="54" customFormat="1" ht="18.75" customHeight="1">
      <c r="A62" s="121" t="s">
        <v>615</v>
      </c>
      <c r="B62" s="319" t="s">
        <v>397</v>
      </c>
      <c r="C62" s="320"/>
      <c r="D62" s="320"/>
      <c r="E62" s="320"/>
      <c r="F62" s="320"/>
      <c r="G62" s="320"/>
      <c r="H62" s="320"/>
      <c r="I62" s="320"/>
      <c r="J62" s="359"/>
      <c r="K62" s="96">
        <f t="shared" si="1"/>
        <v>46</v>
      </c>
      <c r="L62" s="83">
        <f t="shared" si="7"/>
        <v>4</v>
      </c>
      <c r="M62" s="83">
        <f t="shared" si="8"/>
        <v>0</v>
      </c>
      <c r="N62" s="109"/>
      <c r="O62" s="84"/>
      <c r="P62" s="121">
        <v>4</v>
      </c>
      <c r="Q62" s="84"/>
      <c r="R62" s="84"/>
      <c r="S62" s="84"/>
    </row>
    <row r="63" spans="1:19" s="54" customFormat="1" ht="18.75" customHeight="1">
      <c r="A63" s="121" t="s">
        <v>614</v>
      </c>
      <c r="B63" s="319" t="s">
        <v>396</v>
      </c>
      <c r="C63" s="320"/>
      <c r="D63" s="320"/>
      <c r="E63" s="320"/>
      <c r="F63" s="320"/>
      <c r="G63" s="320"/>
      <c r="H63" s="320"/>
      <c r="I63" s="320"/>
      <c r="J63" s="359"/>
      <c r="K63" s="96">
        <f t="shared" si="1"/>
        <v>47</v>
      </c>
      <c r="L63" s="83">
        <f t="shared" si="7"/>
        <v>9</v>
      </c>
      <c r="M63" s="83">
        <f t="shared" si="8"/>
        <v>0</v>
      </c>
      <c r="N63" s="109"/>
      <c r="O63" s="84"/>
      <c r="P63" s="121">
        <v>9</v>
      </c>
      <c r="Q63" s="84"/>
      <c r="R63" s="84"/>
      <c r="S63" s="84"/>
    </row>
    <row r="64" spans="1:19" s="54" customFormat="1" ht="18.75" customHeight="1">
      <c r="A64" s="121" t="s">
        <v>613</v>
      </c>
      <c r="B64" s="319" t="s">
        <v>395</v>
      </c>
      <c r="C64" s="320"/>
      <c r="D64" s="320"/>
      <c r="E64" s="320"/>
      <c r="F64" s="320"/>
      <c r="G64" s="320"/>
      <c r="H64" s="320"/>
      <c r="I64" s="320"/>
      <c r="J64" s="359"/>
      <c r="K64" s="96">
        <f t="shared" si="1"/>
        <v>48</v>
      </c>
      <c r="L64" s="83">
        <f t="shared" si="7"/>
        <v>15</v>
      </c>
      <c r="M64" s="83">
        <f t="shared" si="8"/>
        <v>0</v>
      </c>
      <c r="N64" s="109"/>
      <c r="O64" s="84"/>
      <c r="P64" s="121">
        <v>15</v>
      </c>
      <c r="Q64" s="84"/>
      <c r="R64" s="84"/>
      <c r="S64" s="84"/>
    </row>
    <row r="65" spans="1:19" s="54" customFormat="1" ht="18.75" customHeight="1">
      <c r="A65" s="121" t="s">
        <v>612</v>
      </c>
      <c r="B65" s="319" t="s">
        <v>394</v>
      </c>
      <c r="C65" s="320"/>
      <c r="D65" s="320"/>
      <c r="E65" s="320"/>
      <c r="F65" s="320"/>
      <c r="G65" s="320"/>
      <c r="H65" s="320"/>
      <c r="I65" s="320"/>
      <c r="J65" s="359"/>
      <c r="K65" s="96">
        <f t="shared" si="1"/>
        <v>49</v>
      </c>
      <c r="L65" s="83">
        <f t="shared" si="7"/>
        <v>10</v>
      </c>
      <c r="M65" s="83">
        <f t="shared" si="8"/>
        <v>0</v>
      </c>
      <c r="N65" s="109"/>
      <c r="O65" s="84"/>
      <c r="P65" s="121">
        <v>10</v>
      </c>
      <c r="Q65" s="84"/>
      <c r="R65" s="84"/>
      <c r="S65" s="84"/>
    </row>
    <row r="66" spans="1:19" s="54" customFormat="1" ht="18.75" customHeight="1">
      <c r="A66" s="371" t="s">
        <v>393</v>
      </c>
      <c r="B66" s="372"/>
      <c r="C66" s="372"/>
      <c r="D66" s="372"/>
      <c r="E66" s="372"/>
      <c r="F66" s="372"/>
      <c r="G66" s="372"/>
      <c r="H66" s="372"/>
      <c r="I66" s="372"/>
      <c r="J66" s="373"/>
      <c r="K66" s="134">
        <f t="shared" si="1"/>
        <v>50</v>
      </c>
      <c r="L66" s="107">
        <f t="shared" ref="L66:S66" si="9">SUM(L67:L73)</f>
        <v>448</v>
      </c>
      <c r="M66" s="107">
        <f t="shared" si="9"/>
        <v>344</v>
      </c>
      <c r="N66" s="107">
        <f t="shared" si="9"/>
        <v>27</v>
      </c>
      <c r="O66" s="107">
        <f t="shared" si="9"/>
        <v>21</v>
      </c>
      <c r="P66" s="107">
        <f t="shared" si="9"/>
        <v>362</v>
      </c>
      <c r="Q66" s="107">
        <f t="shared" si="9"/>
        <v>272</v>
      </c>
      <c r="R66" s="107">
        <f t="shared" si="9"/>
        <v>59</v>
      </c>
      <c r="S66" s="107">
        <f t="shared" si="9"/>
        <v>51</v>
      </c>
    </row>
    <row r="67" spans="1:19" s="54" customFormat="1" ht="18.75" customHeight="1">
      <c r="A67" s="130" t="s">
        <v>611</v>
      </c>
      <c r="B67" s="306" t="s">
        <v>392</v>
      </c>
      <c r="C67" s="306"/>
      <c r="D67" s="306"/>
      <c r="E67" s="306"/>
      <c r="F67" s="306"/>
      <c r="G67" s="306"/>
      <c r="H67" s="306"/>
      <c r="I67" s="306"/>
      <c r="J67" s="306"/>
      <c r="K67" s="96">
        <f t="shared" si="1"/>
        <v>51</v>
      </c>
      <c r="L67" s="83">
        <f t="shared" ref="L67:M73" si="10">+N67+P67+R67</f>
        <v>8</v>
      </c>
      <c r="M67" s="83">
        <f t="shared" si="10"/>
        <v>7</v>
      </c>
      <c r="N67" s="109"/>
      <c r="O67" s="84"/>
      <c r="P67" s="84"/>
      <c r="Q67" s="84"/>
      <c r="R67" s="84">
        <v>8</v>
      </c>
      <c r="S67" s="84">
        <v>7</v>
      </c>
    </row>
    <row r="68" spans="1:19" s="54" customFormat="1" ht="18.75" customHeight="1">
      <c r="A68" s="145" t="s">
        <v>610</v>
      </c>
      <c r="B68" s="321" t="s">
        <v>391</v>
      </c>
      <c r="C68" s="322"/>
      <c r="D68" s="322"/>
      <c r="E68" s="322"/>
      <c r="F68" s="322"/>
      <c r="G68" s="322"/>
      <c r="H68" s="322"/>
      <c r="I68" s="322"/>
      <c r="J68" s="374"/>
      <c r="K68" s="96">
        <f t="shared" si="1"/>
        <v>52</v>
      </c>
      <c r="L68" s="83">
        <f t="shared" si="10"/>
        <v>165</v>
      </c>
      <c r="M68" s="83">
        <f t="shared" si="10"/>
        <v>127</v>
      </c>
      <c r="N68" s="96">
        <v>0</v>
      </c>
      <c r="O68" s="96">
        <v>0</v>
      </c>
      <c r="P68" s="96">
        <v>165</v>
      </c>
      <c r="Q68" s="96">
        <v>127</v>
      </c>
      <c r="R68" s="96">
        <v>0</v>
      </c>
      <c r="S68" s="96">
        <v>0</v>
      </c>
    </row>
    <row r="69" spans="1:19" s="54" customFormat="1" ht="18.75" customHeight="1">
      <c r="A69" s="163" t="s">
        <v>609</v>
      </c>
      <c r="B69" s="323" t="s">
        <v>390</v>
      </c>
      <c r="C69" s="324"/>
      <c r="D69" s="324"/>
      <c r="E69" s="324"/>
      <c r="F69" s="324"/>
      <c r="G69" s="324"/>
      <c r="H69" s="324"/>
      <c r="I69" s="324"/>
      <c r="J69" s="375"/>
      <c r="K69" s="96">
        <f t="shared" si="1"/>
        <v>53</v>
      </c>
      <c r="L69" s="83">
        <f t="shared" si="10"/>
        <v>27</v>
      </c>
      <c r="M69" s="83">
        <f t="shared" si="10"/>
        <v>21</v>
      </c>
      <c r="N69" s="109">
        <v>27</v>
      </c>
      <c r="O69" s="84">
        <v>21</v>
      </c>
      <c r="P69" s="84"/>
      <c r="Q69" s="84"/>
      <c r="R69" s="84"/>
      <c r="S69" s="84"/>
    </row>
    <row r="70" spans="1:19" s="54" customFormat="1" ht="18.75" customHeight="1">
      <c r="A70" s="133" t="s">
        <v>608</v>
      </c>
      <c r="B70" s="383" t="s">
        <v>389</v>
      </c>
      <c r="C70" s="384"/>
      <c r="D70" s="384"/>
      <c r="E70" s="384"/>
      <c r="F70" s="384"/>
      <c r="G70" s="384"/>
      <c r="H70" s="384"/>
      <c r="I70" s="384"/>
      <c r="J70" s="385"/>
      <c r="K70" s="96">
        <f t="shared" si="1"/>
        <v>54</v>
      </c>
      <c r="L70" s="83">
        <f t="shared" si="10"/>
        <v>33</v>
      </c>
      <c r="M70" s="83">
        <f t="shared" si="10"/>
        <v>24</v>
      </c>
      <c r="N70" s="96">
        <v>0</v>
      </c>
      <c r="O70" s="96">
        <v>0</v>
      </c>
      <c r="P70" s="96">
        <v>33</v>
      </c>
      <c r="Q70" s="96">
        <v>24</v>
      </c>
      <c r="R70" s="96">
        <v>0</v>
      </c>
      <c r="S70" s="96">
        <v>0</v>
      </c>
    </row>
    <row r="71" spans="1:19" s="54" customFormat="1" ht="18.75" customHeight="1">
      <c r="A71" s="130" t="s">
        <v>607</v>
      </c>
      <c r="B71" s="387" t="s">
        <v>388</v>
      </c>
      <c r="C71" s="387"/>
      <c r="D71" s="387"/>
      <c r="E71" s="387"/>
      <c r="F71" s="387"/>
      <c r="G71" s="387"/>
      <c r="H71" s="387"/>
      <c r="I71" s="387"/>
      <c r="J71" s="387"/>
      <c r="K71" s="96">
        <f t="shared" si="1"/>
        <v>55</v>
      </c>
      <c r="L71" s="83">
        <f t="shared" si="10"/>
        <v>60</v>
      </c>
      <c r="M71" s="83">
        <f t="shared" si="10"/>
        <v>49</v>
      </c>
      <c r="N71" s="96">
        <v>0</v>
      </c>
      <c r="O71" s="96">
        <v>0</v>
      </c>
      <c r="P71" s="96">
        <v>60</v>
      </c>
      <c r="Q71" s="96">
        <v>49</v>
      </c>
      <c r="R71" s="96">
        <v>0</v>
      </c>
      <c r="S71" s="96">
        <v>0</v>
      </c>
    </row>
    <row r="72" spans="1:19" s="54" customFormat="1" ht="18.75" customHeight="1">
      <c r="A72" s="136" t="s">
        <v>606</v>
      </c>
      <c r="B72" s="300" t="s">
        <v>387</v>
      </c>
      <c r="C72" s="301"/>
      <c r="D72" s="301"/>
      <c r="E72" s="301"/>
      <c r="F72" s="301"/>
      <c r="G72" s="301"/>
      <c r="H72" s="301"/>
      <c r="I72" s="301"/>
      <c r="J72" s="354"/>
      <c r="K72" s="96">
        <f t="shared" si="1"/>
        <v>56</v>
      </c>
      <c r="L72" s="83">
        <f t="shared" si="10"/>
        <v>8</v>
      </c>
      <c r="M72" s="83">
        <f t="shared" si="10"/>
        <v>6</v>
      </c>
      <c r="N72" s="109"/>
      <c r="O72" s="84"/>
      <c r="P72" s="84">
        <v>8</v>
      </c>
      <c r="Q72" s="84">
        <v>6</v>
      </c>
      <c r="R72" s="84"/>
      <c r="S72" s="84"/>
    </row>
    <row r="73" spans="1:19" s="54" customFormat="1" ht="18.75" customHeight="1">
      <c r="A73" s="135" t="s">
        <v>605</v>
      </c>
      <c r="B73" s="327" t="s">
        <v>386</v>
      </c>
      <c r="C73" s="328"/>
      <c r="D73" s="328"/>
      <c r="E73" s="328"/>
      <c r="F73" s="328"/>
      <c r="G73" s="328"/>
      <c r="H73" s="328"/>
      <c r="I73" s="328"/>
      <c r="J73" s="361"/>
      <c r="K73" s="96">
        <f t="shared" si="1"/>
        <v>57</v>
      </c>
      <c r="L73" s="83">
        <f t="shared" si="10"/>
        <v>147</v>
      </c>
      <c r="M73" s="83">
        <f t="shared" si="10"/>
        <v>110</v>
      </c>
      <c r="N73" s="96">
        <v>0</v>
      </c>
      <c r="O73" s="96">
        <v>0</v>
      </c>
      <c r="P73" s="96">
        <v>96</v>
      </c>
      <c r="Q73" s="96">
        <v>66</v>
      </c>
      <c r="R73" s="96">
        <v>51</v>
      </c>
      <c r="S73" s="96">
        <v>44</v>
      </c>
    </row>
    <row r="74" spans="1:19" s="54" customFormat="1" ht="18.75" customHeight="1">
      <c r="A74" s="371" t="s">
        <v>604</v>
      </c>
      <c r="B74" s="372"/>
      <c r="C74" s="372"/>
      <c r="D74" s="372"/>
      <c r="E74" s="372"/>
      <c r="F74" s="372"/>
      <c r="G74" s="372"/>
      <c r="H74" s="372"/>
      <c r="I74" s="372"/>
      <c r="J74" s="373"/>
      <c r="K74" s="134">
        <f t="shared" si="1"/>
        <v>58</v>
      </c>
      <c r="L74" s="107">
        <f t="shared" ref="L74:S74" si="11">SUM(L75:L85)</f>
        <v>856</v>
      </c>
      <c r="M74" s="107">
        <f t="shared" si="11"/>
        <v>635</v>
      </c>
      <c r="N74" s="107">
        <f t="shared" si="11"/>
        <v>53</v>
      </c>
      <c r="O74" s="107">
        <f t="shared" si="11"/>
        <v>24</v>
      </c>
      <c r="P74" s="107">
        <f t="shared" si="11"/>
        <v>764</v>
      </c>
      <c r="Q74" s="107">
        <f t="shared" si="11"/>
        <v>575</v>
      </c>
      <c r="R74" s="107">
        <f t="shared" si="11"/>
        <v>39</v>
      </c>
      <c r="S74" s="107">
        <f t="shared" si="11"/>
        <v>36</v>
      </c>
    </row>
    <row r="75" spans="1:19" s="54" customFormat="1" ht="18.75" customHeight="1">
      <c r="A75" s="135" t="s">
        <v>603</v>
      </c>
      <c r="B75" s="329" t="s">
        <v>385</v>
      </c>
      <c r="C75" s="330"/>
      <c r="D75" s="330"/>
      <c r="E75" s="330"/>
      <c r="F75" s="330"/>
      <c r="G75" s="330"/>
      <c r="H75" s="330"/>
      <c r="I75" s="330"/>
      <c r="J75" s="360"/>
      <c r="K75" s="96">
        <f t="shared" si="1"/>
        <v>59</v>
      </c>
      <c r="L75" s="83">
        <f t="shared" ref="L75:L85" si="12">+N75+P75+R75</f>
        <v>27</v>
      </c>
      <c r="M75" s="83">
        <f t="shared" ref="M75:M85" si="13">+O75+Q75+S75</f>
        <v>25</v>
      </c>
      <c r="N75" s="96">
        <v>0</v>
      </c>
      <c r="O75" s="96">
        <v>0</v>
      </c>
      <c r="P75" s="96">
        <v>27</v>
      </c>
      <c r="Q75" s="96">
        <v>25</v>
      </c>
      <c r="R75" s="96">
        <v>0</v>
      </c>
      <c r="S75" s="96">
        <v>0</v>
      </c>
    </row>
    <row r="76" spans="1:19" s="54" customFormat="1" ht="18.75" customHeight="1">
      <c r="A76" s="132" t="s">
        <v>602</v>
      </c>
      <c r="B76" s="309" t="s">
        <v>384</v>
      </c>
      <c r="C76" s="310"/>
      <c r="D76" s="310"/>
      <c r="E76" s="310"/>
      <c r="F76" s="310"/>
      <c r="G76" s="310"/>
      <c r="H76" s="310"/>
      <c r="I76" s="310"/>
      <c r="J76" s="356"/>
      <c r="K76" s="96">
        <f t="shared" si="1"/>
        <v>60</v>
      </c>
      <c r="L76" s="83">
        <f t="shared" si="12"/>
        <v>270</v>
      </c>
      <c r="M76" s="83">
        <f t="shared" si="13"/>
        <v>184</v>
      </c>
      <c r="N76" s="96">
        <v>0</v>
      </c>
      <c r="O76" s="96">
        <v>0</v>
      </c>
      <c r="P76" s="96">
        <v>270</v>
      </c>
      <c r="Q76" s="96">
        <v>184</v>
      </c>
      <c r="R76" s="96">
        <v>0</v>
      </c>
      <c r="S76" s="96">
        <v>0</v>
      </c>
    </row>
    <row r="77" spans="1:19" s="54" customFormat="1" ht="18.75" customHeight="1">
      <c r="A77" s="146" t="s">
        <v>601</v>
      </c>
      <c r="B77" s="350" t="s">
        <v>383</v>
      </c>
      <c r="C77" s="351"/>
      <c r="D77" s="351"/>
      <c r="E77" s="351"/>
      <c r="F77" s="351"/>
      <c r="G77" s="351"/>
      <c r="H77" s="351"/>
      <c r="I77" s="351"/>
      <c r="J77" s="352"/>
      <c r="K77" s="96">
        <f t="shared" si="1"/>
        <v>61</v>
      </c>
      <c r="L77" s="83">
        <f t="shared" si="12"/>
        <v>21</v>
      </c>
      <c r="M77" s="83">
        <f t="shared" si="13"/>
        <v>14</v>
      </c>
      <c r="N77" s="96">
        <v>21</v>
      </c>
      <c r="O77" s="96">
        <v>14</v>
      </c>
      <c r="P77" s="96">
        <v>0</v>
      </c>
      <c r="Q77" s="96">
        <v>0</v>
      </c>
      <c r="R77" s="96">
        <v>0</v>
      </c>
      <c r="S77" s="96">
        <v>0</v>
      </c>
    </row>
    <row r="78" spans="1:19" s="54" customFormat="1" ht="18.75" customHeight="1">
      <c r="A78" s="139" t="s">
        <v>600</v>
      </c>
      <c r="B78" s="307" t="s">
        <v>382</v>
      </c>
      <c r="C78" s="308"/>
      <c r="D78" s="308"/>
      <c r="E78" s="308"/>
      <c r="F78" s="308"/>
      <c r="G78" s="308"/>
      <c r="H78" s="308"/>
      <c r="I78" s="308"/>
      <c r="J78" s="358"/>
      <c r="K78" s="96">
        <f t="shared" si="1"/>
        <v>62</v>
      </c>
      <c r="L78" s="83">
        <f t="shared" si="12"/>
        <v>19</v>
      </c>
      <c r="M78" s="83">
        <f t="shared" si="13"/>
        <v>5</v>
      </c>
      <c r="N78" s="109">
        <v>19</v>
      </c>
      <c r="O78" s="109">
        <v>5</v>
      </c>
      <c r="P78" s="109"/>
      <c r="Q78" s="109"/>
      <c r="R78" s="109"/>
      <c r="S78" s="84"/>
    </row>
    <row r="79" spans="1:19" s="54" customFormat="1" ht="18.75" customHeight="1">
      <c r="A79" s="161" t="s">
        <v>599</v>
      </c>
      <c r="B79" s="306" t="s">
        <v>381</v>
      </c>
      <c r="C79" s="306"/>
      <c r="D79" s="306"/>
      <c r="E79" s="306"/>
      <c r="F79" s="306"/>
      <c r="G79" s="306"/>
      <c r="H79" s="306"/>
      <c r="I79" s="306"/>
      <c r="J79" s="306"/>
      <c r="K79" s="96">
        <f t="shared" si="1"/>
        <v>63</v>
      </c>
      <c r="L79" s="83">
        <f t="shared" si="12"/>
        <v>78</v>
      </c>
      <c r="M79" s="83">
        <f t="shared" si="13"/>
        <v>51</v>
      </c>
      <c r="N79" s="96">
        <v>0</v>
      </c>
      <c r="O79" s="96">
        <v>0</v>
      </c>
      <c r="P79" s="96">
        <v>78</v>
      </c>
      <c r="Q79" s="96">
        <v>51</v>
      </c>
      <c r="R79" s="96">
        <v>0</v>
      </c>
      <c r="S79" s="96">
        <v>0</v>
      </c>
    </row>
    <row r="80" spans="1:19" s="54" customFormat="1" ht="18.75" customHeight="1">
      <c r="A80" s="139" t="s">
        <v>598</v>
      </c>
      <c r="B80" s="307" t="s">
        <v>380</v>
      </c>
      <c r="C80" s="308"/>
      <c r="D80" s="308"/>
      <c r="E80" s="308"/>
      <c r="F80" s="308"/>
      <c r="G80" s="308"/>
      <c r="H80" s="308"/>
      <c r="I80" s="308"/>
      <c r="J80" s="358"/>
      <c r="K80" s="96">
        <f t="shared" si="1"/>
        <v>64</v>
      </c>
      <c r="L80" s="83">
        <f t="shared" si="12"/>
        <v>13</v>
      </c>
      <c r="M80" s="83">
        <f t="shared" si="13"/>
        <v>5</v>
      </c>
      <c r="N80" s="109">
        <v>13</v>
      </c>
      <c r="O80" s="109">
        <v>5</v>
      </c>
      <c r="P80" s="109"/>
      <c r="Q80" s="109"/>
      <c r="R80" s="109"/>
      <c r="S80" s="84"/>
    </row>
    <row r="81" spans="1:19" s="54" customFormat="1" ht="18.75" customHeight="1">
      <c r="A81" s="130" t="s">
        <v>597</v>
      </c>
      <c r="B81" s="300" t="s">
        <v>379</v>
      </c>
      <c r="C81" s="301"/>
      <c r="D81" s="301"/>
      <c r="E81" s="301"/>
      <c r="F81" s="301"/>
      <c r="G81" s="301"/>
      <c r="H81" s="301"/>
      <c r="I81" s="301"/>
      <c r="J81" s="354"/>
      <c r="K81" s="96">
        <f t="shared" si="1"/>
        <v>65</v>
      </c>
      <c r="L81" s="83">
        <f t="shared" si="12"/>
        <v>17</v>
      </c>
      <c r="M81" s="83">
        <f t="shared" si="13"/>
        <v>10</v>
      </c>
      <c r="N81" s="96">
        <v>0</v>
      </c>
      <c r="O81" s="96">
        <v>0</v>
      </c>
      <c r="P81" s="96">
        <v>17</v>
      </c>
      <c r="Q81" s="96">
        <v>10</v>
      </c>
      <c r="R81" s="96">
        <v>0</v>
      </c>
      <c r="S81" s="96">
        <v>0</v>
      </c>
    </row>
    <row r="82" spans="1:19" s="54" customFormat="1" ht="18.75" customHeight="1">
      <c r="A82" s="58" t="s">
        <v>596</v>
      </c>
      <c r="B82" s="329" t="s">
        <v>378</v>
      </c>
      <c r="C82" s="330"/>
      <c r="D82" s="330"/>
      <c r="E82" s="330"/>
      <c r="F82" s="330"/>
      <c r="G82" s="330"/>
      <c r="H82" s="330"/>
      <c r="I82" s="330"/>
      <c r="J82" s="360"/>
      <c r="K82" s="96">
        <f t="shared" ref="K82:K145" si="14">+K81+1</f>
        <v>66</v>
      </c>
      <c r="L82" s="83">
        <f t="shared" si="12"/>
        <v>297</v>
      </c>
      <c r="M82" s="83">
        <f t="shared" si="13"/>
        <v>267</v>
      </c>
      <c r="N82" s="96">
        <v>0</v>
      </c>
      <c r="O82" s="96">
        <v>0</v>
      </c>
      <c r="P82" s="96">
        <v>297</v>
      </c>
      <c r="Q82" s="96">
        <v>267</v>
      </c>
      <c r="R82" s="96">
        <v>0</v>
      </c>
      <c r="S82" s="96">
        <v>0</v>
      </c>
    </row>
    <row r="83" spans="1:19" s="54" customFormat="1" ht="18.75" customHeight="1">
      <c r="A83" s="158" t="s">
        <v>595</v>
      </c>
      <c r="B83" s="300" t="s">
        <v>377</v>
      </c>
      <c r="C83" s="301"/>
      <c r="D83" s="301"/>
      <c r="E83" s="301"/>
      <c r="F83" s="301"/>
      <c r="G83" s="301"/>
      <c r="H83" s="301"/>
      <c r="I83" s="301"/>
      <c r="J83" s="354"/>
      <c r="K83" s="96">
        <f t="shared" si="14"/>
        <v>67</v>
      </c>
      <c r="L83" s="83">
        <f t="shared" si="12"/>
        <v>56</v>
      </c>
      <c r="M83" s="83">
        <f t="shared" si="13"/>
        <v>31</v>
      </c>
      <c r="N83" s="96">
        <v>0</v>
      </c>
      <c r="O83" s="96">
        <v>0</v>
      </c>
      <c r="P83" s="96">
        <v>56</v>
      </c>
      <c r="Q83" s="96">
        <v>31</v>
      </c>
      <c r="R83" s="96">
        <v>0</v>
      </c>
      <c r="S83" s="96">
        <v>0</v>
      </c>
    </row>
    <row r="84" spans="1:19" s="54" customFormat="1" ht="18.75" customHeight="1">
      <c r="A84" s="158" t="s">
        <v>594</v>
      </c>
      <c r="B84" s="300" t="s">
        <v>376</v>
      </c>
      <c r="C84" s="301"/>
      <c r="D84" s="301"/>
      <c r="E84" s="301"/>
      <c r="F84" s="301"/>
      <c r="G84" s="301"/>
      <c r="H84" s="301"/>
      <c r="I84" s="301"/>
      <c r="J84" s="354"/>
      <c r="K84" s="96">
        <f t="shared" si="14"/>
        <v>68</v>
      </c>
      <c r="L84" s="83">
        <f t="shared" si="12"/>
        <v>11</v>
      </c>
      <c r="M84" s="83">
        <f t="shared" si="13"/>
        <v>2</v>
      </c>
      <c r="N84" s="109"/>
      <c r="O84" s="84"/>
      <c r="P84" s="84">
        <v>11</v>
      </c>
      <c r="Q84" s="84">
        <v>2</v>
      </c>
      <c r="R84" s="84"/>
      <c r="S84" s="84"/>
    </row>
    <row r="85" spans="1:19" s="54" customFormat="1" ht="18.75" customHeight="1">
      <c r="A85" s="132" t="s">
        <v>593</v>
      </c>
      <c r="B85" s="350" t="s">
        <v>375</v>
      </c>
      <c r="C85" s="351"/>
      <c r="D85" s="351"/>
      <c r="E85" s="351"/>
      <c r="F85" s="351"/>
      <c r="G85" s="351"/>
      <c r="H85" s="351"/>
      <c r="I85" s="351"/>
      <c r="J85" s="352"/>
      <c r="K85" s="96">
        <f t="shared" si="14"/>
        <v>69</v>
      </c>
      <c r="L85" s="83">
        <f t="shared" si="12"/>
        <v>47</v>
      </c>
      <c r="M85" s="83">
        <f t="shared" si="13"/>
        <v>41</v>
      </c>
      <c r="N85" s="96">
        <v>0</v>
      </c>
      <c r="O85" s="96">
        <v>0</v>
      </c>
      <c r="P85" s="96">
        <v>8</v>
      </c>
      <c r="Q85" s="96">
        <v>5</v>
      </c>
      <c r="R85" s="96">
        <v>39</v>
      </c>
      <c r="S85" s="96">
        <v>36</v>
      </c>
    </row>
    <row r="86" spans="1:19" s="54" customFormat="1" ht="18.75" customHeight="1">
      <c r="A86" s="363" t="s">
        <v>374</v>
      </c>
      <c r="B86" s="364"/>
      <c r="C86" s="364"/>
      <c r="D86" s="364"/>
      <c r="E86" s="364"/>
      <c r="F86" s="364"/>
      <c r="G86" s="364"/>
      <c r="H86" s="364"/>
      <c r="I86" s="364"/>
      <c r="J86" s="365"/>
      <c r="K86" s="134">
        <f t="shared" si="14"/>
        <v>70</v>
      </c>
      <c r="L86" s="107">
        <f t="shared" ref="L86:S86" si="15">SUM(L87)</f>
        <v>31</v>
      </c>
      <c r="M86" s="107">
        <f t="shared" si="15"/>
        <v>15</v>
      </c>
      <c r="N86" s="107">
        <f t="shared" si="15"/>
        <v>0</v>
      </c>
      <c r="O86" s="107">
        <f t="shared" si="15"/>
        <v>0</v>
      </c>
      <c r="P86" s="107">
        <f t="shared" si="15"/>
        <v>31</v>
      </c>
      <c r="Q86" s="107">
        <f t="shared" si="15"/>
        <v>15</v>
      </c>
      <c r="R86" s="107">
        <f t="shared" si="15"/>
        <v>0</v>
      </c>
      <c r="S86" s="107">
        <f t="shared" si="15"/>
        <v>0</v>
      </c>
    </row>
    <row r="87" spans="1:19" s="54" customFormat="1" ht="18.75" customHeight="1">
      <c r="A87" s="130" t="s">
        <v>592</v>
      </c>
      <c r="B87" s="350" t="s">
        <v>373</v>
      </c>
      <c r="C87" s="351"/>
      <c r="D87" s="351"/>
      <c r="E87" s="351"/>
      <c r="F87" s="351"/>
      <c r="G87" s="351"/>
      <c r="H87" s="351"/>
      <c r="I87" s="351"/>
      <c r="J87" s="352"/>
      <c r="K87" s="96">
        <f t="shared" si="14"/>
        <v>71</v>
      </c>
      <c r="L87" s="83">
        <f>+N87+P87+R87</f>
        <v>31</v>
      </c>
      <c r="M87" s="83">
        <f>+O87+Q87+S87</f>
        <v>15</v>
      </c>
      <c r="N87" s="96">
        <v>0</v>
      </c>
      <c r="O87" s="96">
        <v>0</v>
      </c>
      <c r="P87" s="96">
        <v>31</v>
      </c>
      <c r="Q87" s="96">
        <v>15</v>
      </c>
      <c r="R87" s="96">
        <v>0</v>
      </c>
      <c r="S87" s="96">
        <v>0</v>
      </c>
    </row>
    <row r="88" spans="1:19" s="54" customFormat="1" ht="27.75" customHeight="1">
      <c r="A88" s="363" t="s">
        <v>372</v>
      </c>
      <c r="B88" s="364"/>
      <c r="C88" s="364"/>
      <c r="D88" s="364"/>
      <c r="E88" s="364"/>
      <c r="F88" s="364"/>
      <c r="G88" s="364"/>
      <c r="H88" s="364"/>
      <c r="I88" s="364"/>
      <c r="J88" s="365"/>
      <c r="K88" s="134">
        <f t="shared" si="14"/>
        <v>72</v>
      </c>
      <c r="L88" s="107">
        <f t="shared" ref="L88:S88" si="16">SUM(L89:L97)</f>
        <v>544</v>
      </c>
      <c r="M88" s="107">
        <f t="shared" si="16"/>
        <v>360</v>
      </c>
      <c r="N88" s="107">
        <f t="shared" si="16"/>
        <v>20</v>
      </c>
      <c r="O88" s="107">
        <f t="shared" si="16"/>
        <v>14</v>
      </c>
      <c r="P88" s="107">
        <f t="shared" si="16"/>
        <v>524</v>
      </c>
      <c r="Q88" s="107">
        <f t="shared" si="16"/>
        <v>346</v>
      </c>
      <c r="R88" s="107">
        <f t="shared" si="16"/>
        <v>0</v>
      </c>
      <c r="S88" s="107">
        <f t="shared" si="16"/>
        <v>0</v>
      </c>
    </row>
    <row r="89" spans="1:19" s="54" customFormat="1" ht="18.75" customHeight="1">
      <c r="A89" s="132" t="s">
        <v>591</v>
      </c>
      <c r="B89" s="350" t="s">
        <v>371</v>
      </c>
      <c r="C89" s="351"/>
      <c r="D89" s="351"/>
      <c r="E89" s="351"/>
      <c r="F89" s="351"/>
      <c r="G89" s="351"/>
      <c r="H89" s="351"/>
      <c r="I89" s="351"/>
      <c r="J89" s="352"/>
      <c r="K89" s="96">
        <f t="shared" si="14"/>
        <v>73</v>
      </c>
      <c r="L89" s="83">
        <f t="shared" ref="L89:L97" si="17">+N89+P89+R89</f>
        <v>4</v>
      </c>
      <c r="M89" s="83">
        <f t="shared" ref="M89:M97" si="18">+O89+Q89+S89</f>
        <v>3</v>
      </c>
      <c r="N89" s="84"/>
      <c r="O89" s="84"/>
      <c r="P89" s="84">
        <v>4</v>
      </c>
      <c r="Q89" s="84">
        <v>3</v>
      </c>
      <c r="R89" s="84"/>
      <c r="S89" s="84"/>
    </row>
    <row r="90" spans="1:19" s="54" customFormat="1" ht="18.75" customHeight="1">
      <c r="A90" s="58" t="s">
        <v>590</v>
      </c>
      <c r="B90" s="329" t="s">
        <v>370</v>
      </c>
      <c r="C90" s="330"/>
      <c r="D90" s="330"/>
      <c r="E90" s="330"/>
      <c r="F90" s="330"/>
      <c r="G90" s="330"/>
      <c r="H90" s="330"/>
      <c r="I90" s="330"/>
      <c r="J90" s="360"/>
      <c r="K90" s="96">
        <f t="shared" si="14"/>
        <v>74</v>
      </c>
      <c r="L90" s="83">
        <f t="shared" si="17"/>
        <v>52</v>
      </c>
      <c r="M90" s="83">
        <f t="shared" si="18"/>
        <v>39</v>
      </c>
      <c r="N90" s="96">
        <v>0</v>
      </c>
      <c r="O90" s="96">
        <v>0</v>
      </c>
      <c r="P90" s="96">
        <v>52</v>
      </c>
      <c r="Q90" s="96">
        <v>39</v>
      </c>
      <c r="R90" s="96">
        <v>0</v>
      </c>
      <c r="S90" s="96">
        <v>0</v>
      </c>
    </row>
    <row r="91" spans="1:19" s="54" customFormat="1" ht="18.75" customHeight="1">
      <c r="A91" s="130" t="s">
        <v>589</v>
      </c>
      <c r="B91" s="331" t="s">
        <v>369</v>
      </c>
      <c r="C91" s="332"/>
      <c r="D91" s="332"/>
      <c r="E91" s="332"/>
      <c r="F91" s="332"/>
      <c r="G91" s="332"/>
      <c r="H91" s="332"/>
      <c r="I91" s="332"/>
      <c r="J91" s="362"/>
      <c r="K91" s="96">
        <f t="shared" si="14"/>
        <v>75</v>
      </c>
      <c r="L91" s="83">
        <f t="shared" si="17"/>
        <v>142</v>
      </c>
      <c r="M91" s="83">
        <f t="shared" si="18"/>
        <v>111</v>
      </c>
      <c r="N91" s="96">
        <v>0</v>
      </c>
      <c r="O91" s="96">
        <v>0</v>
      </c>
      <c r="P91" s="96">
        <v>142</v>
      </c>
      <c r="Q91" s="96">
        <v>111</v>
      </c>
      <c r="R91" s="96">
        <v>0</v>
      </c>
      <c r="S91" s="96">
        <v>0</v>
      </c>
    </row>
    <row r="92" spans="1:19" s="54" customFormat="1" ht="18.75" customHeight="1">
      <c r="A92" s="130" t="s">
        <v>588</v>
      </c>
      <c r="B92" s="306" t="s">
        <v>368</v>
      </c>
      <c r="C92" s="306"/>
      <c r="D92" s="306"/>
      <c r="E92" s="306"/>
      <c r="F92" s="306"/>
      <c r="G92" s="306"/>
      <c r="H92" s="306"/>
      <c r="I92" s="306"/>
      <c r="J92" s="306"/>
      <c r="K92" s="96">
        <f t="shared" si="14"/>
        <v>76</v>
      </c>
      <c r="L92" s="83">
        <f t="shared" si="17"/>
        <v>8</v>
      </c>
      <c r="M92" s="83">
        <f t="shared" si="18"/>
        <v>8</v>
      </c>
      <c r="N92" s="84"/>
      <c r="O92" s="84"/>
      <c r="P92" s="84">
        <v>8</v>
      </c>
      <c r="Q92" s="84">
        <v>8</v>
      </c>
      <c r="R92" s="84"/>
      <c r="S92" s="84"/>
    </row>
    <row r="93" spans="1:19" s="54" customFormat="1" ht="18.75" customHeight="1">
      <c r="A93" s="162" t="s">
        <v>587</v>
      </c>
      <c r="B93" s="296" t="s">
        <v>367</v>
      </c>
      <c r="C93" s="297"/>
      <c r="D93" s="297"/>
      <c r="E93" s="297"/>
      <c r="F93" s="297"/>
      <c r="G93" s="297"/>
      <c r="H93" s="297"/>
      <c r="I93" s="297"/>
      <c r="J93" s="389"/>
      <c r="K93" s="96">
        <f t="shared" si="14"/>
        <v>77</v>
      </c>
      <c r="L93" s="83">
        <f t="shared" si="17"/>
        <v>20</v>
      </c>
      <c r="M93" s="83">
        <f t="shared" si="18"/>
        <v>14</v>
      </c>
      <c r="N93" s="84">
        <v>20</v>
      </c>
      <c r="O93" s="84">
        <v>14</v>
      </c>
      <c r="P93" s="84"/>
      <c r="Q93" s="84"/>
      <c r="R93" s="84"/>
      <c r="S93" s="84"/>
    </row>
    <row r="94" spans="1:19" s="54" customFormat="1" ht="18.75" customHeight="1">
      <c r="A94" s="132" t="s">
        <v>586</v>
      </c>
      <c r="B94" s="309" t="s">
        <v>366</v>
      </c>
      <c r="C94" s="310"/>
      <c r="D94" s="310"/>
      <c r="E94" s="310"/>
      <c r="F94" s="310"/>
      <c r="G94" s="310"/>
      <c r="H94" s="310"/>
      <c r="I94" s="310"/>
      <c r="J94" s="356"/>
      <c r="K94" s="96">
        <f t="shared" si="14"/>
        <v>78</v>
      </c>
      <c r="L94" s="83">
        <f t="shared" si="17"/>
        <v>244</v>
      </c>
      <c r="M94" s="83">
        <f t="shared" si="18"/>
        <v>143</v>
      </c>
      <c r="N94" s="96">
        <v>0</v>
      </c>
      <c r="O94" s="96">
        <v>0</v>
      </c>
      <c r="P94" s="96">
        <v>244</v>
      </c>
      <c r="Q94" s="96">
        <v>143</v>
      </c>
      <c r="R94" s="96">
        <v>0</v>
      </c>
      <c r="S94" s="96">
        <v>0</v>
      </c>
    </row>
    <row r="95" spans="1:19" s="54" customFormat="1" ht="18.75" customHeight="1">
      <c r="A95" s="149" t="s">
        <v>585</v>
      </c>
      <c r="B95" s="329" t="s">
        <v>365</v>
      </c>
      <c r="C95" s="330"/>
      <c r="D95" s="330"/>
      <c r="E95" s="330"/>
      <c r="F95" s="330"/>
      <c r="G95" s="330"/>
      <c r="H95" s="330"/>
      <c r="I95" s="330"/>
      <c r="J95" s="360"/>
      <c r="K95" s="96">
        <f t="shared" si="14"/>
        <v>79</v>
      </c>
      <c r="L95" s="83">
        <f t="shared" si="17"/>
        <v>14</v>
      </c>
      <c r="M95" s="83">
        <f t="shared" si="18"/>
        <v>8</v>
      </c>
      <c r="N95" s="84"/>
      <c r="O95" s="84"/>
      <c r="P95" s="120">
        <v>14</v>
      </c>
      <c r="Q95" s="120">
        <v>8</v>
      </c>
      <c r="R95" s="84"/>
      <c r="S95" s="84"/>
    </row>
    <row r="96" spans="1:19" s="54" customFormat="1" ht="18.75" customHeight="1">
      <c r="A96" s="161" t="s">
        <v>584</v>
      </c>
      <c r="B96" s="306" t="s">
        <v>364</v>
      </c>
      <c r="C96" s="306"/>
      <c r="D96" s="306"/>
      <c r="E96" s="306"/>
      <c r="F96" s="306"/>
      <c r="G96" s="306"/>
      <c r="H96" s="306"/>
      <c r="I96" s="306"/>
      <c r="J96" s="306"/>
      <c r="K96" s="96">
        <f t="shared" si="14"/>
        <v>80</v>
      </c>
      <c r="L96" s="83">
        <f t="shared" si="17"/>
        <v>15</v>
      </c>
      <c r="M96" s="83">
        <f t="shared" si="18"/>
        <v>4</v>
      </c>
      <c r="N96" s="84"/>
      <c r="O96" s="84"/>
      <c r="P96" s="96">
        <v>15</v>
      </c>
      <c r="Q96" s="84">
        <v>4</v>
      </c>
      <c r="R96" s="84"/>
      <c r="S96" s="84"/>
    </row>
    <row r="97" spans="1:19" s="54" customFormat="1" ht="18.75" customHeight="1">
      <c r="A97" s="132" t="s">
        <v>583</v>
      </c>
      <c r="B97" s="350" t="s">
        <v>363</v>
      </c>
      <c r="C97" s="351"/>
      <c r="D97" s="351"/>
      <c r="E97" s="351"/>
      <c r="F97" s="351"/>
      <c r="G97" s="351"/>
      <c r="H97" s="351"/>
      <c r="I97" s="351"/>
      <c r="J97" s="352"/>
      <c r="K97" s="96">
        <f t="shared" si="14"/>
        <v>81</v>
      </c>
      <c r="L97" s="83">
        <f t="shared" si="17"/>
        <v>45</v>
      </c>
      <c r="M97" s="83">
        <f t="shared" si="18"/>
        <v>30</v>
      </c>
      <c r="N97" s="85">
        <v>0</v>
      </c>
      <c r="O97" s="85">
        <v>0</v>
      </c>
      <c r="P97" s="85">
        <v>45</v>
      </c>
      <c r="Q97" s="85">
        <v>30</v>
      </c>
      <c r="R97" s="85">
        <v>0</v>
      </c>
      <c r="S97" s="85">
        <v>0</v>
      </c>
    </row>
    <row r="98" spans="1:19" s="54" customFormat="1" ht="18.75" customHeight="1">
      <c r="A98" s="363" t="s">
        <v>582</v>
      </c>
      <c r="B98" s="364"/>
      <c r="C98" s="364"/>
      <c r="D98" s="364"/>
      <c r="E98" s="364"/>
      <c r="F98" s="364"/>
      <c r="G98" s="364"/>
      <c r="H98" s="364"/>
      <c r="I98" s="364"/>
      <c r="J98" s="365"/>
      <c r="K98" s="134">
        <f t="shared" si="14"/>
        <v>82</v>
      </c>
      <c r="L98" s="107">
        <f t="shared" ref="L98:S98" si="19">SUM(L99:L120)</f>
        <v>3197</v>
      </c>
      <c r="M98" s="107">
        <f t="shared" si="19"/>
        <v>589</v>
      </c>
      <c r="N98" s="107">
        <f t="shared" si="19"/>
        <v>298</v>
      </c>
      <c r="O98" s="107">
        <f t="shared" si="19"/>
        <v>50</v>
      </c>
      <c r="P98" s="107">
        <f t="shared" si="19"/>
        <v>2520</v>
      </c>
      <c r="Q98" s="107">
        <f t="shared" si="19"/>
        <v>486</v>
      </c>
      <c r="R98" s="107">
        <f t="shared" si="19"/>
        <v>379</v>
      </c>
      <c r="S98" s="107">
        <f t="shared" si="19"/>
        <v>53</v>
      </c>
    </row>
    <row r="99" spans="1:19" s="54" customFormat="1" ht="18.75" customHeight="1">
      <c r="A99" s="146" t="s">
        <v>581</v>
      </c>
      <c r="B99" s="350" t="s">
        <v>362</v>
      </c>
      <c r="C99" s="351"/>
      <c r="D99" s="351"/>
      <c r="E99" s="351"/>
      <c r="F99" s="351"/>
      <c r="G99" s="351"/>
      <c r="H99" s="351"/>
      <c r="I99" s="351"/>
      <c r="J99" s="352"/>
      <c r="K99" s="96">
        <f t="shared" si="14"/>
        <v>83</v>
      </c>
      <c r="L99" s="83">
        <f t="shared" ref="L99:L120" si="20">+N99+P99+R99</f>
        <v>39</v>
      </c>
      <c r="M99" s="83">
        <f t="shared" ref="M99:M120" si="21">+O99+Q99+S99</f>
        <v>3</v>
      </c>
      <c r="N99" s="96">
        <v>0</v>
      </c>
      <c r="O99" s="96">
        <v>0</v>
      </c>
      <c r="P99" s="96">
        <v>39</v>
      </c>
      <c r="Q99" s="96">
        <v>3</v>
      </c>
      <c r="R99" s="96">
        <v>0</v>
      </c>
      <c r="S99" s="96">
        <v>0</v>
      </c>
    </row>
    <row r="100" spans="1:19" s="54" customFormat="1" ht="18.75" customHeight="1">
      <c r="A100" s="159" t="s">
        <v>580</v>
      </c>
      <c r="B100" s="325" t="s">
        <v>361</v>
      </c>
      <c r="C100" s="326"/>
      <c r="D100" s="326"/>
      <c r="E100" s="326"/>
      <c r="F100" s="326"/>
      <c r="G100" s="326"/>
      <c r="H100" s="326"/>
      <c r="I100" s="326"/>
      <c r="J100" s="367"/>
      <c r="K100" s="96">
        <f t="shared" si="14"/>
        <v>84</v>
      </c>
      <c r="L100" s="83">
        <f t="shared" si="20"/>
        <v>11</v>
      </c>
      <c r="M100" s="83">
        <f t="shared" si="21"/>
        <v>1</v>
      </c>
      <c r="N100" s="109">
        <v>11</v>
      </c>
      <c r="O100" s="84">
        <v>1</v>
      </c>
      <c r="P100" s="84"/>
      <c r="Q100" s="84"/>
      <c r="R100" s="84"/>
      <c r="S100" s="84"/>
    </row>
    <row r="101" spans="1:19" s="54" customFormat="1" ht="18.75" customHeight="1">
      <c r="A101" s="147" t="s">
        <v>579</v>
      </c>
      <c r="B101" s="333" t="s">
        <v>360</v>
      </c>
      <c r="C101" s="332"/>
      <c r="D101" s="332"/>
      <c r="E101" s="332"/>
      <c r="F101" s="332"/>
      <c r="G101" s="332"/>
      <c r="H101" s="332"/>
      <c r="I101" s="332"/>
      <c r="J101" s="382"/>
      <c r="K101" s="96">
        <f t="shared" si="14"/>
        <v>85</v>
      </c>
      <c r="L101" s="83">
        <f t="shared" si="20"/>
        <v>11</v>
      </c>
      <c r="M101" s="83">
        <f t="shared" si="21"/>
        <v>0</v>
      </c>
      <c r="N101" s="96">
        <v>0</v>
      </c>
      <c r="O101" s="96">
        <v>0</v>
      </c>
      <c r="P101" s="96">
        <v>11</v>
      </c>
      <c r="Q101" s="96">
        <v>0</v>
      </c>
      <c r="R101" s="96">
        <v>0</v>
      </c>
      <c r="S101" s="96">
        <v>0</v>
      </c>
    </row>
    <row r="102" spans="1:19" s="54" customFormat="1" ht="18.75" customHeight="1">
      <c r="A102" s="133" t="s">
        <v>578</v>
      </c>
      <c r="B102" s="300" t="s">
        <v>359</v>
      </c>
      <c r="C102" s="301"/>
      <c r="D102" s="301"/>
      <c r="E102" s="301"/>
      <c r="F102" s="301"/>
      <c r="G102" s="301"/>
      <c r="H102" s="301"/>
      <c r="I102" s="301"/>
      <c r="J102" s="354"/>
      <c r="K102" s="96">
        <f t="shared" si="14"/>
        <v>86</v>
      </c>
      <c r="L102" s="83">
        <f t="shared" si="20"/>
        <v>21</v>
      </c>
      <c r="M102" s="83">
        <f t="shared" si="21"/>
        <v>8</v>
      </c>
      <c r="N102" s="96">
        <v>21</v>
      </c>
      <c r="O102" s="96">
        <v>8</v>
      </c>
      <c r="P102" s="96">
        <v>0</v>
      </c>
      <c r="Q102" s="96">
        <v>0</v>
      </c>
      <c r="R102" s="96">
        <v>0</v>
      </c>
      <c r="S102" s="96">
        <v>0</v>
      </c>
    </row>
    <row r="103" spans="1:19" s="54" customFormat="1" ht="18.75" customHeight="1">
      <c r="A103" s="132" t="s">
        <v>577</v>
      </c>
      <c r="B103" s="309" t="s">
        <v>358</v>
      </c>
      <c r="C103" s="310"/>
      <c r="D103" s="310"/>
      <c r="E103" s="310"/>
      <c r="F103" s="310"/>
      <c r="G103" s="310"/>
      <c r="H103" s="310"/>
      <c r="I103" s="310"/>
      <c r="J103" s="356"/>
      <c r="K103" s="96">
        <f t="shared" si="14"/>
        <v>87</v>
      </c>
      <c r="L103" s="83">
        <f t="shared" si="20"/>
        <v>848</v>
      </c>
      <c r="M103" s="83">
        <f t="shared" si="21"/>
        <v>352</v>
      </c>
      <c r="N103" s="96">
        <v>0</v>
      </c>
      <c r="O103" s="96">
        <v>0</v>
      </c>
      <c r="P103" s="96">
        <v>746</v>
      </c>
      <c r="Q103" s="96">
        <v>304</v>
      </c>
      <c r="R103" s="96">
        <v>102</v>
      </c>
      <c r="S103" s="96">
        <v>48</v>
      </c>
    </row>
    <row r="104" spans="1:19" s="54" customFormat="1" ht="18.75" customHeight="1">
      <c r="A104" s="132" t="s">
        <v>576</v>
      </c>
      <c r="B104" s="300" t="s">
        <v>357</v>
      </c>
      <c r="C104" s="301"/>
      <c r="D104" s="301"/>
      <c r="E104" s="301"/>
      <c r="F104" s="301"/>
      <c r="G104" s="301"/>
      <c r="H104" s="301"/>
      <c r="I104" s="301"/>
      <c r="J104" s="354"/>
      <c r="K104" s="96">
        <f t="shared" si="14"/>
        <v>88</v>
      </c>
      <c r="L104" s="83">
        <f t="shared" si="20"/>
        <v>9</v>
      </c>
      <c r="M104" s="83">
        <f t="shared" si="21"/>
        <v>3</v>
      </c>
      <c r="N104" s="109">
        <v>9</v>
      </c>
      <c r="O104" s="84">
        <v>3</v>
      </c>
      <c r="P104" s="84"/>
      <c r="Q104" s="84"/>
      <c r="R104" s="84"/>
      <c r="S104" s="84"/>
    </row>
    <row r="105" spans="1:19" s="54" customFormat="1" ht="18.75" customHeight="1">
      <c r="A105" s="132" t="s">
        <v>575</v>
      </c>
      <c r="B105" s="309" t="s">
        <v>356</v>
      </c>
      <c r="C105" s="310"/>
      <c r="D105" s="310"/>
      <c r="E105" s="310"/>
      <c r="F105" s="310"/>
      <c r="G105" s="310"/>
      <c r="H105" s="310"/>
      <c r="I105" s="310"/>
      <c r="J105" s="356"/>
      <c r="K105" s="96">
        <f t="shared" si="14"/>
        <v>89</v>
      </c>
      <c r="L105" s="83">
        <f t="shared" si="20"/>
        <v>127</v>
      </c>
      <c r="M105" s="83">
        <f t="shared" si="21"/>
        <v>5</v>
      </c>
      <c r="N105" s="96">
        <v>0</v>
      </c>
      <c r="O105" s="96">
        <v>0</v>
      </c>
      <c r="P105" s="96">
        <v>106</v>
      </c>
      <c r="Q105" s="96">
        <v>5</v>
      </c>
      <c r="R105" s="96">
        <v>21</v>
      </c>
      <c r="S105" s="96">
        <v>0</v>
      </c>
    </row>
    <row r="106" spans="1:19" s="54" customFormat="1" ht="18.75" customHeight="1">
      <c r="A106" s="143" t="s">
        <v>574</v>
      </c>
      <c r="B106" s="306" t="s">
        <v>355</v>
      </c>
      <c r="C106" s="306"/>
      <c r="D106" s="306"/>
      <c r="E106" s="306"/>
      <c r="F106" s="306"/>
      <c r="G106" s="306"/>
      <c r="H106" s="306"/>
      <c r="I106" s="306"/>
      <c r="J106" s="306"/>
      <c r="K106" s="96">
        <f t="shared" si="14"/>
        <v>90</v>
      </c>
      <c r="L106" s="83">
        <f t="shared" si="20"/>
        <v>230</v>
      </c>
      <c r="M106" s="83">
        <f t="shared" si="21"/>
        <v>26</v>
      </c>
      <c r="N106" s="96">
        <v>0</v>
      </c>
      <c r="O106" s="96">
        <v>0</v>
      </c>
      <c r="P106" s="96">
        <v>215</v>
      </c>
      <c r="Q106" s="96">
        <v>26</v>
      </c>
      <c r="R106" s="96">
        <v>15</v>
      </c>
      <c r="S106" s="96">
        <v>0</v>
      </c>
    </row>
    <row r="107" spans="1:19" s="54" customFormat="1" ht="18.75" customHeight="1">
      <c r="A107" s="132" t="s">
        <v>573</v>
      </c>
      <c r="B107" s="309" t="s">
        <v>354</v>
      </c>
      <c r="C107" s="310"/>
      <c r="D107" s="310"/>
      <c r="E107" s="310"/>
      <c r="F107" s="310"/>
      <c r="G107" s="310"/>
      <c r="H107" s="310"/>
      <c r="I107" s="310"/>
      <c r="J107" s="356"/>
      <c r="K107" s="96">
        <f t="shared" si="14"/>
        <v>91</v>
      </c>
      <c r="L107" s="83">
        <f t="shared" si="20"/>
        <v>562</v>
      </c>
      <c r="M107" s="83">
        <f t="shared" si="21"/>
        <v>38</v>
      </c>
      <c r="N107" s="96">
        <v>0</v>
      </c>
      <c r="O107" s="96">
        <v>0</v>
      </c>
      <c r="P107" s="96">
        <v>489</v>
      </c>
      <c r="Q107" s="96">
        <v>37</v>
      </c>
      <c r="R107" s="96">
        <v>73</v>
      </c>
      <c r="S107" s="96">
        <v>1</v>
      </c>
    </row>
    <row r="108" spans="1:19" s="54" customFormat="1" ht="18.75" customHeight="1">
      <c r="A108" s="146" t="s">
        <v>572</v>
      </c>
      <c r="B108" s="350" t="s">
        <v>353</v>
      </c>
      <c r="C108" s="351"/>
      <c r="D108" s="351"/>
      <c r="E108" s="351"/>
      <c r="F108" s="351"/>
      <c r="G108" s="351"/>
      <c r="H108" s="351"/>
      <c r="I108" s="351"/>
      <c r="J108" s="352"/>
      <c r="K108" s="96">
        <f t="shared" si="14"/>
        <v>92</v>
      </c>
      <c r="L108" s="83">
        <f t="shared" si="20"/>
        <v>11</v>
      </c>
      <c r="M108" s="83">
        <f t="shared" si="21"/>
        <v>3</v>
      </c>
      <c r="N108" s="109">
        <v>11</v>
      </c>
      <c r="O108" s="84">
        <v>3</v>
      </c>
      <c r="P108" s="85"/>
      <c r="Q108" s="84"/>
      <c r="R108" s="84"/>
      <c r="S108" s="84"/>
    </row>
    <row r="109" spans="1:19" s="54" customFormat="1" ht="18.75" customHeight="1">
      <c r="A109" s="132" t="s">
        <v>571</v>
      </c>
      <c r="B109" s="309" t="s">
        <v>352</v>
      </c>
      <c r="C109" s="310"/>
      <c r="D109" s="310"/>
      <c r="E109" s="310"/>
      <c r="F109" s="310"/>
      <c r="G109" s="310"/>
      <c r="H109" s="310"/>
      <c r="I109" s="310"/>
      <c r="J109" s="356"/>
      <c r="K109" s="96">
        <f t="shared" si="14"/>
        <v>93</v>
      </c>
      <c r="L109" s="83">
        <f t="shared" si="20"/>
        <v>628</v>
      </c>
      <c r="M109" s="83">
        <f t="shared" si="21"/>
        <v>47</v>
      </c>
      <c r="N109" s="96">
        <v>0</v>
      </c>
      <c r="O109" s="96">
        <v>0</v>
      </c>
      <c r="P109" s="96">
        <v>529</v>
      </c>
      <c r="Q109" s="96">
        <v>46</v>
      </c>
      <c r="R109" s="96">
        <v>99</v>
      </c>
      <c r="S109" s="96">
        <v>1</v>
      </c>
    </row>
    <row r="110" spans="1:19" s="54" customFormat="1" ht="18.75" customHeight="1">
      <c r="A110" s="143" t="s">
        <v>570</v>
      </c>
      <c r="B110" s="321" t="s">
        <v>351</v>
      </c>
      <c r="C110" s="322"/>
      <c r="D110" s="322"/>
      <c r="E110" s="322"/>
      <c r="F110" s="322"/>
      <c r="G110" s="322"/>
      <c r="H110" s="322"/>
      <c r="I110" s="322"/>
      <c r="J110" s="374"/>
      <c r="K110" s="96">
        <f t="shared" si="14"/>
        <v>94</v>
      </c>
      <c r="L110" s="83">
        <f t="shared" si="20"/>
        <v>160</v>
      </c>
      <c r="M110" s="83">
        <f t="shared" si="21"/>
        <v>31</v>
      </c>
      <c r="N110" s="96">
        <v>0</v>
      </c>
      <c r="O110" s="96">
        <v>0</v>
      </c>
      <c r="P110" s="96">
        <v>110</v>
      </c>
      <c r="Q110" s="96">
        <v>30</v>
      </c>
      <c r="R110" s="96">
        <v>50</v>
      </c>
      <c r="S110" s="96">
        <v>1</v>
      </c>
    </row>
    <row r="111" spans="1:19" s="54" customFormat="1" ht="18.75" customHeight="1">
      <c r="A111" s="160" t="s">
        <v>569</v>
      </c>
      <c r="B111" s="334" t="s">
        <v>350</v>
      </c>
      <c r="C111" s="335"/>
      <c r="D111" s="335"/>
      <c r="E111" s="335"/>
      <c r="F111" s="335"/>
      <c r="G111" s="335"/>
      <c r="H111" s="335"/>
      <c r="I111" s="335"/>
      <c r="J111" s="366"/>
      <c r="K111" s="96">
        <f t="shared" si="14"/>
        <v>95</v>
      </c>
      <c r="L111" s="83">
        <f t="shared" si="20"/>
        <v>30</v>
      </c>
      <c r="M111" s="83">
        <f t="shared" si="21"/>
        <v>1</v>
      </c>
      <c r="N111" s="96">
        <v>0</v>
      </c>
      <c r="O111" s="96">
        <v>0</v>
      </c>
      <c r="P111" s="96">
        <v>30</v>
      </c>
      <c r="Q111" s="96">
        <v>1</v>
      </c>
      <c r="R111" s="96">
        <v>0</v>
      </c>
      <c r="S111" s="96">
        <v>0</v>
      </c>
    </row>
    <row r="112" spans="1:19" s="54" customFormat="1" ht="18.75" customHeight="1">
      <c r="A112" s="159" t="s">
        <v>568</v>
      </c>
      <c r="B112" s="325" t="s">
        <v>349</v>
      </c>
      <c r="C112" s="326"/>
      <c r="D112" s="326"/>
      <c r="E112" s="326"/>
      <c r="F112" s="326"/>
      <c r="G112" s="326"/>
      <c r="H112" s="326"/>
      <c r="I112" s="326"/>
      <c r="J112" s="367"/>
      <c r="K112" s="96">
        <f t="shared" si="14"/>
        <v>96</v>
      </c>
      <c r="L112" s="83">
        <f t="shared" si="20"/>
        <v>22</v>
      </c>
      <c r="M112" s="83">
        <f t="shared" si="21"/>
        <v>1</v>
      </c>
      <c r="N112" s="109">
        <v>22</v>
      </c>
      <c r="O112" s="84">
        <v>1</v>
      </c>
      <c r="P112" s="84"/>
      <c r="Q112" s="84"/>
      <c r="R112" s="84"/>
      <c r="S112" s="84"/>
    </row>
    <row r="113" spans="1:19" s="54" customFormat="1" ht="18.75" customHeight="1">
      <c r="A113" s="146" t="s">
        <v>567</v>
      </c>
      <c r="B113" s="300" t="s">
        <v>348</v>
      </c>
      <c r="C113" s="301"/>
      <c r="D113" s="301"/>
      <c r="E113" s="301"/>
      <c r="F113" s="301"/>
      <c r="G113" s="301"/>
      <c r="H113" s="301"/>
      <c r="I113" s="301"/>
      <c r="J113" s="354"/>
      <c r="K113" s="96">
        <f t="shared" si="14"/>
        <v>97</v>
      </c>
      <c r="L113" s="83">
        <f t="shared" si="20"/>
        <v>110</v>
      </c>
      <c r="M113" s="83">
        <f t="shared" si="21"/>
        <v>22</v>
      </c>
      <c r="N113" s="96">
        <v>110</v>
      </c>
      <c r="O113" s="96">
        <v>22</v>
      </c>
      <c r="P113" s="96">
        <v>0</v>
      </c>
      <c r="Q113" s="96">
        <v>0</v>
      </c>
      <c r="R113" s="96">
        <v>0</v>
      </c>
      <c r="S113" s="96">
        <v>0</v>
      </c>
    </row>
    <row r="114" spans="1:19" s="54" customFormat="1" ht="18.75" customHeight="1">
      <c r="A114" s="132" t="s">
        <v>566</v>
      </c>
      <c r="B114" s="306" t="s">
        <v>347</v>
      </c>
      <c r="C114" s="306"/>
      <c r="D114" s="306"/>
      <c r="E114" s="306"/>
      <c r="F114" s="306"/>
      <c r="G114" s="306"/>
      <c r="H114" s="306"/>
      <c r="I114" s="306"/>
      <c r="J114" s="306"/>
      <c r="K114" s="96">
        <f t="shared" si="14"/>
        <v>98</v>
      </c>
      <c r="L114" s="83">
        <f t="shared" si="20"/>
        <v>219</v>
      </c>
      <c r="M114" s="83">
        <f t="shared" si="21"/>
        <v>19</v>
      </c>
      <c r="N114" s="96">
        <v>0</v>
      </c>
      <c r="O114" s="96">
        <v>0</v>
      </c>
      <c r="P114" s="96">
        <v>215</v>
      </c>
      <c r="Q114" s="96">
        <v>19</v>
      </c>
      <c r="R114" s="96">
        <v>4</v>
      </c>
      <c r="S114" s="96">
        <v>0</v>
      </c>
    </row>
    <row r="115" spans="1:19" s="54" customFormat="1" ht="18.75" customHeight="1">
      <c r="A115" s="135" t="s">
        <v>565</v>
      </c>
      <c r="B115" s="329" t="s">
        <v>346</v>
      </c>
      <c r="C115" s="330"/>
      <c r="D115" s="330"/>
      <c r="E115" s="330"/>
      <c r="F115" s="330"/>
      <c r="G115" s="330"/>
      <c r="H115" s="330"/>
      <c r="I115" s="330"/>
      <c r="J115" s="360"/>
      <c r="K115" s="96">
        <f t="shared" si="14"/>
        <v>99</v>
      </c>
      <c r="L115" s="83">
        <f t="shared" si="20"/>
        <v>22</v>
      </c>
      <c r="M115" s="83">
        <f t="shared" si="21"/>
        <v>2</v>
      </c>
      <c r="N115" s="96">
        <v>22</v>
      </c>
      <c r="O115" s="96">
        <v>2</v>
      </c>
      <c r="P115" s="96">
        <v>0</v>
      </c>
      <c r="Q115" s="96">
        <v>0</v>
      </c>
      <c r="R115" s="96">
        <v>0</v>
      </c>
      <c r="S115" s="96">
        <v>0</v>
      </c>
    </row>
    <row r="116" spans="1:19" s="54" customFormat="1" ht="18.75" customHeight="1">
      <c r="A116" s="132" t="s">
        <v>564</v>
      </c>
      <c r="B116" s="300" t="s">
        <v>345</v>
      </c>
      <c r="C116" s="301"/>
      <c r="D116" s="301"/>
      <c r="E116" s="301"/>
      <c r="F116" s="301"/>
      <c r="G116" s="301"/>
      <c r="H116" s="301"/>
      <c r="I116" s="301"/>
      <c r="J116" s="354"/>
      <c r="K116" s="96">
        <f t="shared" si="14"/>
        <v>100</v>
      </c>
      <c r="L116" s="83">
        <f t="shared" si="20"/>
        <v>92</v>
      </c>
      <c r="M116" s="83">
        <f t="shared" si="21"/>
        <v>10</v>
      </c>
      <c r="N116" s="96">
        <v>92</v>
      </c>
      <c r="O116" s="96">
        <v>10</v>
      </c>
      <c r="P116" s="96">
        <v>0</v>
      </c>
      <c r="Q116" s="96">
        <v>0</v>
      </c>
      <c r="R116" s="96">
        <v>0</v>
      </c>
      <c r="S116" s="96">
        <v>0</v>
      </c>
    </row>
    <row r="117" spans="1:19" s="54" customFormat="1" ht="18.75" customHeight="1">
      <c r="A117" s="137" t="s">
        <v>563</v>
      </c>
      <c r="B117" s="336" t="s">
        <v>344</v>
      </c>
      <c r="C117" s="336"/>
      <c r="D117" s="336"/>
      <c r="E117" s="336"/>
      <c r="F117" s="336"/>
      <c r="G117" s="336"/>
      <c r="H117" s="336"/>
      <c r="I117" s="336"/>
      <c r="J117" s="336"/>
      <c r="K117" s="96">
        <f t="shared" si="14"/>
        <v>101</v>
      </c>
      <c r="L117" s="83">
        <f t="shared" si="20"/>
        <v>10</v>
      </c>
      <c r="M117" s="83">
        <f t="shared" si="21"/>
        <v>2</v>
      </c>
      <c r="N117" s="109"/>
      <c r="O117" s="84"/>
      <c r="P117" s="84"/>
      <c r="Q117" s="84"/>
      <c r="R117" s="84">
        <v>10</v>
      </c>
      <c r="S117" s="84">
        <v>2</v>
      </c>
    </row>
    <row r="118" spans="1:19" s="54" customFormat="1" ht="18.75" customHeight="1">
      <c r="A118" s="59" t="s">
        <v>562</v>
      </c>
      <c r="B118" s="306" t="s">
        <v>343</v>
      </c>
      <c r="C118" s="306"/>
      <c r="D118" s="306"/>
      <c r="E118" s="306"/>
      <c r="F118" s="306"/>
      <c r="G118" s="306"/>
      <c r="H118" s="306"/>
      <c r="I118" s="306"/>
      <c r="J118" s="306"/>
      <c r="K118" s="96">
        <f t="shared" si="14"/>
        <v>102</v>
      </c>
      <c r="L118" s="83">
        <f t="shared" si="20"/>
        <v>20</v>
      </c>
      <c r="M118" s="83">
        <f t="shared" si="21"/>
        <v>13</v>
      </c>
      <c r="N118" s="109"/>
      <c r="O118" s="84"/>
      <c r="P118" s="84">
        <v>20</v>
      </c>
      <c r="Q118" s="84">
        <v>13</v>
      </c>
      <c r="R118" s="84"/>
      <c r="S118" s="84"/>
    </row>
    <row r="119" spans="1:19" s="54" customFormat="1" ht="18.75" customHeight="1">
      <c r="A119" s="146" t="s">
        <v>561</v>
      </c>
      <c r="B119" s="300" t="s">
        <v>342</v>
      </c>
      <c r="C119" s="301"/>
      <c r="D119" s="301"/>
      <c r="E119" s="301"/>
      <c r="F119" s="301"/>
      <c r="G119" s="301"/>
      <c r="H119" s="301"/>
      <c r="I119" s="301"/>
      <c r="J119" s="354"/>
      <c r="K119" s="96">
        <f t="shared" si="14"/>
        <v>103</v>
      </c>
      <c r="L119" s="83">
        <f t="shared" si="20"/>
        <v>5</v>
      </c>
      <c r="M119" s="83">
        <f t="shared" si="21"/>
        <v>0</v>
      </c>
      <c r="N119" s="109"/>
      <c r="O119" s="84"/>
      <c r="P119" s="84"/>
      <c r="Q119" s="84"/>
      <c r="R119" s="84">
        <v>5</v>
      </c>
      <c r="S119" s="84"/>
    </row>
    <row r="120" spans="1:19" s="54" customFormat="1" ht="18.75" customHeight="1">
      <c r="A120" s="147" t="s">
        <v>560</v>
      </c>
      <c r="B120" s="333" t="s">
        <v>341</v>
      </c>
      <c r="C120" s="332"/>
      <c r="D120" s="332"/>
      <c r="E120" s="332"/>
      <c r="F120" s="332"/>
      <c r="G120" s="332"/>
      <c r="H120" s="332"/>
      <c r="I120" s="332"/>
      <c r="J120" s="382"/>
      <c r="K120" s="96">
        <f t="shared" si="14"/>
        <v>104</v>
      </c>
      <c r="L120" s="83">
        <f t="shared" si="20"/>
        <v>10</v>
      </c>
      <c r="M120" s="83">
        <f t="shared" si="21"/>
        <v>2</v>
      </c>
      <c r="N120" s="119"/>
      <c r="O120" s="114"/>
      <c r="P120" s="114">
        <v>10</v>
      </c>
      <c r="Q120" s="114">
        <v>2</v>
      </c>
      <c r="R120" s="118"/>
      <c r="S120" s="118"/>
    </row>
    <row r="121" spans="1:19" s="54" customFormat="1" ht="18.75" customHeight="1">
      <c r="A121" s="371" t="s">
        <v>559</v>
      </c>
      <c r="B121" s="372"/>
      <c r="C121" s="372"/>
      <c r="D121" s="372"/>
      <c r="E121" s="372"/>
      <c r="F121" s="372"/>
      <c r="G121" s="372"/>
      <c r="H121" s="372"/>
      <c r="I121" s="372"/>
      <c r="J121" s="373"/>
      <c r="K121" s="134">
        <f t="shared" si="14"/>
        <v>105</v>
      </c>
      <c r="L121" s="107">
        <f t="shared" ref="L121:S121" si="22">SUM(L122:L142)</f>
        <v>2022</v>
      </c>
      <c r="M121" s="107">
        <f t="shared" si="22"/>
        <v>491</v>
      </c>
      <c r="N121" s="107">
        <f t="shared" si="22"/>
        <v>338</v>
      </c>
      <c r="O121" s="107">
        <f t="shared" si="22"/>
        <v>91</v>
      </c>
      <c r="P121" s="107">
        <f t="shared" si="22"/>
        <v>1646</v>
      </c>
      <c r="Q121" s="107">
        <f t="shared" si="22"/>
        <v>389</v>
      </c>
      <c r="R121" s="107">
        <f t="shared" si="22"/>
        <v>38</v>
      </c>
      <c r="S121" s="107">
        <f t="shared" si="22"/>
        <v>11</v>
      </c>
    </row>
    <row r="122" spans="1:19" s="54" customFormat="1" ht="18.75" customHeight="1">
      <c r="A122" s="146" t="s">
        <v>558</v>
      </c>
      <c r="B122" s="350" t="s">
        <v>340</v>
      </c>
      <c r="C122" s="351"/>
      <c r="D122" s="351"/>
      <c r="E122" s="351"/>
      <c r="F122" s="351"/>
      <c r="G122" s="351"/>
      <c r="H122" s="351"/>
      <c r="I122" s="351"/>
      <c r="J122" s="352"/>
      <c r="K122" s="96">
        <f t="shared" si="14"/>
        <v>106</v>
      </c>
      <c r="L122" s="83">
        <f t="shared" ref="L122:L142" si="23">+N122+P122+R122</f>
        <v>95</v>
      </c>
      <c r="M122" s="83">
        <f t="shared" ref="M122:M142" si="24">+O122+Q122+S122</f>
        <v>1</v>
      </c>
      <c r="N122" s="96">
        <v>95</v>
      </c>
      <c r="O122" s="96">
        <v>1</v>
      </c>
      <c r="P122" s="96">
        <v>0</v>
      </c>
      <c r="Q122" s="96">
        <v>0</v>
      </c>
      <c r="R122" s="96">
        <v>0</v>
      </c>
      <c r="S122" s="96">
        <v>0</v>
      </c>
    </row>
    <row r="123" spans="1:19" s="54" customFormat="1" ht="18.75" customHeight="1">
      <c r="A123" s="132" t="s">
        <v>557</v>
      </c>
      <c r="B123" s="309" t="s">
        <v>339</v>
      </c>
      <c r="C123" s="310"/>
      <c r="D123" s="310"/>
      <c r="E123" s="310"/>
      <c r="F123" s="310"/>
      <c r="G123" s="310"/>
      <c r="H123" s="310"/>
      <c r="I123" s="310"/>
      <c r="J123" s="356"/>
      <c r="K123" s="96">
        <f t="shared" si="14"/>
        <v>107</v>
      </c>
      <c r="L123" s="83">
        <f t="shared" si="23"/>
        <v>733</v>
      </c>
      <c r="M123" s="83">
        <f t="shared" si="24"/>
        <v>41</v>
      </c>
      <c r="N123" s="96">
        <v>0</v>
      </c>
      <c r="O123" s="96">
        <v>0</v>
      </c>
      <c r="P123" s="96">
        <v>732</v>
      </c>
      <c r="Q123" s="96">
        <v>41</v>
      </c>
      <c r="R123" s="96">
        <v>1</v>
      </c>
      <c r="S123" s="96">
        <v>0</v>
      </c>
    </row>
    <row r="124" spans="1:19" s="54" customFormat="1" ht="18.75" customHeight="1">
      <c r="A124" s="158" t="s">
        <v>556</v>
      </c>
      <c r="B124" s="300" t="s">
        <v>338</v>
      </c>
      <c r="C124" s="301"/>
      <c r="D124" s="301"/>
      <c r="E124" s="301"/>
      <c r="F124" s="301"/>
      <c r="G124" s="301"/>
      <c r="H124" s="301"/>
      <c r="I124" s="301"/>
      <c r="J124" s="354"/>
      <c r="K124" s="96">
        <f t="shared" si="14"/>
        <v>108</v>
      </c>
      <c r="L124" s="83">
        <f t="shared" si="23"/>
        <v>20</v>
      </c>
      <c r="M124" s="83">
        <f t="shared" si="24"/>
        <v>20</v>
      </c>
      <c r="N124" s="109"/>
      <c r="O124" s="84"/>
      <c r="P124" s="84">
        <v>20</v>
      </c>
      <c r="Q124" s="84">
        <v>20</v>
      </c>
      <c r="R124" s="84"/>
      <c r="S124" s="84"/>
    </row>
    <row r="125" spans="1:19" s="54" customFormat="1" ht="18.75" customHeight="1">
      <c r="A125" s="130" t="s">
        <v>555</v>
      </c>
      <c r="B125" s="368" t="s">
        <v>337</v>
      </c>
      <c r="C125" s="369"/>
      <c r="D125" s="369"/>
      <c r="E125" s="369"/>
      <c r="F125" s="369"/>
      <c r="G125" s="369"/>
      <c r="H125" s="369"/>
      <c r="I125" s="369"/>
      <c r="J125" s="370"/>
      <c r="K125" s="96">
        <f t="shared" si="14"/>
        <v>109</v>
      </c>
      <c r="L125" s="83">
        <f t="shared" si="23"/>
        <v>94</v>
      </c>
      <c r="M125" s="83">
        <f t="shared" si="24"/>
        <v>67</v>
      </c>
      <c r="N125" s="96">
        <v>0</v>
      </c>
      <c r="O125" s="96">
        <v>0</v>
      </c>
      <c r="P125" s="96">
        <v>94</v>
      </c>
      <c r="Q125" s="96">
        <v>67</v>
      </c>
      <c r="R125" s="96">
        <v>0</v>
      </c>
      <c r="S125" s="96">
        <v>0</v>
      </c>
    </row>
    <row r="126" spans="1:19" s="54" customFormat="1" ht="18.75" customHeight="1">
      <c r="A126" s="58" t="s">
        <v>554</v>
      </c>
      <c r="B126" s="300" t="s">
        <v>336</v>
      </c>
      <c r="C126" s="301"/>
      <c r="D126" s="301"/>
      <c r="E126" s="301"/>
      <c r="F126" s="301"/>
      <c r="G126" s="301"/>
      <c r="H126" s="301"/>
      <c r="I126" s="301"/>
      <c r="J126" s="354"/>
      <c r="K126" s="96">
        <f t="shared" si="14"/>
        <v>110</v>
      </c>
      <c r="L126" s="83">
        <f t="shared" si="23"/>
        <v>51</v>
      </c>
      <c r="M126" s="83">
        <f t="shared" si="24"/>
        <v>24</v>
      </c>
      <c r="N126" s="109">
        <v>51</v>
      </c>
      <c r="O126" s="84">
        <v>24</v>
      </c>
      <c r="P126" s="84"/>
      <c r="Q126" s="84"/>
      <c r="R126" s="84"/>
      <c r="S126" s="84"/>
    </row>
    <row r="127" spans="1:19" s="54" customFormat="1" ht="18.75" customHeight="1">
      <c r="A127" s="157" t="s">
        <v>553</v>
      </c>
      <c r="B127" s="317" t="s">
        <v>335</v>
      </c>
      <c r="C127" s="318"/>
      <c r="D127" s="318"/>
      <c r="E127" s="318"/>
      <c r="F127" s="318"/>
      <c r="G127" s="318"/>
      <c r="H127" s="318"/>
      <c r="I127" s="318"/>
      <c r="J127" s="357"/>
      <c r="K127" s="96">
        <f t="shared" si="14"/>
        <v>111</v>
      </c>
      <c r="L127" s="83">
        <f t="shared" si="23"/>
        <v>112</v>
      </c>
      <c r="M127" s="83">
        <f t="shared" si="24"/>
        <v>52</v>
      </c>
      <c r="N127" s="96">
        <v>0</v>
      </c>
      <c r="O127" s="96">
        <v>0</v>
      </c>
      <c r="P127" s="96">
        <v>112</v>
      </c>
      <c r="Q127" s="96">
        <v>52</v>
      </c>
      <c r="R127" s="96">
        <v>0</v>
      </c>
      <c r="S127" s="96">
        <v>0</v>
      </c>
    </row>
    <row r="128" spans="1:19" s="54" customFormat="1" ht="18.75" customHeight="1">
      <c r="A128" s="58" t="s">
        <v>552</v>
      </c>
      <c r="B128" s="300" t="s">
        <v>334</v>
      </c>
      <c r="C128" s="301"/>
      <c r="D128" s="301"/>
      <c r="E128" s="301"/>
      <c r="F128" s="301"/>
      <c r="G128" s="301"/>
      <c r="H128" s="301"/>
      <c r="I128" s="301"/>
      <c r="J128" s="354"/>
      <c r="K128" s="96">
        <f t="shared" si="14"/>
        <v>112</v>
      </c>
      <c r="L128" s="83">
        <f t="shared" si="23"/>
        <v>24</v>
      </c>
      <c r="M128" s="83">
        <f t="shared" si="24"/>
        <v>14</v>
      </c>
      <c r="N128" s="109"/>
      <c r="O128" s="84"/>
      <c r="P128" s="84">
        <v>24</v>
      </c>
      <c r="Q128" s="84">
        <v>14</v>
      </c>
      <c r="R128" s="84"/>
      <c r="S128" s="84"/>
    </row>
    <row r="129" spans="1:19" s="54" customFormat="1" ht="18.75" customHeight="1">
      <c r="A129" s="58" t="s">
        <v>551</v>
      </c>
      <c r="B129" s="300" t="s">
        <v>333</v>
      </c>
      <c r="C129" s="301"/>
      <c r="D129" s="301"/>
      <c r="E129" s="301"/>
      <c r="F129" s="301"/>
      <c r="G129" s="301"/>
      <c r="H129" s="301"/>
      <c r="I129" s="301"/>
      <c r="J129" s="354"/>
      <c r="K129" s="96">
        <f t="shared" si="14"/>
        <v>113</v>
      </c>
      <c r="L129" s="83">
        <f t="shared" si="23"/>
        <v>22</v>
      </c>
      <c r="M129" s="83">
        <f t="shared" si="24"/>
        <v>11</v>
      </c>
      <c r="N129" s="109">
        <v>22</v>
      </c>
      <c r="O129" s="84">
        <v>11</v>
      </c>
      <c r="P129" s="84"/>
      <c r="Q129" s="84"/>
      <c r="R129" s="84"/>
      <c r="S129" s="84"/>
    </row>
    <row r="130" spans="1:19" s="54" customFormat="1" ht="18.75" customHeight="1">
      <c r="A130" s="130" t="s">
        <v>550</v>
      </c>
      <c r="B130" s="306" t="s">
        <v>332</v>
      </c>
      <c r="C130" s="306"/>
      <c r="D130" s="306"/>
      <c r="E130" s="306"/>
      <c r="F130" s="306"/>
      <c r="G130" s="306"/>
      <c r="H130" s="306"/>
      <c r="I130" s="306"/>
      <c r="J130" s="306"/>
      <c r="K130" s="96">
        <f t="shared" si="14"/>
        <v>114</v>
      </c>
      <c r="L130" s="83">
        <f t="shared" si="23"/>
        <v>18</v>
      </c>
      <c r="M130" s="83">
        <f t="shared" si="24"/>
        <v>13</v>
      </c>
      <c r="N130" s="109"/>
      <c r="O130" s="84"/>
      <c r="P130" s="84">
        <v>18</v>
      </c>
      <c r="Q130" s="84">
        <v>13</v>
      </c>
      <c r="R130" s="84"/>
      <c r="S130" s="84"/>
    </row>
    <row r="131" spans="1:19" s="54" customFormat="1" ht="18.75" customHeight="1">
      <c r="A131" s="58" t="s">
        <v>549</v>
      </c>
      <c r="B131" s="300" t="s">
        <v>331</v>
      </c>
      <c r="C131" s="301"/>
      <c r="D131" s="301"/>
      <c r="E131" s="301"/>
      <c r="F131" s="301"/>
      <c r="G131" s="301"/>
      <c r="H131" s="301"/>
      <c r="I131" s="301"/>
      <c r="J131" s="354"/>
      <c r="K131" s="96">
        <f t="shared" si="14"/>
        <v>115</v>
      </c>
      <c r="L131" s="83">
        <f t="shared" si="23"/>
        <v>42</v>
      </c>
      <c r="M131" s="83">
        <f t="shared" si="24"/>
        <v>11</v>
      </c>
      <c r="N131" s="109">
        <v>42</v>
      </c>
      <c r="O131" s="84">
        <v>11</v>
      </c>
      <c r="P131" s="84"/>
      <c r="Q131" s="84"/>
      <c r="R131" s="84"/>
      <c r="S131" s="84"/>
    </row>
    <row r="132" spans="1:19" s="54" customFormat="1" ht="18.75" customHeight="1">
      <c r="A132" s="130" t="s">
        <v>548</v>
      </c>
      <c r="B132" s="368" t="s">
        <v>330</v>
      </c>
      <c r="C132" s="369"/>
      <c r="D132" s="369"/>
      <c r="E132" s="369"/>
      <c r="F132" s="369"/>
      <c r="G132" s="369"/>
      <c r="H132" s="369"/>
      <c r="I132" s="369"/>
      <c r="J132" s="370"/>
      <c r="K132" s="96">
        <f t="shared" si="14"/>
        <v>116</v>
      </c>
      <c r="L132" s="83">
        <f t="shared" si="23"/>
        <v>39</v>
      </c>
      <c r="M132" s="83">
        <f t="shared" si="24"/>
        <v>39</v>
      </c>
      <c r="N132" s="109">
        <v>0</v>
      </c>
      <c r="O132" s="84">
        <v>0</v>
      </c>
      <c r="P132" s="84">
        <v>39</v>
      </c>
      <c r="Q132" s="84">
        <v>39</v>
      </c>
      <c r="R132" s="84">
        <v>0</v>
      </c>
      <c r="S132" s="84">
        <v>0</v>
      </c>
    </row>
    <row r="133" spans="1:19" s="54" customFormat="1" ht="18.75" customHeight="1">
      <c r="A133" s="58" t="s">
        <v>547</v>
      </c>
      <c r="B133" s="300" t="s">
        <v>329</v>
      </c>
      <c r="C133" s="301"/>
      <c r="D133" s="301"/>
      <c r="E133" s="301"/>
      <c r="F133" s="301"/>
      <c r="G133" s="301"/>
      <c r="H133" s="301"/>
      <c r="I133" s="301"/>
      <c r="J133" s="354"/>
      <c r="K133" s="96">
        <f t="shared" si="14"/>
        <v>117</v>
      </c>
      <c r="L133" s="83">
        <f t="shared" si="23"/>
        <v>48</v>
      </c>
      <c r="M133" s="83">
        <f t="shared" si="24"/>
        <v>2</v>
      </c>
      <c r="N133" s="109">
        <v>48</v>
      </c>
      <c r="O133" s="84">
        <v>2</v>
      </c>
      <c r="P133" s="84"/>
      <c r="Q133" s="84"/>
      <c r="R133" s="84"/>
      <c r="S133" s="84"/>
    </row>
    <row r="134" spans="1:19" s="54" customFormat="1" ht="18.75" customHeight="1">
      <c r="A134" s="156" t="s">
        <v>546</v>
      </c>
      <c r="B134" s="317" t="s">
        <v>328</v>
      </c>
      <c r="C134" s="318"/>
      <c r="D134" s="318"/>
      <c r="E134" s="318"/>
      <c r="F134" s="318"/>
      <c r="G134" s="318"/>
      <c r="H134" s="318"/>
      <c r="I134" s="318"/>
      <c r="J134" s="357"/>
      <c r="K134" s="96">
        <f t="shared" si="14"/>
        <v>118</v>
      </c>
      <c r="L134" s="83">
        <f t="shared" si="23"/>
        <v>137</v>
      </c>
      <c r="M134" s="83">
        <f t="shared" si="24"/>
        <v>0</v>
      </c>
      <c r="N134" s="109">
        <v>0</v>
      </c>
      <c r="O134" s="84">
        <v>0</v>
      </c>
      <c r="P134" s="84">
        <v>137</v>
      </c>
      <c r="Q134" s="84">
        <v>0</v>
      </c>
      <c r="R134" s="84">
        <v>0</v>
      </c>
      <c r="S134" s="84">
        <v>0</v>
      </c>
    </row>
    <row r="135" spans="1:19" s="54" customFormat="1" ht="18.75" customHeight="1">
      <c r="A135" s="58" t="s">
        <v>545</v>
      </c>
      <c r="B135" s="300" t="s">
        <v>327</v>
      </c>
      <c r="C135" s="301"/>
      <c r="D135" s="301"/>
      <c r="E135" s="301"/>
      <c r="F135" s="301"/>
      <c r="G135" s="301"/>
      <c r="H135" s="301"/>
      <c r="I135" s="301"/>
      <c r="J135" s="354"/>
      <c r="K135" s="96">
        <f t="shared" si="14"/>
        <v>119</v>
      </c>
      <c r="L135" s="83">
        <f t="shared" si="23"/>
        <v>101</v>
      </c>
      <c r="M135" s="83">
        <f t="shared" si="24"/>
        <v>1</v>
      </c>
      <c r="N135" s="109">
        <v>0</v>
      </c>
      <c r="O135" s="84">
        <v>0</v>
      </c>
      <c r="P135" s="84">
        <v>101</v>
      </c>
      <c r="Q135" s="84">
        <v>1</v>
      </c>
      <c r="R135" s="84">
        <v>0</v>
      </c>
      <c r="S135" s="84">
        <v>0</v>
      </c>
    </row>
    <row r="136" spans="1:19" s="54" customFormat="1" ht="18.75" customHeight="1">
      <c r="A136" s="58" t="s">
        <v>544</v>
      </c>
      <c r="B136" s="300" t="s">
        <v>326</v>
      </c>
      <c r="C136" s="301"/>
      <c r="D136" s="301"/>
      <c r="E136" s="301"/>
      <c r="F136" s="301"/>
      <c r="G136" s="301"/>
      <c r="H136" s="301"/>
      <c r="I136" s="301"/>
      <c r="J136" s="354"/>
      <c r="K136" s="96">
        <f t="shared" si="14"/>
        <v>120</v>
      </c>
      <c r="L136" s="83">
        <f t="shared" si="23"/>
        <v>13</v>
      </c>
      <c r="M136" s="83">
        <f t="shared" si="24"/>
        <v>0</v>
      </c>
      <c r="N136" s="109">
        <v>13</v>
      </c>
      <c r="O136" s="84"/>
      <c r="P136" s="84"/>
      <c r="Q136" s="84"/>
      <c r="R136" s="84"/>
      <c r="S136" s="84"/>
    </row>
    <row r="137" spans="1:19" s="54" customFormat="1" ht="18.75" customHeight="1">
      <c r="A137" s="58" t="s">
        <v>543</v>
      </c>
      <c r="B137" s="300" t="s">
        <v>325</v>
      </c>
      <c r="C137" s="301"/>
      <c r="D137" s="301"/>
      <c r="E137" s="301"/>
      <c r="F137" s="301"/>
      <c r="G137" s="301"/>
      <c r="H137" s="301"/>
      <c r="I137" s="301"/>
      <c r="J137" s="354"/>
      <c r="K137" s="96">
        <f t="shared" si="14"/>
        <v>121</v>
      </c>
      <c r="L137" s="83">
        <f t="shared" si="23"/>
        <v>73</v>
      </c>
      <c r="M137" s="83">
        <f t="shared" si="24"/>
        <v>46</v>
      </c>
      <c r="N137" s="109">
        <v>0</v>
      </c>
      <c r="O137" s="84">
        <v>0</v>
      </c>
      <c r="P137" s="84">
        <v>73</v>
      </c>
      <c r="Q137" s="84">
        <v>46</v>
      </c>
      <c r="R137" s="84">
        <v>0</v>
      </c>
      <c r="S137" s="84">
        <v>0</v>
      </c>
    </row>
    <row r="138" spans="1:19" s="54" customFormat="1" ht="18.75" customHeight="1">
      <c r="A138" s="58" t="s">
        <v>542</v>
      </c>
      <c r="B138" s="300" t="s">
        <v>324</v>
      </c>
      <c r="C138" s="301"/>
      <c r="D138" s="301"/>
      <c r="E138" s="301"/>
      <c r="F138" s="301"/>
      <c r="G138" s="301"/>
      <c r="H138" s="301"/>
      <c r="I138" s="301"/>
      <c r="J138" s="354"/>
      <c r="K138" s="96">
        <f t="shared" si="14"/>
        <v>122</v>
      </c>
      <c r="L138" s="83">
        <f t="shared" si="23"/>
        <v>67</v>
      </c>
      <c r="M138" s="83">
        <f t="shared" si="24"/>
        <v>42</v>
      </c>
      <c r="N138" s="109">
        <v>67</v>
      </c>
      <c r="O138" s="84">
        <v>42</v>
      </c>
      <c r="P138" s="84"/>
      <c r="Q138" s="84"/>
      <c r="R138" s="84"/>
      <c r="S138" s="84"/>
    </row>
    <row r="139" spans="1:19" s="54" customFormat="1" ht="18.75" customHeight="1">
      <c r="A139" s="155" t="s">
        <v>541</v>
      </c>
      <c r="B139" s="317" t="s">
        <v>323</v>
      </c>
      <c r="C139" s="318"/>
      <c r="D139" s="318"/>
      <c r="E139" s="318"/>
      <c r="F139" s="318"/>
      <c r="G139" s="318"/>
      <c r="H139" s="318"/>
      <c r="I139" s="318"/>
      <c r="J139" s="357"/>
      <c r="K139" s="96">
        <f t="shared" si="14"/>
        <v>123</v>
      </c>
      <c r="L139" s="83">
        <f t="shared" si="23"/>
        <v>87</v>
      </c>
      <c r="M139" s="83">
        <f t="shared" si="24"/>
        <v>34</v>
      </c>
      <c r="N139" s="109">
        <v>0</v>
      </c>
      <c r="O139" s="84">
        <v>0</v>
      </c>
      <c r="P139" s="84">
        <v>87</v>
      </c>
      <c r="Q139" s="84">
        <v>34</v>
      </c>
      <c r="R139" s="84">
        <v>0</v>
      </c>
      <c r="S139" s="84">
        <v>0</v>
      </c>
    </row>
    <row r="140" spans="1:19" s="54" customFormat="1" ht="18.75" customHeight="1">
      <c r="A140" s="133" t="s">
        <v>540</v>
      </c>
      <c r="B140" s="321" t="s">
        <v>322</v>
      </c>
      <c r="C140" s="322"/>
      <c r="D140" s="322"/>
      <c r="E140" s="322"/>
      <c r="F140" s="322"/>
      <c r="G140" s="322"/>
      <c r="H140" s="322"/>
      <c r="I140" s="322"/>
      <c r="J140" s="374"/>
      <c r="K140" s="96">
        <f t="shared" si="14"/>
        <v>124</v>
      </c>
      <c r="L140" s="83">
        <f t="shared" si="23"/>
        <v>204</v>
      </c>
      <c r="M140" s="83">
        <f t="shared" si="24"/>
        <v>54</v>
      </c>
      <c r="N140" s="109">
        <v>0</v>
      </c>
      <c r="O140" s="84">
        <v>0</v>
      </c>
      <c r="P140" s="84">
        <v>189</v>
      </c>
      <c r="Q140" s="84">
        <v>54</v>
      </c>
      <c r="R140" s="84">
        <v>15</v>
      </c>
      <c r="S140" s="84">
        <v>0</v>
      </c>
    </row>
    <row r="141" spans="1:19" s="54" customFormat="1" ht="18.75" customHeight="1">
      <c r="A141" s="59" t="s">
        <v>539</v>
      </c>
      <c r="B141" s="306" t="s">
        <v>321</v>
      </c>
      <c r="C141" s="306"/>
      <c r="D141" s="306"/>
      <c r="E141" s="306"/>
      <c r="F141" s="306"/>
      <c r="G141" s="306"/>
      <c r="H141" s="306"/>
      <c r="I141" s="306"/>
      <c r="J141" s="306"/>
      <c r="K141" s="96">
        <f t="shared" si="14"/>
        <v>125</v>
      </c>
      <c r="L141" s="83">
        <f t="shared" si="23"/>
        <v>20</v>
      </c>
      <c r="M141" s="83">
        <f t="shared" si="24"/>
        <v>8</v>
      </c>
      <c r="N141" s="109"/>
      <c r="O141" s="84"/>
      <c r="P141" s="84">
        <v>20</v>
      </c>
      <c r="Q141" s="84">
        <v>8</v>
      </c>
      <c r="R141" s="84"/>
      <c r="S141" s="84"/>
    </row>
    <row r="142" spans="1:19" s="54" customFormat="1" ht="18.75" customHeight="1">
      <c r="A142" s="58"/>
      <c r="B142" s="309" t="s">
        <v>320</v>
      </c>
      <c r="C142" s="310"/>
      <c r="D142" s="310"/>
      <c r="E142" s="310"/>
      <c r="F142" s="310"/>
      <c r="G142" s="310"/>
      <c r="H142" s="310"/>
      <c r="I142" s="310"/>
      <c r="J142" s="356"/>
      <c r="K142" s="96">
        <f t="shared" si="14"/>
        <v>126</v>
      </c>
      <c r="L142" s="83">
        <f t="shared" si="23"/>
        <v>22</v>
      </c>
      <c r="M142" s="83">
        <f t="shared" si="24"/>
        <v>11</v>
      </c>
      <c r="N142" s="109">
        <v>0</v>
      </c>
      <c r="O142" s="84">
        <v>0</v>
      </c>
      <c r="P142" s="84">
        <v>0</v>
      </c>
      <c r="Q142" s="84">
        <v>0</v>
      </c>
      <c r="R142" s="84">
        <v>22</v>
      </c>
      <c r="S142" s="84">
        <v>11</v>
      </c>
    </row>
    <row r="143" spans="1:19" s="54" customFormat="1" ht="18.75" customHeight="1">
      <c r="A143" s="371" t="s">
        <v>538</v>
      </c>
      <c r="B143" s="372"/>
      <c r="C143" s="372"/>
      <c r="D143" s="372"/>
      <c r="E143" s="372"/>
      <c r="F143" s="372"/>
      <c r="G143" s="372"/>
      <c r="H143" s="372"/>
      <c r="I143" s="372"/>
      <c r="J143" s="373"/>
      <c r="K143" s="134">
        <f t="shared" si="14"/>
        <v>127</v>
      </c>
      <c r="L143" s="107">
        <f t="shared" ref="L143:S143" si="25">SUM(L144:L149)</f>
        <v>176</v>
      </c>
      <c r="M143" s="107">
        <f t="shared" si="25"/>
        <v>29</v>
      </c>
      <c r="N143" s="107">
        <f t="shared" si="25"/>
        <v>51</v>
      </c>
      <c r="O143" s="107">
        <f t="shared" si="25"/>
        <v>13</v>
      </c>
      <c r="P143" s="107">
        <f t="shared" si="25"/>
        <v>125</v>
      </c>
      <c r="Q143" s="107">
        <f t="shared" si="25"/>
        <v>16</v>
      </c>
      <c r="R143" s="107">
        <f t="shared" si="25"/>
        <v>0</v>
      </c>
      <c r="S143" s="107">
        <f t="shared" si="25"/>
        <v>0</v>
      </c>
    </row>
    <row r="144" spans="1:19" s="54" customFormat="1" ht="18.75" customHeight="1">
      <c r="A144" s="130" t="s">
        <v>537</v>
      </c>
      <c r="B144" s="350" t="s">
        <v>319</v>
      </c>
      <c r="C144" s="351"/>
      <c r="D144" s="351"/>
      <c r="E144" s="351"/>
      <c r="F144" s="351"/>
      <c r="G144" s="351"/>
      <c r="H144" s="351"/>
      <c r="I144" s="351"/>
      <c r="J144" s="352"/>
      <c r="K144" s="96">
        <f t="shared" si="14"/>
        <v>128</v>
      </c>
      <c r="L144" s="83">
        <f t="shared" ref="L144:M149" si="26">+N144+P144+R144</f>
        <v>16</v>
      </c>
      <c r="M144" s="83">
        <f t="shared" si="26"/>
        <v>0</v>
      </c>
      <c r="N144" s="109"/>
      <c r="O144" s="84"/>
      <c r="P144" s="84">
        <v>16</v>
      </c>
      <c r="Q144" s="84"/>
      <c r="R144" s="84"/>
      <c r="S144" s="84"/>
    </row>
    <row r="145" spans="1:19" s="54" customFormat="1" ht="18.75" customHeight="1">
      <c r="A145" s="154" t="s">
        <v>536</v>
      </c>
      <c r="B145" s="300" t="s">
        <v>318</v>
      </c>
      <c r="C145" s="301"/>
      <c r="D145" s="301"/>
      <c r="E145" s="301"/>
      <c r="F145" s="301"/>
      <c r="G145" s="301"/>
      <c r="H145" s="301"/>
      <c r="I145" s="301"/>
      <c r="J145" s="354"/>
      <c r="K145" s="96">
        <f t="shared" si="14"/>
        <v>129</v>
      </c>
      <c r="L145" s="83">
        <f t="shared" si="26"/>
        <v>46</v>
      </c>
      <c r="M145" s="83">
        <f t="shared" si="26"/>
        <v>6</v>
      </c>
      <c r="N145" s="96">
        <v>0</v>
      </c>
      <c r="O145" s="96">
        <v>0</v>
      </c>
      <c r="P145" s="96">
        <v>46</v>
      </c>
      <c r="Q145" s="96">
        <v>6</v>
      </c>
      <c r="R145" s="96">
        <v>0</v>
      </c>
      <c r="S145" s="96">
        <v>0</v>
      </c>
    </row>
    <row r="146" spans="1:19" s="54" customFormat="1" ht="18.75" customHeight="1">
      <c r="A146" s="145" t="s">
        <v>535</v>
      </c>
      <c r="B146" s="300" t="s">
        <v>317</v>
      </c>
      <c r="C146" s="301"/>
      <c r="D146" s="301"/>
      <c r="E146" s="301"/>
      <c r="F146" s="301"/>
      <c r="G146" s="301"/>
      <c r="H146" s="301"/>
      <c r="I146" s="301"/>
      <c r="J146" s="354"/>
      <c r="K146" s="96">
        <f t="shared" ref="K146:K209" si="27">+K145+1</f>
        <v>130</v>
      </c>
      <c r="L146" s="83">
        <f t="shared" si="26"/>
        <v>21</v>
      </c>
      <c r="M146" s="83">
        <f t="shared" si="26"/>
        <v>7</v>
      </c>
      <c r="N146" s="109">
        <v>21</v>
      </c>
      <c r="O146" s="84">
        <v>7</v>
      </c>
      <c r="P146" s="84"/>
      <c r="Q146" s="84"/>
      <c r="R146" s="84"/>
      <c r="S146" s="84"/>
    </row>
    <row r="147" spans="1:19" s="54" customFormat="1" ht="18.75" customHeight="1">
      <c r="A147" s="146" t="s">
        <v>534</v>
      </c>
      <c r="B147" s="350" t="s">
        <v>316</v>
      </c>
      <c r="C147" s="351"/>
      <c r="D147" s="351"/>
      <c r="E147" s="351"/>
      <c r="F147" s="351"/>
      <c r="G147" s="351"/>
      <c r="H147" s="351"/>
      <c r="I147" s="351"/>
      <c r="J147" s="352"/>
      <c r="K147" s="96">
        <f t="shared" si="27"/>
        <v>131</v>
      </c>
      <c r="L147" s="83">
        <f t="shared" si="26"/>
        <v>30</v>
      </c>
      <c r="M147" s="83">
        <f t="shared" si="26"/>
        <v>6</v>
      </c>
      <c r="N147" s="109">
        <v>30</v>
      </c>
      <c r="O147" s="84">
        <v>6</v>
      </c>
      <c r="P147" s="85"/>
      <c r="Q147" s="84"/>
      <c r="R147" s="84"/>
      <c r="S147" s="84"/>
    </row>
    <row r="148" spans="1:19" s="54" customFormat="1" ht="18.75" customHeight="1">
      <c r="A148" s="59" t="s">
        <v>533</v>
      </c>
      <c r="B148" s="306" t="s">
        <v>315</v>
      </c>
      <c r="C148" s="306"/>
      <c r="D148" s="306"/>
      <c r="E148" s="306"/>
      <c r="F148" s="306"/>
      <c r="G148" s="306"/>
      <c r="H148" s="306"/>
      <c r="I148" s="306"/>
      <c r="J148" s="306"/>
      <c r="K148" s="96">
        <f t="shared" si="27"/>
        <v>132</v>
      </c>
      <c r="L148" s="83">
        <f t="shared" si="26"/>
        <v>26</v>
      </c>
      <c r="M148" s="83">
        <f t="shared" si="26"/>
        <v>8</v>
      </c>
      <c r="N148" s="109"/>
      <c r="O148" s="84"/>
      <c r="P148" s="84">
        <v>26</v>
      </c>
      <c r="Q148" s="84">
        <v>8</v>
      </c>
      <c r="R148" s="84"/>
      <c r="S148" s="84"/>
    </row>
    <row r="149" spans="1:19" s="54" customFormat="1" ht="18.75" customHeight="1">
      <c r="A149" s="59" t="s">
        <v>532</v>
      </c>
      <c r="B149" s="306" t="s">
        <v>314</v>
      </c>
      <c r="C149" s="306"/>
      <c r="D149" s="306"/>
      <c r="E149" s="306"/>
      <c r="F149" s="306"/>
      <c r="G149" s="306"/>
      <c r="H149" s="306"/>
      <c r="I149" s="306"/>
      <c r="J149" s="306"/>
      <c r="K149" s="96">
        <f t="shared" si="27"/>
        <v>133</v>
      </c>
      <c r="L149" s="83">
        <f t="shared" si="26"/>
        <v>37</v>
      </c>
      <c r="M149" s="83">
        <f t="shared" si="26"/>
        <v>2</v>
      </c>
      <c r="N149" s="96">
        <v>0</v>
      </c>
      <c r="O149" s="96">
        <v>0</v>
      </c>
      <c r="P149" s="96">
        <v>37</v>
      </c>
      <c r="Q149" s="96">
        <v>2</v>
      </c>
      <c r="R149" s="96">
        <v>0</v>
      </c>
      <c r="S149" s="96">
        <v>0</v>
      </c>
    </row>
    <row r="150" spans="1:19" s="54" customFormat="1" ht="18.75" customHeight="1">
      <c r="A150" s="371" t="s">
        <v>313</v>
      </c>
      <c r="B150" s="372"/>
      <c r="C150" s="372"/>
      <c r="D150" s="372"/>
      <c r="E150" s="372"/>
      <c r="F150" s="372"/>
      <c r="G150" s="372"/>
      <c r="H150" s="372"/>
      <c r="I150" s="372"/>
      <c r="J150" s="373"/>
      <c r="K150" s="134">
        <f t="shared" si="27"/>
        <v>134</v>
      </c>
      <c r="L150" s="107">
        <f t="shared" ref="L150:S150" si="28">SUM(L151:L168)</f>
        <v>1451</v>
      </c>
      <c r="M150" s="107">
        <f t="shared" si="28"/>
        <v>167</v>
      </c>
      <c r="N150" s="107">
        <f t="shared" si="28"/>
        <v>79</v>
      </c>
      <c r="O150" s="107">
        <f t="shared" si="28"/>
        <v>29</v>
      </c>
      <c r="P150" s="107">
        <f t="shared" si="28"/>
        <v>1152</v>
      </c>
      <c r="Q150" s="107">
        <f t="shared" si="28"/>
        <v>135</v>
      </c>
      <c r="R150" s="107">
        <f t="shared" si="28"/>
        <v>220</v>
      </c>
      <c r="S150" s="107">
        <f t="shared" si="28"/>
        <v>3</v>
      </c>
    </row>
    <row r="151" spans="1:19" s="54" customFormat="1" ht="18.75" customHeight="1">
      <c r="A151" s="59" t="s">
        <v>531</v>
      </c>
      <c r="B151" s="306" t="s">
        <v>312</v>
      </c>
      <c r="C151" s="306"/>
      <c r="D151" s="306"/>
      <c r="E151" s="306"/>
      <c r="F151" s="306"/>
      <c r="G151" s="306"/>
      <c r="H151" s="306"/>
      <c r="I151" s="306"/>
      <c r="J151" s="306"/>
      <c r="K151" s="96">
        <f t="shared" si="27"/>
        <v>135</v>
      </c>
      <c r="L151" s="83">
        <f t="shared" ref="L151:L168" si="29">+N151+P151+R151</f>
        <v>4</v>
      </c>
      <c r="M151" s="83">
        <f t="shared" ref="M151:M168" si="30">+O151+Q151+S151</f>
        <v>1</v>
      </c>
      <c r="N151" s="109"/>
      <c r="O151" s="84"/>
      <c r="P151" s="84">
        <v>4</v>
      </c>
      <c r="Q151" s="84">
        <v>1</v>
      </c>
      <c r="R151" s="84"/>
      <c r="S151" s="84"/>
    </row>
    <row r="152" spans="1:19" s="54" customFormat="1" ht="18.75" customHeight="1">
      <c r="A152" s="145" t="s">
        <v>530</v>
      </c>
      <c r="B152" s="300" t="s">
        <v>311</v>
      </c>
      <c r="C152" s="301"/>
      <c r="D152" s="301"/>
      <c r="E152" s="301"/>
      <c r="F152" s="301"/>
      <c r="G152" s="301"/>
      <c r="H152" s="301"/>
      <c r="I152" s="301"/>
      <c r="J152" s="354"/>
      <c r="K152" s="96">
        <f t="shared" si="27"/>
        <v>136</v>
      </c>
      <c r="L152" s="83">
        <f t="shared" si="29"/>
        <v>8</v>
      </c>
      <c r="M152" s="83">
        <f t="shared" si="30"/>
        <v>6</v>
      </c>
      <c r="N152" s="109">
        <v>8</v>
      </c>
      <c r="O152" s="84">
        <v>6</v>
      </c>
      <c r="P152" s="84"/>
      <c r="Q152" s="84"/>
      <c r="R152" s="84"/>
      <c r="S152" s="84"/>
    </row>
    <row r="153" spans="1:19" s="54" customFormat="1" ht="18.75" customHeight="1">
      <c r="A153" s="133" t="s">
        <v>529</v>
      </c>
      <c r="B153" s="323" t="s">
        <v>310</v>
      </c>
      <c r="C153" s="324"/>
      <c r="D153" s="324"/>
      <c r="E153" s="324"/>
      <c r="F153" s="324"/>
      <c r="G153" s="324"/>
      <c r="H153" s="324"/>
      <c r="I153" s="324"/>
      <c r="J153" s="375"/>
      <c r="K153" s="96">
        <f t="shared" si="27"/>
        <v>137</v>
      </c>
      <c r="L153" s="83">
        <f t="shared" si="29"/>
        <v>13</v>
      </c>
      <c r="M153" s="83">
        <f t="shared" si="30"/>
        <v>3</v>
      </c>
      <c r="N153" s="109"/>
      <c r="O153" s="84"/>
      <c r="P153" s="84">
        <v>13</v>
      </c>
      <c r="Q153" s="84">
        <v>3</v>
      </c>
      <c r="R153" s="84"/>
      <c r="S153" s="84"/>
    </row>
    <row r="154" spans="1:19" s="54" customFormat="1" ht="18.75" customHeight="1">
      <c r="A154" s="153" t="s">
        <v>528</v>
      </c>
      <c r="B154" s="376" t="s">
        <v>309</v>
      </c>
      <c r="C154" s="377"/>
      <c r="D154" s="377"/>
      <c r="E154" s="377"/>
      <c r="F154" s="377"/>
      <c r="G154" s="377"/>
      <c r="H154" s="377"/>
      <c r="I154" s="377"/>
      <c r="J154" s="378"/>
      <c r="K154" s="96">
        <f t="shared" si="27"/>
        <v>138</v>
      </c>
      <c r="L154" s="83">
        <f t="shared" si="29"/>
        <v>52</v>
      </c>
      <c r="M154" s="83">
        <f t="shared" si="30"/>
        <v>25</v>
      </c>
      <c r="N154" s="96">
        <v>0</v>
      </c>
      <c r="O154" s="96">
        <v>0</v>
      </c>
      <c r="P154" s="96">
        <v>52</v>
      </c>
      <c r="Q154" s="96">
        <v>25</v>
      </c>
      <c r="R154" s="96">
        <v>0</v>
      </c>
      <c r="S154" s="96">
        <v>0</v>
      </c>
    </row>
    <row r="155" spans="1:19" s="54" customFormat="1" ht="18.75" customHeight="1">
      <c r="A155" s="152" t="s">
        <v>527</v>
      </c>
      <c r="B155" s="334" t="s">
        <v>308</v>
      </c>
      <c r="C155" s="335"/>
      <c r="D155" s="335"/>
      <c r="E155" s="335"/>
      <c r="F155" s="335"/>
      <c r="G155" s="335"/>
      <c r="H155" s="335"/>
      <c r="I155" s="335"/>
      <c r="J155" s="366"/>
      <c r="K155" s="96">
        <f t="shared" si="27"/>
        <v>139</v>
      </c>
      <c r="L155" s="83">
        <f t="shared" si="29"/>
        <v>19</v>
      </c>
      <c r="M155" s="83">
        <f t="shared" si="30"/>
        <v>1</v>
      </c>
      <c r="N155" s="117"/>
      <c r="O155" s="117"/>
      <c r="P155" s="116">
        <v>14</v>
      </c>
      <c r="Q155" s="115">
        <v>1</v>
      </c>
      <c r="R155" s="114">
        <v>5</v>
      </c>
      <c r="S155" s="114"/>
    </row>
    <row r="156" spans="1:19" s="54" customFormat="1" ht="18.75" customHeight="1">
      <c r="A156" s="145" t="s">
        <v>526</v>
      </c>
      <c r="B156" s="300" t="s">
        <v>307</v>
      </c>
      <c r="C156" s="301"/>
      <c r="D156" s="301"/>
      <c r="E156" s="301"/>
      <c r="F156" s="301"/>
      <c r="G156" s="301"/>
      <c r="H156" s="301"/>
      <c r="I156" s="301"/>
      <c r="J156" s="354"/>
      <c r="K156" s="96">
        <f t="shared" si="27"/>
        <v>140</v>
      </c>
      <c r="L156" s="83">
        <f t="shared" si="29"/>
        <v>11</v>
      </c>
      <c r="M156" s="83">
        <f t="shared" si="30"/>
        <v>0</v>
      </c>
      <c r="N156" s="109"/>
      <c r="O156" s="84"/>
      <c r="P156" s="84">
        <v>11</v>
      </c>
      <c r="Q156" s="84"/>
      <c r="R156" s="84"/>
      <c r="S156" s="84"/>
    </row>
    <row r="157" spans="1:19" s="54" customFormat="1" ht="18.75" customHeight="1">
      <c r="A157" s="151" t="s">
        <v>525</v>
      </c>
      <c r="B157" s="334" t="s">
        <v>306</v>
      </c>
      <c r="C157" s="335"/>
      <c r="D157" s="335"/>
      <c r="E157" s="335"/>
      <c r="F157" s="335"/>
      <c r="G157" s="335"/>
      <c r="H157" s="335"/>
      <c r="I157" s="335"/>
      <c r="J157" s="366"/>
      <c r="K157" s="96">
        <f t="shared" si="27"/>
        <v>141</v>
      </c>
      <c r="L157" s="83">
        <f t="shared" si="29"/>
        <v>231</v>
      </c>
      <c r="M157" s="83">
        <f t="shared" si="30"/>
        <v>6</v>
      </c>
      <c r="N157" s="96">
        <v>0</v>
      </c>
      <c r="O157" s="96">
        <v>0</v>
      </c>
      <c r="P157" s="96">
        <v>231</v>
      </c>
      <c r="Q157" s="96">
        <v>6</v>
      </c>
      <c r="R157" s="96">
        <v>0</v>
      </c>
      <c r="S157" s="96">
        <v>0</v>
      </c>
    </row>
    <row r="158" spans="1:19" s="54" customFormat="1" ht="18.75" customHeight="1">
      <c r="A158" s="148" t="s">
        <v>524</v>
      </c>
      <c r="B158" s="306" t="s">
        <v>305</v>
      </c>
      <c r="C158" s="306"/>
      <c r="D158" s="306"/>
      <c r="E158" s="306"/>
      <c r="F158" s="306"/>
      <c r="G158" s="306"/>
      <c r="H158" s="306"/>
      <c r="I158" s="306"/>
      <c r="J158" s="306"/>
      <c r="K158" s="96">
        <f t="shared" si="27"/>
        <v>142</v>
      </c>
      <c r="L158" s="83">
        <f t="shared" si="29"/>
        <v>805</v>
      </c>
      <c r="M158" s="83">
        <f t="shared" si="30"/>
        <v>28</v>
      </c>
      <c r="N158" s="96">
        <v>0</v>
      </c>
      <c r="O158" s="96">
        <v>0</v>
      </c>
      <c r="P158" s="96">
        <v>632</v>
      </c>
      <c r="Q158" s="96">
        <v>28</v>
      </c>
      <c r="R158" s="96">
        <v>173</v>
      </c>
      <c r="S158" s="96">
        <v>0</v>
      </c>
    </row>
    <row r="159" spans="1:19" s="54" customFormat="1" ht="18.75" customHeight="1">
      <c r="A159" s="130" t="s">
        <v>523</v>
      </c>
      <c r="B159" s="306" t="s">
        <v>304</v>
      </c>
      <c r="C159" s="306"/>
      <c r="D159" s="306"/>
      <c r="E159" s="306"/>
      <c r="F159" s="306"/>
      <c r="G159" s="306"/>
      <c r="H159" s="306"/>
      <c r="I159" s="306"/>
      <c r="J159" s="306"/>
      <c r="K159" s="96">
        <f t="shared" si="27"/>
        <v>143</v>
      </c>
      <c r="L159" s="83">
        <f t="shared" si="29"/>
        <v>16</v>
      </c>
      <c r="M159" s="83">
        <f t="shared" si="30"/>
        <v>16</v>
      </c>
      <c r="N159" s="109"/>
      <c r="O159" s="84"/>
      <c r="P159" s="84">
        <v>16</v>
      </c>
      <c r="Q159" s="84">
        <v>16</v>
      </c>
      <c r="R159" s="84"/>
      <c r="S159" s="84"/>
    </row>
    <row r="160" spans="1:19" s="54" customFormat="1" ht="18.75" customHeight="1">
      <c r="A160" s="59" t="s">
        <v>522</v>
      </c>
      <c r="B160" s="306" t="s">
        <v>303</v>
      </c>
      <c r="C160" s="306"/>
      <c r="D160" s="306"/>
      <c r="E160" s="306"/>
      <c r="F160" s="306"/>
      <c r="G160" s="306"/>
      <c r="H160" s="306"/>
      <c r="I160" s="306"/>
      <c r="J160" s="306"/>
      <c r="K160" s="96">
        <f t="shared" si="27"/>
        <v>144</v>
      </c>
      <c r="L160" s="83">
        <f t="shared" si="29"/>
        <v>65</v>
      </c>
      <c r="M160" s="83">
        <f t="shared" si="30"/>
        <v>6</v>
      </c>
      <c r="N160" s="96">
        <v>0</v>
      </c>
      <c r="O160" s="96">
        <v>0</v>
      </c>
      <c r="P160" s="96">
        <v>65</v>
      </c>
      <c r="Q160" s="96">
        <v>6</v>
      </c>
      <c r="R160" s="96">
        <v>0</v>
      </c>
      <c r="S160" s="96">
        <v>0</v>
      </c>
    </row>
    <row r="161" spans="1:19" s="54" customFormat="1" ht="18.75" customHeight="1">
      <c r="A161" s="130" t="s">
        <v>521</v>
      </c>
      <c r="B161" s="306" t="s">
        <v>302</v>
      </c>
      <c r="C161" s="306"/>
      <c r="D161" s="306"/>
      <c r="E161" s="306"/>
      <c r="F161" s="306"/>
      <c r="G161" s="306"/>
      <c r="H161" s="306"/>
      <c r="I161" s="306"/>
      <c r="J161" s="306"/>
      <c r="K161" s="96">
        <f t="shared" si="27"/>
        <v>145</v>
      </c>
      <c r="L161" s="83">
        <f t="shared" si="29"/>
        <v>35</v>
      </c>
      <c r="M161" s="83">
        <f t="shared" si="30"/>
        <v>10</v>
      </c>
      <c r="N161" s="96">
        <v>0</v>
      </c>
      <c r="O161" s="96">
        <v>0</v>
      </c>
      <c r="P161" s="96">
        <v>35</v>
      </c>
      <c r="Q161" s="96">
        <v>10</v>
      </c>
      <c r="R161" s="96">
        <v>0</v>
      </c>
      <c r="S161" s="96">
        <v>0</v>
      </c>
    </row>
    <row r="162" spans="1:19" s="54" customFormat="1" ht="18.75" customHeight="1">
      <c r="A162" s="145" t="s">
        <v>520</v>
      </c>
      <c r="B162" s="300" t="s">
        <v>301</v>
      </c>
      <c r="C162" s="301"/>
      <c r="D162" s="301"/>
      <c r="E162" s="301"/>
      <c r="F162" s="301"/>
      <c r="G162" s="301"/>
      <c r="H162" s="301"/>
      <c r="I162" s="301"/>
      <c r="J162" s="354"/>
      <c r="K162" s="96">
        <f t="shared" si="27"/>
        <v>146</v>
      </c>
      <c r="L162" s="83">
        <f t="shared" si="29"/>
        <v>10</v>
      </c>
      <c r="M162" s="83">
        <f t="shared" si="30"/>
        <v>1</v>
      </c>
      <c r="N162" s="109">
        <v>10</v>
      </c>
      <c r="O162" s="84">
        <v>1</v>
      </c>
      <c r="P162" s="84"/>
      <c r="Q162" s="84"/>
      <c r="R162" s="84"/>
      <c r="S162" s="84"/>
    </row>
    <row r="163" spans="1:19" s="54" customFormat="1" ht="18.75" customHeight="1">
      <c r="A163" s="132" t="s">
        <v>519</v>
      </c>
      <c r="B163" s="300" t="s">
        <v>300</v>
      </c>
      <c r="C163" s="301"/>
      <c r="D163" s="301"/>
      <c r="E163" s="301"/>
      <c r="F163" s="301"/>
      <c r="G163" s="301"/>
      <c r="H163" s="301"/>
      <c r="I163" s="301"/>
      <c r="J163" s="354"/>
      <c r="K163" s="96">
        <f t="shared" si="27"/>
        <v>147</v>
      </c>
      <c r="L163" s="83">
        <f t="shared" si="29"/>
        <v>31</v>
      </c>
      <c r="M163" s="83">
        <f t="shared" si="30"/>
        <v>19</v>
      </c>
      <c r="N163" s="109">
        <v>31</v>
      </c>
      <c r="O163" s="84">
        <v>19</v>
      </c>
      <c r="P163" s="84"/>
      <c r="Q163" s="84"/>
      <c r="R163" s="84"/>
      <c r="S163" s="84"/>
    </row>
    <row r="164" spans="1:19" s="54" customFormat="1" ht="18.75" customHeight="1">
      <c r="A164" s="132" t="s">
        <v>518</v>
      </c>
      <c r="B164" s="300" t="s">
        <v>299</v>
      </c>
      <c r="C164" s="301"/>
      <c r="D164" s="301"/>
      <c r="E164" s="301"/>
      <c r="F164" s="301"/>
      <c r="G164" s="301"/>
      <c r="H164" s="301"/>
      <c r="I164" s="301"/>
      <c r="J164" s="354"/>
      <c r="K164" s="96">
        <f t="shared" si="27"/>
        <v>148</v>
      </c>
      <c r="L164" s="83">
        <f t="shared" si="29"/>
        <v>7</v>
      </c>
      <c r="M164" s="83">
        <f t="shared" si="30"/>
        <v>3</v>
      </c>
      <c r="N164" s="109">
        <v>7</v>
      </c>
      <c r="O164" s="84">
        <v>3</v>
      </c>
      <c r="P164" s="84"/>
      <c r="Q164" s="84"/>
      <c r="R164" s="84"/>
      <c r="S164" s="84"/>
    </row>
    <row r="165" spans="1:19" s="54" customFormat="1" ht="18.75" customHeight="1">
      <c r="A165" s="130" t="s">
        <v>517</v>
      </c>
      <c r="B165" s="306" t="s">
        <v>298</v>
      </c>
      <c r="C165" s="306"/>
      <c r="D165" s="306"/>
      <c r="E165" s="306"/>
      <c r="F165" s="306"/>
      <c r="G165" s="306"/>
      <c r="H165" s="306"/>
      <c r="I165" s="306"/>
      <c r="J165" s="306"/>
      <c r="K165" s="96">
        <f t="shared" si="27"/>
        <v>149</v>
      </c>
      <c r="L165" s="83">
        <f t="shared" si="29"/>
        <v>25</v>
      </c>
      <c r="M165" s="83">
        <f t="shared" si="30"/>
        <v>5</v>
      </c>
      <c r="N165" s="109"/>
      <c r="O165" s="84"/>
      <c r="P165" s="84">
        <v>25</v>
      </c>
      <c r="Q165" s="84">
        <v>5</v>
      </c>
      <c r="R165" s="84"/>
      <c r="S165" s="84"/>
    </row>
    <row r="166" spans="1:19" s="54" customFormat="1" ht="18.75" customHeight="1">
      <c r="A166" s="130" t="s">
        <v>516</v>
      </c>
      <c r="B166" s="306" t="s">
        <v>297</v>
      </c>
      <c r="C166" s="306"/>
      <c r="D166" s="306"/>
      <c r="E166" s="306"/>
      <c r="F166" s="306"/>
      <c r="G166" s="306"/>
      <c r="H166" s="306"/>
      <c r="I166" s="306"/>
      <c r="J166" s="306"/>
      <c r="K166" s="96">
        <f t="shared" si="27"/>
        <v>150</v>
      </c>
      <c r="L166" s="83">
        <f t="shared" si="29"/>
        <v>82</v>
      </c>
      <c r="M166" s="83">
        <f t="shared" si="30"/>
        <v>25</v>
      </c>
      <c r="N166" s="96">
        <v>0</v>
      </c>
      <c r="O166" s="96">
        <v>0</v>
      </c>
      <c r="P166" s="96">
        <v>40</v>
      </c>
      <c r="Q166" s="96">
        <v>22</v>
      </c>
      <c r="R166" s="96">
        <v>42</v>
      </c>
      <c r="S166" s="96">
        <v>3</v>
      </c>
    </row>
    <row r="167" spans="1:19" s="54" customFormat="1" ht="18.75" customHeight="1">
      <c r="A167" s="130" t="s">
        <v>515</v>
      </c>
      <c r="B167" s="300" t="s">
        <v>296</v>
      </c>
      <c r="C167" s="301"/>
      <c r="D167" s="301"/>
      <c r="E167" s="301"/>
      <c r="F167" s="301"/>
      <c r="G167" s="301"/>
      <c r="H167" s="301"/>
      <c r="I167" s="301"/>
      <c r="J167" s="354"/>
      <c r="K167" s="96">
        <f t="shared" si="27"/>
        <v>151</v>
      </c>
      <c r="L167" s="83">
        <f t="shared" si="29"/>
        <v>14</v>
      </c>
      <c r="M167" s="83">
        <f t="shared" si="30"/>
        <v>12</v>
      </c>
      <c r="N167" s="109"/>
      <c r="O167" s="84"/>
      <c r="P167" s="84">
        <v>14</v>
      </c>
      <c r="Q167" s="84">
        <v>12</v>
      </c>
      <c r="R167" s="84"/>
      <c r="S167" s="84"/>
    </row>
    <row r="168" spans="1:19" s="54" customFormat="1" ht="18.75" customHeight="1">
      <c r="A168" s="132" t="s">
        <v>514</v>
      </c>
      <c r="B168" s="300" t="s">
        <v>295</v>
      </c>
      <c r="C168" s="301"/>
      <c r="D168" s="301"/>
      <c r="E168" s="301"/>
      <c r="F168" s="301"/>
      <c r="G168" s="301"/>
      <c r="H168" s="301"/>
      <c r="I168" s="301"/>
      <c r="J168" s="354"/>
      <c r="K168" s="96">
        <f t="shared" si="27"/>
        <v>152</v>
      </c>
      <c r="L168" s="83">
        <f t="shared" si="29"/>
        <v>23</v>
      </c>
      <c r="M168" s="83">
        <f t="shared" si="30"/>
        <v>0</v>
      </c>
      <c r="N168" s="96">
        <v>23</v>
      </c>
      <c r="O168" s="96">
        <v>0</v>
      </c>
      <c r="P168" s="96">
        <v>0</v>
      </c>
      <c r="Q168" s="96">
        <v>0</v>
      </c>
      <c r="R168" s="96">
        <v>0</v>
      </c>
      <c r="S168" s="96">
        <v>0</v>
      </c>
    </row>
    <row r="169" spans="1:19" s="54" customFormat="1" ht="18.75" customHeight="1">
      <c r="A169" s="371" t="s">
        <v>513</v>
      </c>
      <c r="B169" s="372"/>
      <c r="C169" s="372"/>
      <c r="D169" s="372"/>
      <c r="E169" s="372"/>
      <c r="F169" s="372"/>
      <c r="G169" s="372"/>
      <c r="H169" s="372"/>
      <c r="I169" s="372"/>
      <c r="J169" s="373"/>
      <c r="K169" s="134">
        <f t="shared" si="27"/>
        <v>153</v>
      </c>
      <c r="L169" s="107">
        <f t="shared" ref="L169:S169" si="31">SUM(L170:L187)</f>
        <v>1310</v>
      </c>
      <c r="M169" s="107">
        <f t="shared" si="31"/>
        <v>564</v>
      </c>
      <c r="N169" s="107">
        <f t="shared" si="31"/>
        <v>107</v>
      </c>
      <c r="O169" s="107">
        <f t="shared" si="31"/>
        <v>29</v>
      </c>
      <c r="P169" s="107">
        <f t="shared" si="31"/>
        <v>1122</v>
      </c>
      <c r="Q169" s="107">
        <f t="shared" si="31"/>
        <v>504</v>
      </c>
      <c r="R169" s="107">
        <f t="shared" si="31"/>
        <v>81</v>
      </c>
      <c r="S169" s="107">
        <f t="shared" si="31"/>
        <v>31</v>
      </c>
    </row>
    <row r="170" spans="1:19" s="54" customFormat="1" ht="18.75" customHeight="1">
      <c r="A170" s="130" t="s">
        <v>512</v>
      </c>
      <c r="B170" s="350" t="s">
        <v>294</v>
      </c>
      <c r="C170" s="351"/>
      <c r="D170" s="351"/>
      <c r="E170" s="351"/>
      <c r="F170" s="351"/>
      <c r="G170" s="351"/>
      <c r="H170" s="351"/>
      <c r="I170" s="351"/>
      <c r="J170" s="352"/>
      <c r="K170" s="96">
        <f t="shared" si="27"/>
        <v>154</v>
      </c>
      <c r="L170" s="83">
        <f t="shared" ref="L170:L187" si="32">+N170+P170+R170</f>
        <v>4</v>
      </c>
      <c r="M170" s="83">
        <f t="shared" ref="M170:M187" si="33">+O170+Q170+S170</f>
        <v>4</v>
      </c>
      <c r="N170" s="84">
        <v>4</v>
      </c>
      <c r="O170" s="84">
        <v>4</v>
      </c>
      <c r="P170" s="84"/>
      <c r="Q170" s="84"/>
      <c r="R170" s="84"/>
      <c r="S170" s="84"/>
    </row>
    <row r="171" spans="1:19" s="54" customFormat="1" ht="18.75" customHeight="1">
      <c r="A171" s="132" t="s">
        <v>511</v>
      </c>
      <c r="B171" s="309" t="s">
        <v>293</v>
      </c>
      <c r="C171" s="310"/>
      <c r="D171" s="310"/>
      <c r="E171" s="310"/>
      <c r="F171" s="310"/>
      <c r="G171" s="310"/>
      <c r="H171" s="310"/>
      <c r="I171" s="310"/>
      <c r="J171" s="356"/>
      <c r="K171" s="96">
        <f t="shared" si="27"/>
        <v>155</v>
      </c>
      <c r="L171" s="83">
        <f t="shared" si="32"/>
        <v>70</v>
      </c>
      <c r="M171" s="83">
        <f t="shared" si="33"/>
        <v>45</v>
      </c>
      <c r="N171" s="96">
        <v>0</v>
      </c>
      <c r="O171" s="96">
        <v>0</v>
      </c>
      <c r="P171" s="96">
        <v>70</v>
      </c>
      <c r="Q171" s="96">
        <v>45</v>
      </c>
      <c r="R171" s="96">
        <v>0</v>
      </c>
      <c r="S171" s="96">
        <v>0</v>
      </c>
    </row>
    <row r="172" spans="1:19" s="54" customFormat="1" ht="18.75" customHeight="1">
      <c r="A172" s="150" t="s">
        <v>510</v>
      </c>
      <c r="B172" s="323" t="s">
        <v>292</v>
      </c>
      <c r="C172" s="324"/>
      <c r="D172" s="324"/>
      <c r="E172" s="324"/>
      <c r="F172" s="324"/>
      <c r="G172" s="324"/>
      <c r="H172" s="324"/>
      <c r="I172" s="324"/>
      <c r="J172" s="375"/>
      <c r="K172" s="96">
        <f t="shared" si="27"/>
        <v>156</v>
      </c>
      <c r="L172" s="83">
        <f t="shared" si="32"/>
        <v>21</v>
      </c>
      <c r="M172" s="83">
        <f t="shared" si="33"/>
        <v>5</v>
      </c>
      <c r="N172" s="96">
        <v>21</v>
      </c>
      <c r="O172" s="96">
        <v>5</v>
      </c>
      <c r="P172" s="96">
        <v>0</v>
      </c>
      <c r="Q172" s="96">
        <v>0</v>
      </c>
      <c r="R172" s="96">
        <v>0</v>
      </c>
      <c r="S172" s="96">
        <v>0</v>
      </c>
    </row>
    <row r="173" spans="1:19" s="54" customFormat="1" ht="18.75" customHeight="1">
      <c r="A173" s="135" t="s">
        <v>509</v>
      </c>
      <c r="B173" s="327" t="s">
        <v>291</v>
      </c>
      <c r="C173" s="328"/>
      <c r="D173" s="328"/>
      <c r="E173" s="328"/>
      <c r="F173" s="328"/>
      <c r="G173" s="328"/>
      <c r="H173" s="328"/>
      <c r="I173" s="328"/>
      <c r="J173" s="361"/>
      <c r="K173" s="96">
        <f t="shared" si="27"/>
        <v>157</v>
      </c>
      <c r="L173" s="83">
        <f t="shared" si="32"/>
        <v>16</v>
      </c>
      <c r="M173" s="83">
        <f t="shared" si="33"/>
        <v>12</v>
      </c>
      <c r="N173" s="84"/>
      <c r="O173" s="84"/>
      <c r="P173" s="84">
        <v>16</v>
      </c>
      <c r="Q173" s="84">
        <v>12</v>
      </c>
      <c r="R173" s="84"/>
      <c r="S173" s="84"/>
    </row>
    <row r="174" spans="1:19" s="54" customFormat="1" ht="18.75" customHeight="1">
      <c r="A174" s="146" t="s">
        <v>508</v>
      </c>
      <c r="B174" s="329" t="s">
        <v>290</v>
      </c>
      <c r="C174" s="330"/>
      <c r="D174" s="330"/>
      <c r="E174" s="330"/>
      <c r="F174" s="330"/>
      <c r="G174" s="330"/>
      <c r="H174" s="330"/>
      <c r="I174" s="330"/>
      <c r="J174" s="360"/>
      <c r="K174" s="96">
        <f t="shared" si="27"/>
        <v>158</v>
      </c>
      <c r="L174" s="83">
        <f t="shared" si="32"/>
        <v>142</v>
      </c>
      <c r="M174" s="83">
        <f t="shared" si="33"/>
        <v>48</v>
      </c>
      <c r="N174" s="85">
        <v>0</v>
      </c>
      <c r="O174" s="85">
        <v>0</v>
      </c>
      <c r="P174" s="85">
        <v>67</v>
      </c>
      <c r="Q174" s="85">
        <v>18</v>
      </c>
      <c r="R174" s="85">
        <v>75</v>
      </c>
      <c r="S174" s="85">
        <v>30</v>
      </c>
    </row>
    <row r="175" spans="1:19" s="54" customFormat="1" ht="18.75" customHeight="1">
      <c r="A175" s="132" t="s">
        <v>507</v>
      </c>
      <c r="B175" s="309" t="s">
        <v>289</v>
      </c>
      <c r="C175" s="310"/>
      <c r="D175" s="310"/>
      <c r="E175" s="310"/>
      <c r="F175" s="310"/>
      <c r="G175" s="310"/>
      <c r="H175" s="310"/>
      <c r="I175" s="310"/>
      <c r="J175" s="356"/>
      <c r="K175" s="96">
        <f t="shared" si="27"/>
        <v>159</v>
      </c>
      <c r="L175" s="83">
        <f t="shared" si="32"/>
        <v>206</v>
      </c>
      <c r="M175" s="83">
        <f t="shared" si="33"/>
        <v>68</v>
      </c>
      <c r="N175" s="96">
        <v>0</v>
      </c>
      <c r="O175" s="96">
        <v>0</v>
      </c>
      <c r="P175" s="96">
        <v>200</v>
      </c>
      <c r="Q175" s="96">
        <v>67</v>
      </c>
      <c r="R175" s="96">
        <v>6</v>
      </c>
      <c r="S175" s="96">
        <v>1</v>
      </c>
    </row>
    <row r="176" spans="1:19" s="54" customFormat="1" ht="18.75" customHeight="1">
      <c r="A176" s="135" t="s">
        <v>506</v>
      </c>
      <c r="B176" s="329" t="s">
        <v>288</v>
      </c>
      <c r="C176" s="330"/>
      <c r="D176" s="330"/>
      <c r="E176" s="330"/>
      <c r="F176" s="330"/>
      <c r="G176" s="330"/>
      <c r="H176" s="330"/>
      <c r="I176" s="330"/>
      <c r="J176" s="360"/>
      <c r="K176" s="96">
        <f t="shared" si="27"/>
        <v>160</v>
      </c>
      <c r="L176" s="83">
        <f t="shared" si="32"/>
        <v>75</v>
      </c>
      <c r="M176" s="83">
        <f t="shared" si="33"/>
        <v>20</v>
      </c>
      <c r="N176" s="96">
        <v>75</v>
      </c>
      <c r="O176" s="96">
        <v>20</v>
      </c>
      <c r="P176" s="96">
        <v>0</v>
      </c>
      <c r="Q176" s="96">
        <v>0</v>
      </c>
      <c r="R176" s="96">
        <v>0</v>
      </c>
      <c r="S176" s="96">
        <v>0</v>
      </c>
    </row>
    <row r="177" spans="1:19" s="54" customFormat="1" ht="18.75" customHeight="1">
      <c r="A177" s="135" t="s">
        <v>498</v>
      </c>
      <c r="B177" s="329" t="s">
        <v>287</v>
      </c>
      <c r="C177" s="330"/>
      <c r="D177" s="330"/>
      <c r="E177" s="330"/>
      <c r="F177" s="330"/>
      <c r="G177" s="330"/>
      <c r="H177" s="330"/>
      <c r="I177" s="330"/>
      <c r="J177" s="360"/>
      <c r="K177" s="96">
        <f t="shared" si="27"/>
        <v>161</v>
      </c>
      <c r="L177" s="83">
        <f t="shared" si="32"/>
        <v>79</v>
      </c>
      <c r="M177" s="83">
        <f t="shared" si="33"/>
        <v>4</v>
      </c>
      <c r="N177" s="85">
        <v>0</v>
      </c>
      <c r="O177" s="85">
        <v>0</v>
      </c>
      <c r="P177" s="85">
        <v>79</v>
      </c>
      <c r="Q177" s="85">
        <v>4</v>
      </c>
      <c r="R177" s="85">
        <v>0</v>
      </c>
      <c r="S177" s="85">
        <v>0</v>
      </c>
    </row>
    <row r="178" spans="1:19" s="54" customFormat="1" ht="18.75" customHeight="1">
      <c r="A178" s="144" t="s">
        <v>505</v>
      </c>
      <c r="B178" s="306" t="s">
        <v>286</v>
      </c>
      <c r="C178" s="306"/>
      <c r="D178" s="306"/>
      <c r="E178" s="306"/>
      <c r="F178" s="306"/>
      <c r="G178" s="306"/>
      <c r="H178" s="306"/>
      <c r="I178" s="306"/>
      <c r="J178" s="306"/>
      <c r="K178" s="96">
        <f t="shared" si="27"/>
        <v>162</v>
      </c>
      <c r="L178" s="83">
        <f t="shared" si="32"/>
        <v>33</v>
      </c>
      <c r="M178" s="83">
        <f t="shared" si="33"/>
        <v>0</v>
      </c>
      <c r="N178" s="96">
        <v>0</v>
      </c>
      <c r="O178" s="96">
        <v>0</v>
      </c>
      <c r="P178" s="96">
        <v>33</v>
      </c>
      <c r="Q178" s="96">
        <v>0</v>
      </c>
      <c r="R178" s="96">
        <v>0</v>
      </c>
      <c r="S178" s="96">
        <v>0</v>
      </c>
    </row>
    <row r="179" spans="1:19" s="54" customFormat="1" ht="18.75" customHeight="1">
      <c r="A179" s="58" t="s">
        <v>504</v>
      </c>
      <c r="B179" s="300" t="s">
        <v>285</v>
      </c>
      <c r="C179" s="301"/>
      <c r="D179" s="301"/>
      <c r="E179" s="301"/>
      <c r="F179" s="301"/>
      <c r="G179" s="301"/>
      <c r="H179" s="301"/>
      <c r="I179" s="301"/>
      <c r="J179" s="354"/>
      <c r="K179" s="96">
        <f t="shared" si="27"/>
        <v>163</v>
      </c>
      <c r="L179" s="83">
        <f t="shared" si="32"/>
        <v>90</v>
      </c>
      <c r="M179" s="83">
        <f t="shared" si="33"/>
        <v>28</v>
      </c>
      <c r="N179" s="96">
        <v>0</v>
      </c>
      <c r="O179" s="96">
        <v>0</v>
      </c>
      <c r="P179" s="96">
        <v>90</v>
      </c>
      <c r="Q179" s="96">
        <v>28</v>
      </c>
      <c r="R179" s="96">
        <v>0</v>
      </c>
      <c r="S179" s="96">
        <v>0</v>
      </c>
    </row>
    <row r="180" spans="1:19" s="54" customFormat="1" ht="18.75" customHeight="1">
      <c r="A180" s="149" t="s">
        <v>503</v>
      </c>
      <c r="B180" s="329" t="s">
        <v>284</v>
      </c>
      <c r="C180" s="330"/>
      <c r="D180" s="330"/>
      <c r="E180" s="330"/>
      <c r="F180" s="330"/>
      <c r="G180" s="330"/>
      <c r="H180" s="330"/>
      <c r="I180" s="330"/>
      <c r="J180" s="360"/>
      <c r="K180" s="96">
        <f t="shared" si="27"/>
        <v>164</v>
      </c>
      <c r="L180" s="83">
        <f t="shared" si="32"/>
        <v>24</v>
      </c>
      <c r="M180" s="83">
        <f t="shared" si="33"/>
        <v>6</v>
      </c>
      <c r="N180" s="96">
        <v>0</v>
      </c>
      <c r="O180" s="96">
        <v>0</v>
      </c>
      <c r="P180" s="96">
        <v>24</v>
      </c>
      <c r="Q180" s="96">
        <v>6</v>
      </c>
      <c r="R180" s="96">
        <v>0</v>
      </c>
      <c r="S180" s="96">
        <v>0</v>
      </c>
    </row>
    <row r="181" spans="1:19" s="54" customFormat="1" ht="18.75" customHeight="1">
      <c r="A181" s="130" t="s">
        <v>502</v>
      </c>
      <c r="B181" s="300" t="s">
        <v>283</v>
      </c>
      <c r="C181" s="301"/>
      <c r="D181" s="301"/>
      <c r="E181" s="301"/>
      <c r="F181" s="301"/>
      <c r="G181" s="301"/>
      <c r="H181" s="301"/>
      <c r="I181" s="301"/>
      <c r="J181" s="354"/>
      <c r="K181" s="96">
        <f t="shared" si="27"/>
        <v>165</v>
      </c>
      <c r="L181" s="83">
        <f t="shared" si="32"/>
        <v>286</v>
      </c>
      <c r="M181" s="83">
        <f t="shared" si="33"/>
        <v>176</v>
      </c>
      <c r="N181" s="96">
        <v>0</v>
      </c>
      <c r="O181" s="96">
        <v>0</v>
      </c>
      <c r="P181" s="96">
        <v>286</v>
      </c>
      <c r="Q181" s="96">
        <v>176</v>
      </c>
      <c r="R181" s="96">
        <v>0</v>
      </c>
      <c r="S181" s="96">
        <v>0</v>
      </c>
    </row>
    <row r="182" spans="1:19" s="54" customFormat="1" ht="18.75" customHeight="1">
      <c r="A182" s="148" t="s">
        <v>501</v>
      </c>
      <c r="B182" s="306" t="s">
        <v>282</v>
      </c>
      <c r="C182" s="306"/>
      <c r="D182" s="306"/>
      <c r="E182" s="306"/>
      <c r="F182" s="306"/>
      <c r="G182" s="306"/>
      <c r="H182" s="306"/>
      <c r="I182" s="306"/>
      <c r="J182" s="306"/>
      <c r="K182" s="96">
        <f t="shared" si="27"/>
        <v>166</v>
      </c>
      <c r="L182" s="83">
        <f t="shared" si="32"/>
        <v>186</v>
      </c>
      <c r="M182" s="83">
        <f t="shared" si="33"/>
        <v>138</v>
      </c>
      <c r="N182" s="96">
        <v>0</v>
      </c>
      <c r="O182" s="96">
        <v>0</v>
      </c>
      <c r="P182" s="96">
        <v>186</v>
      </c>
      <c r="Q182" s="96">
        <v>138</v>
      </c>
      <c r="R182" s="96">
        <v>0</v>
      </c>
      <c r="S182" s="96">
        <v>0</v>
      </c>
    </row>
    <row r="183" spans="1:19" s="54" customFormat="1" ht="18.75" customHeight="1">
      <c r="A183" s="146" t="s">
        <v>500</v>
      </c>
      <c r="B183" s="329" t="s">
        <v>281</v>
      </c>
      <c r="C183" s="330"/>
      <c r="D183" s="330"/>
      <c r="E183" s="330"/>
      <c r="F183" s="330"/>
      <c r="G183" s="330"/>
      <c r="H183" s="330"/>
      <c r="I183" s="330"/>
      <c r="J183" s="360"/>
      <c r="K183" s="96">
        <f t="shared" si="27"/>
        <v>167</v>
      </c>
      <c r="L183" s="83">
        <f t="shared" si="32"/>
        <v>28</v>
      </c>
      <c r="M183" s="83">
        <f t="shared" si="33"/>
        <v>0</v>
      </c>
      <c r="N183" s="96">
        <v>0</v>
      </c>
      <c r="O183" s="96">
        <v>0</v>
      </c>
      <c r="P183" s="96">
        <v>28</v>
      </c>
      <c r="Q183" s="96">
        <v>0</v>
      </c>
      <c r="R183" s="96">
        <v>0</v>
      </c>
      <c r="S183" s="96">
        <v>0</v>
      </c>
    </row>
    <row r="184" spans="1:19" s="54" customFormat="1" ht="18.75" customHeight="1">
      <c r="A184" s="130" t="s">
        <v>499</v>
      </c>
      <c r="B184" s="350" t="s">
        <v>280</v>
      </c>
      <c r="C184" s="351"/>
      <c r="D184" s="351"/>
      <c r="E184" s="351"/>
      <c r="F184" s="351"/>
      <c r="G184" s="351"/>
      <c r="H184" s="351"/>
      <c r="I184" s="351"/>
      <c r="J184" s="352"/>
      <c r="K184" s="96">
        <f t="shared" si="27"/>
        <v>168</v>
      </c>
      <c r="L184" s="83">
        <f t="shared" si="32"/>
        <v>19</v>
      </c>
      <c r="M184" s="83">
        <f t="shared" si="33"/>
        <v>3</v>
      </c>
      <c r="N184" s="84"/>
      <c r="O184" s="84"/>
      <c r="P184" s="84">
        <v>19</v>
      </c>
      <c r="Q184" s="84">
        <v>3</v>
      </c>
      <c r="R184" s="84"/>
      <c r="S184" s="84"/>
    </row>
    <row r="185" spans="1:19" s="54" customFormat="1" ht="18.75" customHeight="1">
      <c r="A185" s="130" t="s">
        <v>498</v>
      </c>
      <c r="B185" s="300" t="s">
        <v>279</v>
      </c>
      <c r="C185" s="301"/>
      <c r="D185" s="301"/>
      <c r="E185" s="301"/>
      <c r="F185" s="301"/>
      <c r="G185" s="301"/>
      <c r="H185" s="301"/>
      <c r="I185" s="301"/>
      <c r="J185" s="354"/>
      <c r="K185" s="96">
        <f t="shared" si="27"/>
        <v>169</v>
      </c>
      <c r="L185" s="83">
        <f t="shared" si="32"/>
        <v>15</v>
      </c>
      <c r="M185" s="83">
        <f t="shared" si="33"/>
        <v>0</v>
      </c>
      <c r="N185" s="84"/>
      <c r="O185" s="84"/>
      <c r="P185" s="84">
        <v>15</v>
      </c>
      <c r="Q185" s="84">
        <v>0</v>
      </c>
      <c r="R185" s="84"/>
      <c r="S185" s="84"/>
    </row>
    <row r="186" spans="1:19" s="54" customFormat="1" ht="18.75" customHeight="1">
      <c r="A186" s="130" t="s">
        <v>497</v>
      </c>
      <c r="B186" s="350" t="s">
        <v>278</v>
      </c>
      <c r="C186" s="351"/>
      <c r="D186" s="351"/>
      <c r="E186" s="351"/>
      <c r="F186" s="351"/>
      <c r="G186" s="351"/>
      <c r="H186" s="351"/>
      <c r="I186" s="351"/>
      <c r="J186" s="352"/>
      <c r="K186" s="96">
        <f t="shared" si="27"/>
        <v>170</v>
      </c>
      <c r="L186" s="83">
        <f t="shared" si="32"/>
        <v>7</v>
      </c>
      <c r="M186" s="83">
        <f t="shared" si="33"/>
        <v>0</v>
      </c>
      <c r="N186" s="84">
        <v>7</v>
      </c>
      <c r="O186" s="84">
        <v>0</v>
      </c>
      <c r="P186" s="84"/>
      <c r="Q186" s="84"/>
      <c r="R186" s="84"/>
      <c r="S186" s="84"/>
    </row>
    <row r="187" spans="1:19" s="54" customFormat="1" ht="18.75" customHeight="1">
      <c r="A187" s="130" t="s">
        <v>496</v>
      </c>
      <c r="B187" s="350" t="s">
        <v>277</v>
      </c>
      <c r="C187" s="351"/>
      <c r="D187" s="351"/>
      <c r="E187" s="351"/>
      <c r="F187" s="351"/>
      <c r="G187" s="351"/>
      <c r="H187" s="351"/>
      <c r="I187" s="351"/>
      <c r="J187" s="352"/>
      <c r="K187" s="96">
        <f t="shared" si="27"/>
        <v>171</v>
      </c>
      <c r="L187" s="83">
        <f t="shared" si="32"/>
        <v>9</v>
      </c>
      <c r="M187" s="83">
        <f t="shared" si="33"/>
        <v>7</v>
      </c>
      <c r="N187" s="84"/>
      <c r="O187" s="84"/>
      <c r="P187" s="84">
        <v>9</v>
      </c>
      <c r="Q187" s="84">
        <v>7</v>
      </c>
      <c r="R187" s="84"/>
      <c r="S187" s="84"/>
    </row>
    <row r="188" spans="1:19" s="54" customFormat="1" ht="18.75" customHeight="1">
      <c r="A188" s="371" t="s">
        <v>495</v>
      </c>
      <c r="B188" s="372"/>
      <c r="C188" s="372"/>
      <c r="D188" s="372"/>
      <c r="E188" s="372"/>
      <c r="F188" s="372"/>
      <c r="G188" s="372"/>
      <c r="H188" s="372"/>
      <c r="I188" s="372"/>
      <c r="J188" s="373"/>
      <c r="K188" s="134">
        <f t="shared" si="27"/>
        <v>172</v>
      </c>
      <c r="L188" s="107">
        <f t="shared" ref="L188:S188" si="34">SUM(L189:L221)</f>
        <v>5695</v>
      </c>
      <c r="M188" s="107">
        <f t="shared" si="34"/>
        <v>3126</v>
      </c>
      <c r="N188" s="107">
        <f t="shared" si="34"/>
        <v>670</v>
      </c>
      <c r="O188" s="107">
        <f t="shared" si="34"/>
        <v>291</v>
      </c>
      <c r="P188" s="107">
        <f t="shared" si="34"/>
        <v>3893</v>
      </c>
      <c r="Q188" s="107">
        <f t="shared" si="34"/>
        <v>2192</v>
      </c>
      <c r="R188" s="107">
        <f t="shared" si="34"/>
        <v>1132</v>
      </c>
      <c r="S188" s="107">
        <f t="shared" si="34"/>
        <v>643</v>
      </c>
    </row>
    <row r="189" spans="1:19" s="54" customFormat="1" ht="18.75" customHeight="1">
      <c r="A189" s="132" t="s">
        <v>494</v>
      </c>
      <c r="B189" s="379" t="s">
        <v>276</v>
      </c>
      <c r="C189" s="380"/>
      <c r="D189" s="380"/>
      <c r="E189" s="380"/>
      <c r="F189" s="380"/>
      <c r="G189" s="380"/>
      <c r="H189" s="380"/>
      <c r="I189" s="380"/>
      <c r="J189" s="381"/>
      <c r="K189" s="96">
        <f t="shared" si="27"/>
        <v>173</v>
      </c>
      <c r="L189" s="83">
        <f t="shared" ref="L189:L221" si="35">+N189+P189+R189</f>
        <v>1088</v>
      </c>
      <c r="M189" s="83">
        <f t="shared" ref="M189:M221" si="36">+O189+Q189+S189</f>
        <v>48</v>
      </c>
      <c r="N189" s="96">
        <v>0</v>
      </c>
      <c r="O189" s="96">
        <v>0</v>
      </c>
      <c r="P189" s="96">
        <v>842</v>
      </c>
      <c r="Q189" s="96">
        <v>43</v>
      </c>
      <c r="R189" s="96">
        <v>246</v>
      </c>
      <c r="S189" s="96">
        <v>5</v>
      </c>
    </row>
    <row r="190" spans="1:19" s="54" customFormat="1" ht="18.75" customHeight="1">
      <c r="A190" s="142" t="s">
        <v>493</v>
      </c>
      <c r="B190" s="334" t="s">
        <v>275</v>
      </c>
      <c r="C190" s="335"/>
      <c r="D190" s="335"/>
      <c r="E190" s="335"/>
      <c r="F190" s="335"/>
      <c r="G190" s="335"/>
      <c r="H190" s="335"/>
      <c r="I190" s="335"/>
      <c r="J190" s="366"/>
      <c r="K190" s="96">
        <f t="shared" si="27"/>
        <v>174</v>
      </c>
      <c r="L190" s="83">
        <f t="shared" si="35"/>
        <v>160</v>
      </c>
      <c r="M190" s="83">
        <f t="shared" si="36"/>
        <v>30</v>
      </c>
      <c r="N190" s="96">
        <v>8</v>
      </c>
      <c r="O190" s="96">
        <v>8</v>
      </c>
      <c r="P190" s="96">
        <v>152</v>
      </c>
      <c r="Q190" s="96">
        <v>22</v>
      </c>
      <c r="R190" s="96">
        <v>0</v>
      </c>
      <c r="S190" s="96">
        <v>0</v>
      </c>
    </row>
    <row r="191" spans="1:19" s="54" customFormat="1" ht="18.75" customHeight="1">
      <c r="A191" s="147" t="s">
        <v>492</v>
      </c>
      <c r="B191" s="333" t="s">
        <v>274</v>
      </c>
      <c r="C191" s="332"/>
      <c r="D191" s="332"/>
      <c r="E191" s="332"/>
      <c r="F191" s="332"/>
      <c r="G191" s="332"/>
      <c r="H191" s="332"/>
      <c r="I191" s="332"/>
      <c r="J191" s="382"/>
      <c r="K191" s="96">
        <f t="shared" si="27"/>
        <v>175</v>
      </c>
      <c r="L191" s="83">
        <f t="shared" si="35"/>
        <v>175</v>
      </c>
      <c r="M191" s="83">
        <f t="shared" si="36"/>
        <v>88</v>
      </c>
      <c r="N191" s="96">
        <v>107</v>
      </c>
      <c r="O191" s="96">
        <v>46</v>
      </c>
      <c r="P191" s="96">
        <v>5</v>
      </c>
      <c r="Q191" s="96">
        <v>4</v>
      </c>
      <c r="R191" s="96">
        <v>63</v>
      </c>
      <c r="S191" s="96">
        <v>38</v>
      </c>
    </row>
    <row r="192" spans="1:19" s="54" customFormat="1" ht="18.75" customHeight="1">
      <c r="A192" s="59" t="s">
        <v>491</v>
      </c>
      <c r="B192" s="306" t="s">
        <v>273</v>
      </c>
      <c r="C192" s="306"/>
      <c r="D192" s="306"/>
      <c r="E192" s="306"/>
      <c r="F192" s="306"/>
      <c r="G192" s="306"/>
      <c r="H192" s="306"/>
      <c r="I192" s="306"/>
      <c r="J192" s="306"/>
      <c r="K192" s="96">
        <f t="shared" si="27"/>
        <v>176</v>
      </c>
      <c r="L192" s="83">
        <f t="shared" si="35"/>
        <v>24</v>
      </c>
      <c r="M192" s="83">
        <f t="shared" si="36"/>
        <v>4</v>
      </c>
      <c r="N192" s="96">
        <v>0</v>
      </c>
      <c r="O192" s="96">
        <v>0</v>
      </c>
      <c r="P192" s="96">
        <v>24</v>
      </c>
      <c r="Q192" s="96">
        <v>4</v>
      </c>
      <c r="R192" s="96">
        <v>0</v>
      </c>
      <c r="S192" s="96">
        <v>0</v>
      </c>
    </row>
    <row r="193" spans="1:19" s="54" customFormat="1" ht="18.75" customHeight="1">
      <c r="A193" s="135" t="s">
        <v>490</v>
      </c>
      <c r="B193" s="329" t="s">
        <v>272</v>
      </c>
      <c r="C193" s="330"/>
      <c r="D193" s="330"/>
      <c r="E193" s="330"/>
      <c r="F193" s="330"/>
      <c r="G193" s="330"/>
      <c r="H193" s="330"/>
      <c r="I193" s="330"/>
      <c r="J193" s="360"/>
      <c r="K193" s="96">
        <f t="shared" si="27"/>
        <v>177</v>
      </c>
      <c r="L193" s="83">
        <f t="shared" si="35"/>
        <v>11</v>
      </c>
      <c r="M193" s="83">
        <f t="shared" si="36"/>
        <v>11</v>
      </c>
      <c r="N193" s="109"/>
      <c r="O193" s="84"/>
      <c r="P193" s="84">
        <v>11</v>
      </c>
      <c r="Q193" s="84">
        <v>11</v>
      </c>
      <c r="R193" s="84"/>
      <c r="S193" s="84"/>
    </row>
    <row r="194" spans="1:19" s="54" customFormat="1" ht="18.75" customHeight="1">
      <c r="A194" s="130" t="s">
        <v>489</v>
      </c>
      <c r="B194" s="350" t="s">
        <v>271</v>
      </c>
      <c r="C194" s="351"/>
      <c r="D194" s="351"/>
      <c r="E194" s="351"/>
      <c r="F194" s="351"/>
      <c r="G194" s="351"/>
      <c r="H194" s="351"/>
      <c r="I194" s="351"/>
      <c r="J194" s="352"/>
      <c r="K194" s="96">
        <f t="shared" si="27"/>
        <v>178</v>
      </c>
      <c r="L194" s="83">
        <f t="shared" si="35"/>
        <v>17</v>
      </c>
      <c r="M194" s="83">
        <f t="shared" si="36"/>
        <v>1</v>
      </c>
      <c r="N194" s="109">
        <v>17</v>
      </c>
      <c r="O194" s="84">
        <v>1</v>
      </c>
      <c r="P194" s="84"/>
      <c r="Q194" s="84"/>
      <c r="R194" s="84"/>
      <c r="S194" s="84"/>
    </row>
    <row r="195" spans="1:19" s="54" customFormat="1" ht="18.75" customHeight="1">
      <c r="A195" s="143" t="s">
        <v>488</v>
      </c>
      <c r="B195" s="300" t="s">
        <v>270</v>
      </c>
      <c r="C195" s="301"/>
      <c r="D195" s="301"/>
      <c r="E195" s="301"/>
      <c r="F195" s="301"/>
      <c r="G195" s="301"/>
      <c r="H195" s="301"/>
      <c r="I195" s="301"/>
      <c r="J195" s="354"/>
      <c r="K195" s="96">
        <f t="shared" si="27"/>
        <v>179</v>
      </c>
      <c r="L195" s="83">
        <f t="shared" si="35"/>
        <v>228</v>
      </c>
      <c r="M195" s="83">
        <f t="shared" si="36"/>
        <v>31</v>
      </c>
      <c r="N195" s="96">
        <v>228</v>
      </c>
      <c r="O195" s="96">
        <v>31</v>
      </c>
      <c r="P195" s="96">
        <v>0</v>
      </c>
      <c r="Q195" s="96">
        <v>0</v>
      </c>
      <c r="R195" s="96">
        <v>0</v>
      </c>
      <c r="S195" s="96">
        <v>0</v>
      </c>
    </row>
    <row r="196" spans="1:19" s="54" customFormat="1" ht="18.75" customHeight="1">
      <c r="A196" s="132" t="s">
        <v>487</v>
      </c>
      <c r="B196" s="300" t="s">
        <v>269</v>
      </c>
      <c r="C196" s="301"/>
      <c r="D196" s="301"/>
      <c r="E196" s="301"/>
      <c r="F196" s="301"/>
      <c r="G196" s="301"/>
      <c r="H196" s="301"/>
      <c r="I196" s="301"/>
      <c r="J196" s="354"/>
      <c r="K196" s="96">
        <f t="shared" si="27"/>
        <v>180</v>
      </c>
      <c r="L196" s="83">
        <f t="shared" si="35"/>
        <v>29</v>
      </c>
      <c r="M196" s="83">
        <f t="shared" si="36"/>
        <v>20</v>
      </c>
      <c r="N196" s="96">
        <v>0</v>
      </c>
      <c r="O196" s="96">
        <v>0</v>
      </c>
      <c r="P196" s="96">
        <v>29</v>
      </c>
      <c r="Q196" s="96">
        <v>20</v>
      </c>
      <c r="R196" s="96">
        <v>0</v>
      </c>
      <c r="S196" s="96">
        <v>0</v>
      </c>
    </row>
    <row r="197" spans="1:19" s="54" customFormat="1" ht="18.75" customHeight="1">
      <c r="A197" s="139" t="s">
        <v>486</v>
      </c>
      <c r="B197" s="307" t="s">
        <v>268</v>
      </c>
      <c r="C197" s="308"/>
      <c r="D197" s="308"/>
      <c r="E197" s="308"/>
      <c r="F197" s="308"/>
      <c r="G197" s="308"/>
      <c r="H197" s="308"/>
      <c r="I197" s="308"/>
      <c r="J197" s="358"/>
      <c r="K197" s="96">
        <f t="shared" si="27"/>
        <v>181</v>
      </c>
      <c r="L197" s="83">
        <f t="shared" si="35"/>
        <v>11</v>
      </c>
      <c r="M197" s="83">
        <f t="shared" si="36"/>
        <v>10</v>
      </c>
      <c r="N197" s="109"/>
      <c r="O197" s="109"/>
      <c r="P197" s="109">
        <v>11</v>
      </c>
      <c r="Q197" s="109">
        <v>10</v>
      </c>
      <c r="R197" s="109"/>
      <c r="S197" s="84"/>
    </row>
    <row r="198" spans="1:19" s="54" customFormat="1" ht="18.75" customHeight="1">
      <c r="A198" s="145" t="s">
        <v>485</v>
      </c>
      <c r="B198" s="300" t="s">
        <v>267</v>
      </c>
      <c r="C198" s="301"/>
      <c r="D198" s="301"/>
      <c r="E198" s="301"/>
      <c r="F198" s="301"/>
      <c r="G198" s="301"/>
      <c r="H198" s="301"/>
      <c r="I198" s="301"/>
      <c r="J198" s="354"/>
      <c r="K198" s="96">
        <f t="shared" si="27"/>
        <v>182</v>
      </c>
      <c r="L198" s="83">
        <f t="shared" si="35"/>
        <v>24</v>
      </c>
      <c r="M198" s="83">
        <f t="shared" si="36"/>
        <v>3</v>
      </c>
      <c r="N198" s="96">
        <v>24</v>
      </c>
      <c r="O198" s="96">
        <v>3</v>
      </c>
      <c r="P198" s="96">
        <v>0</v>
      </c>
      <c r="Q198" s="96">
        <v>0</v>
      </c>
      <c r="R198" s="96">
        <v>0</v>
      </c>
      <c r="S198" s="96">
        <v>0</v>
      </c>
    </row>
    <row r="199" spans="1:19" s="54" customFormat="1" ht="18.75" customHeight="1">
      <c r="A199" s="140" t="s">
        <v>484</v>
      </c>
      <c r="B199" s="300" t="s">
        <v>266</v>
      </c>
      <c r="C199" s="301"/>
      <c r="D199" s="301"/>
      <c r="E199" s="301"/>
      <c r="F199" s="301"/>
      <c r="G199" s="301"/>
      <c r="H199" s="301"/>
      <c r="I199" s="301"/>
      <c r="J199" s="354"/>
      <c r="K199" s="96">
        <f t="shared" si="27"/>
        <v>183</v>
      </c>
      <c r="L199" s="83">
        <f t="shared" si="35"/>
        <v>4</v>
      </c>
      <c r="M199" s="83">
        <f t="shared" si="36"/>
        <v>3</v>
      </c>
      <c r="N199" s="109"/>
      <c r="O199" s="84"/>
      <c r="P199" s="112">
        <v>4</v>
      </c>
      <c r="Q199" s="84">
        <v>3</v>
      </c>
      <c r="R199" s="84"/>
      <c r="S199" s="84"/>
    </row>
    <row r="200" spans="1:19" s="54" customFormat="1" ht="18.75" customHeight="1">
      <c r="A200" s="132" t="s">
        <v>483</v>
      </c>
      <c r="B200" s="300" t="s">
        <v>265</v>
      </c>
      <c r="C200" s="301"/>
      <c r="D200" s="301"/>
      <c r="E200" s="301"/>
      <c r="F200" s="301"/>
      <c r="G200" s="301"/>
      <c r="H200" s="301"/>
      <c r="I200" s="301"/>
      <c r="J200" s="354"/>
      <c r="K200" s="96">
        <f t="shared" si="27"/>
        <v>184</v>
      </c>
      <c r="L200" s="83">
        <f t="shared" si="35"/>
        <v>5</v>
      </c>
      <c r="M200" s="83">
        <f t="shared" si="36"/>
        <v>3</v>
      </c>
      <c r="N200" s="109">
        <v>0</v>
      </c>
      <c r="O200" s="84">
        <v>0</v>
      </c>
      <c r="P200" s="84">
        <v>5</v>
      </c>
      <c r="Q200" s="84">
        <v>3</v>
      </c>
      <c r="R200" s="84">
        <v>0</v>
      </c>
      <c r="S200" s="84">
        <v>0</v>
      </c>
    </row>
    <row r="201" spans="1:19" s="54" customFormat="1" ht="18.75" customHeight="1">
      <c r="A201" s="146" t="s">
        <v>482</v>
      </c>
      <c r="B201" s="329" t="s">
        <v>264</v>
      </c>
      <c r="C201" s="330"/>
      <c r="D201" s="330"/>
      <c r="E201" s="330"/>
      <c r="F201" s="330"/>
      <c r="G201" s="330"/>
      <c r="H201" s="330"/>
      <c r="I201" s="330"/>
      <c r="J201" s="360"/>
      <c r="K201" s="96">
        <f t="shared" si="27"/>
        <v>185</v>
      </c>
      <c r="L201" s="83">
        <f t="shared" si="35"/>
        <v>29</v>
      </c>
      <c r="M201" s="83">
        <f t="shared" si="36"/>
        <v>16</v>
      </c>
      <c r="N201" s="96">
        <v>0</v>
      </c>
      <c r="O201" s="96">
        <v>0</v>
      </c>
      <c r="P201" s="96">
        <v>4</v>
      </c>
      <c r="Q201" s="96">
        <v>3</v>
      </c>
      <c r="R201" s="96">
        <v>25</v>
      </c>
      <c r="S201" s="96">
        <v>13</v>
      </c>
    </row>
    <row r="202" spans="1:19" s="54" customFormat="1" ht="18.75" customHeight="1">
      <c r="A202" s="132" t="s">
        <v>481</v>
      </c>
      <c r="B202" s="300" t="s">
        <v>263</v>
      </c>
      <c r="C202" s="301"/>
      <c r="D202" s="301"/>
      <c r="E202" s="301"/>
      <c r="F202" s="301"/>
      <c r="G202" s="301"/>
      <c r="H202" s="301"/>
      <c r="I202" s="301"/>
      <c r="J202" s="354"/>
      <c r="K202" s="96">
        <f t="shared" si="27"/>
        <v>186</v>
      </c>
      <c r="L202" s="83">
        <f t="shared" si="35"/>
        <v>51</v>
      </c>
      <c r="M202" s="83">
        <f t="shared" si="36"/>
        <v>0</v>
      </c>
      <c r="N202" s="96">
        <v>0</v>
      </c>
      <c r="O202" s="96">
        <v>0</v>
      </c>
      <c r="P202" s="96">
        <v>34</v>
      </c>
      <c r="Q202" s="96">
        <v>0</v>
      </c>
      <c r="R202" s="96">
        <v>17</v>
      </c>
      <c r="S202" s="96">
        <v>0</v>
      </c>
    </row>
    <row r="203" spans="1:19" s="54" customFormat="1" ht="18.75" customHeight="1">
      <c r="A203" s="139" t="s">
        <v>480</v>
      </c>
      <c r="B203" s="307" t="s">
        <v>262</v>
      </c>
      <c r="C203" s="308"/>
      <c r="D203" s="308"/>
      <c r="E203" s="308"/>
      <c r="F203" s="308"/>
      <c r="G203" s="308"/>
      <c r="H203" s="308"/>
      <c r="I203" s="308"/>
      <c r="J203" s="358"/>
      <c r="K203" s="96">
        <f t="shared" si="27"/>
        <v>187</v>
      </c>
      <c r="L203" s="83">
        <f t="shared" si="35"/>
        <v>17</v>
      </c>
      <c r="M203" s="83">
        <f t="shared" si="36"/>
        <v>1</v>
      </c>
      <c r="N203" s="109"/>
      <c r="O203" s="109"/>
      <c r="P203" s="109">
        <v>17</v>
      </c>
      <c r="Q203" s="109">
        <v>1</v>
      </c>
      <c r="R203" s="109"/>
      <c r="S203" s="84"/>
    </row>
    <row r="204" spans="1:19" s="54" customFormat="1" ht="18.75" customHeight="1">
      <c r="A204" s="132" t="s">
        <v>479</v>
      </c>
      <c r="B204" s="309" t="s">
        <v>261</v>
      </c>
      <c r="C204" s="310"/>
      <c r="D204" s="310"/>
      <c r="E204" s="310"/>
      <c r="F204" s="310"/>
      <c r="G204" s="310"/>
      <c r="H204" s="310"/>
      <c r="I204" s="310"/>
      <c r="J204" s="356"/>
      <c r="K204" s="96">
        <f t="shared" si="27"/>
        <v>188</v>
      </c>
      <c r="L204" s="83">
        <f t="shared" si="35"/>
        <v>78</v>
      </c>
      <c r="M204" s="83">
        <f t="shared" si="36"/>
        <v>54</v>
      </c>
      <c r="N204" s="96">
        <v>0</v>
      </c>
      <c r="O204" s="96">
        <v>0</v>
      </c>
      <c r="P204" s="96">
        <v>78</v>
      </c>
      <c r="Q204" s="96">
        <v>54</v>
      </c>
      <c r="R204" s="96">
        <v>0</v>
      </c>
      <c r="S204" s="96">
        <v>0</v>
      </c>
    </row>
    <row r="205" spans="1:19" s="54" customFormat="1" ht="18.75" customHeight="1">
      <c r="A205" s="132" t="s">
        <v>478</v>
      </c>
      <c r="B205" s="300" t="s">
        <v>260</v>
      </c>
      <c r="C205" s="301"/>
      <c r="D205" s="301"/>
      <c r="E205" s="301"/>
      <c r="F205" s="301"/>
      <c r="G205" s="301"/>
      <c r="H205" s="301"/>
      <c r="I205" s="301"/>
      <c r="J205" s="354"/>
      <c r="K205" s="96">
        <f t="shared" si="27"/>
        <v>189</v>
      </c>
      <c r="L205" s="83">
        <f t="shared" si="35"/>
        <v>39</v>
      </c>
      <c r="M205" s="83">
        <f t="shared" si="36"/>
        <v>39</v>
      </c>
      <c r="N205" s="96">
        <v>39</v>
      </c>
      <c r="O205" s="96">
        <v>39</v>
      </c>
      <c r="P205" s="96">
        <v>0</v>
      </c>
      <c r="Q205" s="96">
        <v>0</v>
      </c>
      <c r="R205" s="96">
        <v>0</v>
      </c>
      <c r="S205" s="96">
        <v>0</v>
      </c>
    </row>
    <row r="206" spans="1:19" s="54" customFormat="1" ht="18.75" customHeight="1">
      <c r="A206" s="132" t="s">
        <v>477</v>
      </c>
      <c r="B206" s="309" t="s">
        <v>259</v>
      </c>
      <c r="C206" s="310"/>
      <c r="D206" s="310"/>
      <c r="E206" s="310"/>
      <c r="F206" s="310"/>
      <c r="G206" s="310"/>
      <c r="H206" s="310"/>
      <c r="I206" s="310"/>
      <c r="J206" s="356"/>
      <c r="K206" s="96">
        <f t="shared" si="27"/>
        <v>190</v>
      </c>
      <c r="L206" s="83">
        <f t="shared" si="35"/>
        <v>1093</v>
      </c>
      <c r="M206" s="83">
        <f t="shared" si="36"/>
        <v>1016</v>
      </c>
      <c r="N206" s="96">
        <v>0</v>
      </c>
      <c r="O206" s="96">
        <v>0</v>
      </c>
      <c r="P206" s="96">
        <v>827</v>
      </c>
      <c r="Q206" s="96">
        <v>794</v>
      </c>
      <c r="R206" s="96">
        <v>266</v>
      </c>
      <c r="S206" s="96">
        <v>222</v>
      </c>
    </row>
    <row r="207" spans="1:19" s="54" customFormat="1" ht="18.75" customHeight="1">
      <c r="A207" s="145" t="s">
        <v>476</v>
      </c>
      <c r="B207" s="300" t="s">
        <v>258</v>
      </c>
      <c r="C207" s="301"/>
      <c r="D207" s="301"/>
      <c r="E207" s="301"/>
      <c r="F207" s="301"/>
      <c r="G207" s="301"/>
      <c r="H207" s="301"/>
      <c r="I207" s="301"/>
      <c r="J207" s="354"/>
      <c r="K207" s="96">
        <f t="shared" si="27"/>
        <v>191</v>
      </c>
      <c r="L207" s="83">
        <f t="shared" si="35"/>
        <v>81</v>
      </c>
      <c r="M207" s="83">
        <f t="shared" si="36"/>
        <v>74</v>
      </c>
      <c r="N207" s="96">
        <v>13</v>
      </c>
      <c r="O207" s="96">
        <v>12</v>
      </c>
      <c r="P207" s="96">
        <v>68</v>
      </c>
      <c r="Q207" s="96">
        <v>62</v>
      </c>
      <c r="R207" s="96">
        <v>0</v>
      </c>
      <c r="S207" s="96">
        <v>0</v>
      </c>
    </row>
    <row r="208" spans="1:19" s="54" customFormat="1" ht="18.75" customHeight="1">
      <c r="A208" s="132" t="s">
        <v>475</v>
      </c>
      <c r="B208" s="309" t="s">
        <v>257</v>
      </c>
      <c r="C208" s="310"/>
      <c r="D208" s="310"/>
      <c r="E208" s="310"/>
      <c r="F208" s="310"/>
      <c r="G208" s="310"/>
      <c r="H208" s="310"/>
      <c r="I208" s="310"/>
      <c r="J208" s="356"/>
      <c r="K208" s="96">
        <f t="shared" si="27"/>
        <v>192</v>
      </c>
      <c r="L208" s="83">
        <f t="shared" si="35"/>
        <v>227</v>
      </c>
      <c r="M208" s="83">
        <f t="shared" si="36"/>
        <v>178</v>
      </c>
      <c r="N208" s="96">
        <v>0</v>
      </c>
      <c r="O208" s="96">
        <v>0</v>
      </c>
      <c r="P208" s="96">
        <v>227</v>
      </c>
      <c r="Q208" s="96">
        <v>178</v>
      </c>
      <c r="R208" s="96">
        <v>0</v>
      </c>
      <c r="S208" s="96">
        <v>0</v>
      </c>
    </row>
    <row r="209" spans="1:19" s="54" customFormat="1" ht="18.75" customHeight="1">
      <c r="A209" s="144" t="s">
        <v>474</v>
      </c>
      <c r="B209" s="306" t="s">
        <v>256</v>
      </c>
      <c r="C209" s="306"/>
      <c r="D209" s="306"/>
      <c r="E209" s="306"/>
      <c r="F209" s="306"/>
      <c r="G209" s="306"/>
      <c r="H209" s="306"/>
      <c r="I209" s="306"/>
      <c r="J209" s="306"/>
      <c r="K209" s="96">
        <f t="shared" si="27"/>
        <v>193</v>
      </c>
      <c r="L209" s="83">
        <f t="shared" si="35"/>
        <v>218</v>
      </c>
      <c r="M209" s="83">
        <f t="shared" si="36"/>
        <v>173</v>
      </c>
      <c r="N209" s="96">
        <v>0</v>
      </c>
      <c r="O209" s="96">
        <v>0</v>
      </c>
      <c r="P209" s="96">
        <v>186</v>
      </c>
      <c r="Q209" s="96">
        <v>142</v>
      </c>
      <c r="R209" s="96">
        <v>32</v>
      </c>
      <c r="S209" s="96">
        <v>31</v>
      </c>
    </row>
    <row r="210" spans="1:19" s="54" customFormat="1" ht="18.75" customHeight="1">
      <c r="A210" s="132" t="s">
        <v>473</v>
      </c>
      <c r="B210" s="309" t="s">
        <v>255</v>
      </c>
      <c r="C210" s="310"/>
      <c r="D210" s="310"/>
      <c r="E210" s="310"/>
      <c r="F210" s="310"/>
      <c r="G210" s="310"/>
      <c r="H210" s="310"/>
      <c r="I210" s="310"/>
      <c r="J210" s="356"/>
      <c r="K210" s="96">
        <f t="shared" ref="K210:K243" si="37">+K209+1</f>
        <v>194</v>
      </c>
      <c r="L210" s="83">
        <f t="shared" si="35"/>
        <v>1469</v>
      </c>
      <c r="M210" s="83">
        <f t="shared" si="36"/>
        <v>1014</v>
      </c>
      <c r="N210" s="96">
        <v>0</v>
      </c>
      <c r="O210" s="96">
        <v>0</v>
      </c>
      <c r="P210" s="96">
        <v>1200</v>
      </c>
      <c r="Q210" s="96">
        <v>791</v>
      </c>
      <c r="R210" s="96">
        <v>269</v>
      </c>
      <c r="S210" s="96">
        <v>223</v>
      </c>
    </row>
    <row r="211" spans="1:19" s="54" customFormat="1" ht="18.75" customHeight="1">
      <c r="A211" s="130" t="s">
        <v>472</v>
      </c>
      <c r="B211" s="350" t="s">
        <v>254</v>
      </c>
      <c r="C211" s="351"/>
      <c r="D211" s="351"/>
      <c r="E211" s="351"/>
      <c r="F211" s="351"/>
      <c r="G211" s="351"/>
      <c r="H211" s="351"/>
      <c r="I211" s="351"/>
      <c r="J211" s="352"/>
      <c r="K211" s="96">
        <f t="shared" si="37"/>
        <v>195</v>
      </c>
      <c r="L211" s="83">
        <f t="shared" si="35"/>
        <v>65</v>
      </c>
      <c r="M211" s="83">
        <f t="shared" si="36"/>
        <v>60</v>
      </c>
      <c r="N211" s="96">
        <v>65</v>
      </c>
      <c r="O211" s="96">
        <v>60</v>
      </c>
      <c r="P211" s="96">
        <v>0</v>
      </c>
      <c r="Q211" s="96">
        <v>0</v>
      </c>
      <c r="R211" s="96">
        <v>0</v>
      </c>
      <c r="S211" s="96">
        <v>0</v>
      </c>
    </row>
    <row r="212" spans="1:19" s="54" customFormat="1" ht="18.75" customHeight="1">
      <c r="A212" s="143" t="s">
        <v>471</v>
      </c>
      <c r="B212" s="321" t="s">
        <v>253</v>
      </c>
      <c r="C212" s="322"/>
      <c r="D212" s="322"/>
      <c r="E212" s="322"/>
      <c r="F212" s="322"/>
      <c r="G212" s="322"/>
      <c r="H212" s="322"/>
      <c r="I212" s="322"/>
      <c r="J212" s="374"/>
      <c r="K212" s="96">
        <f t="shared" si="37"/>
        <v>196</v>
      </c>
      <c r="L212" s="83">
        <f t="shared" si="35"/>
        <v>32</v>
      </c>
      <c r="M212" s="83">
        <f t="shared" si="36"/>
        <v>2</v>
      </c>
      <c r="N212" s="96">
        <v>0</v>
      </c>
      <c r="O212" s="96">
        <v>0</v>
      </c>
      <c r="P212" s="96">
        <v>32</v>
      </c>
      <c r="Q212" s="96">
        <v>2</v>
      </c>
      <c r="R212" s="96">
        <v>0</v>
      </c>
      <c r="S212" s="96">
        <v>0</v>
      </c>
    </row>
    <row r="213" spans="1:19" s="54" customFormat="1" ht="18.75" customHeight="1">
      <c r="A213" s="142" t="s">
        <v>470</v>
      </c>
      <c r="B213" s="334" t="s">
        <v>252</v>
      </c>
      <c r="C213" s="335"/>
      <c r="D213" s="335"/>
      <c r="E213" s="335"/>
      <c r="F213" s="335"/>
      <c r="G213" s="335"/>
      <c r="H213" s="335"/>
      <c r="I213" s="335"/>
      <c r="J213" s="366"/>
      <c r="K213" s="96">
        <f t="shared" si="37"/>
        <v>197</v>
      </c>
      <c r="L213" s="83">
        <f t="shared" si="35"/>
        <v>84</v>
      </c>
      <c r="M213" s="83">
        <f t="shared" si="36"/>
        <v>24</v>
      </c>
      <c r="N213" s="96">
        <v>0</v>
      </c>
      <c r="O213" s="96">
        <v>0</v>
      </c>
      <c r="P213" s="96">
        <v>84</v>
      </c>
      <c r="Q213" s="96">
        <v>24</v>
      </c>
      <c r="R213" s="96">
        <v>0</v>
      </c>
      <c r="S213" s="96">
        <v>0</v>
      </c>
    </row>
    <row r="214" spans="1:19" s="54" customFormat="1" ht="18.75" customHeight="1">
      <c r="A214" s="141" t="s">
        <v>469</v>
      </c>
      <c r="B214" s="323" t="s">
        <v>251</v>
      </c>
      <c r="C214" s="324"/>
      <c r="D214" s="324"/>
      <c r="E214" s="324"/>
      <c r="F214" s="324"/>
      <c r="G214" s="324"/>
      <c r="H214" s="324"/>
      <c r="I214" s="324"/>
      <c r="J214" s="375"/>
      <c r="K214" s="96">
        <f t="shared" si="37"/>
        <v>198</v>
      </c>
      <c r="L214" s="83">
        <f t="shared" si="35"/>
        <v>34</v>
      </c>
      <c r="M214" s="83">
        <f t="shared" si="36"/>
        <v>6</v>
      </c>
      <c r="N214" s="96">
        <v>34</v>
      </c>
      <c r="O214" s="96">
        <v>6</v>
      </c>
      <c r="P214" s="96">
        <v>0</v>
      </c>
      <c r="Q214" s="96">
        <v>0</v>
      </c>
      <c r="R214" s="96">
        <v>0</v>
      </c>
      <c r="S214" s="96">
        <v>0</v>
      </c>
    </row>
    <row r="215" spans="1:19" s="54" customFormat="1" ht="18.75" customHeight="1">
      <c r="A215" s="132" t="s">
        <v>468</v>
      </c>
      <c r="B215" s="300" t="s">
        <v>250</v>
      </c>
      <c r="C215" s="301"/>
      <c r="D215" s="301"/>
      <c r="E215" s="301"/>
      <c r="F215" s="301"/>
      <c r="G215" s="301"/>
      <c r="H215" s="301"/>
      <c r="I215" s="301"/>
      <c r="J215" s="354"/>
      <c r="K215" s="96">
        <f t="shared" si="37"/>
        <v>199</v>
      </c>
      <c r="L215" s="83">
        <f t="shared" si="35"/>
        <v>14</v>
      </c>
      <c r="M215" s="83">
        <f t="shared" si="36"/>
        <v>14</v>
      </c>
      <c r="N215" s="109"/>
      <c r="O215" s="84"/>
      <c r="P215" s="96">
        <v>14</v>
      </c>
      <c r="Q215" s="113">
        <v>14</v>
      </c>
      <c r="R215" s="84"/>
      <c r="S215" s="84"/>
    </row>
    <row r="216" spans="1:19" s="54" customFormat="1" ht="18.75" customHeight="1">
      <c r="A216" s="133" t="s">
        <v>467</v>
      </c>
      <c r="B216" s="300" t="s">
        <v>249</v>
      </c>
      <c r="C216" s="301"/>
      <c r="D216" s="301"/>
      <c r="E216" s="301"/>
      <c r="F216" s="301"/>
      <c r="G216" s="301"/>
      <c r="H216" s="301"/>
      <c r="I216" s="301"/>
      <c r="J216" s="354"/>
      <c r="K216" s="96">
        <f t="shared" si="37"/>
        <v>200</v>
      </c>
      <c r="L216" s="83">
        <f t="shared" si="35"/>
        <v>135</v>
      </c>
      <c r="M216" s="83">
        <f t="shared" si="36"/>
        <v>85</v>
      </c>
      <c r="N216" s="96">
        <v>135</v>
      </c>
      <c r="O216" s="96">
        <v>85</v>
      </c>
      <c r="P216" s="96">
        <v>0</v>
      </c>
      <c r="Q216" s="96">
        <v>0</v>
      </c>
      <c r="R216" s="96">
        <v>0</v>
      </c>
      <c r="S216" s="96">
        <v>0</v>
      </c>
    </row>
    <row r="217" spans="1:19" s="54" customFormat="1" ht="18.75" customHeight="1">
      <c r="A217" s="139" t="s">
        <v>466</v>
      </c>
      <c r="B217" s="307" t="s">
        <v>248</v>
      </c>
      <c r="C217" s="308"/>
      <c r="D217" s="308"/>
      <c r="E217" s="308"/>
      <c r="F217" s="308"/>
      <c r="G217" s="308"/>
      <c r="H217" s="308"/>
      <c r="I217" s="308"/>
      <c r="J217" s="358"/>
      <c r="K217" s="96">
        <f t="shared" si="37"/>
        <v>201</v>
      </c>
      <c r="L217" s="83">
        <f t="shared" si="35"/>
        <v>19</v>
      </c>
      <c r="M217" s="83">
        <f t="shared" si="36"/>
        <v>0</v>
      </c>
      <c r="N217" s="109"/>
      <c r="O217" s="109"/>
      <c r="P217" s="109">
        <v>19</v>
      </c>
      <c r="Q217" s="109">
        <v>0</v>
      </c>
      <c r="R217" s="109"/>
      <c r="S217" s="84"/>
    </row>
    <row r="218" spans="1:19" s="54" customFormat="1" ht="18.75" customHeight="1">
      <c r="A218" s="140" t="s">
        <v>465</v>
      </c>
      <c r="B218" s="300" t="s">
        <v>247</v>
      </c>
      <c r="C218" s="301"/>
      <c r="D218" s="301"/>
      <c r="E218" s="301"/>
      <c r="F218" s="301"/>
      <c r="G218" s="301"/>
      <c r="H218" s="301"/>
      <c r="I218" s="301"/>
      <c r="J218" s="354"/>
      <c r="K218" s="96">
        <f t="shared" si="37"/>
        <v>202</v>
      </c>
      <c r="L218" s="83">
        <f t="shared" si="35"/>
        <v>5</v>
      </c>
      <c r="M218" s="83">
        <f t="shared" si="36"/>
        <v>0</v>
      </c>
      <c r="N218" s="109"/>
      <c r="O218" s="84"/>
      <c r="P218" s="112">
        <v>5</v>
      </c>
      <c r="Q218" s="84">
        <v>0</v>
      </c>
      <c r="R218" s="84"/>
      <c r="S218" s="84"/>
    </row>
    <row r="219" spans="1:19" s="54" customFormat="1" ht="18.75" customHeight="1">
      <c r="A219" s="139" t="s">
        <v>464</v>
      </c>
      <c r="B219" s="307" t="s">
        <v>246</v>
      </c>
      <c r="C219" s="308"/>
      <c r="D219" s="308"/>
      <c r="E219" s="308"/>
      <c r="F219" s="308"/>
      <c r="G219" s="308"/>
      <c r="H219" s="308"/>
      <c r="I219" s="308"/>
      <c r="J219" s="358"/>
      <c r="K219" s="96">
        <f t="shared" si="37"/>
        <v>203</v>
      </c>
      <c r="L219" s="83">
        <f t="shared" si="35"/>
        <v>15</v>
      </c>
      <c r="M219" s="83">
        <f t="shared" si="36"/>
        <v>7</v>
      </c>
      <c r="N219" s="109"/>
      <c r="O219" s="109"/>
      <c r="P219" s="109">
        <v>15</v>
      </c>
      <c r="Q219" s="109">
        <v>7</v>
      </c>
      <c r="R219" s="109"/>
      <c r="S219" s="84"/>
    </row>
    <row r="220" spans="1:19" s="54" customFormat="1" ht="18.75" customHeight="1">
      <c r="A220" s="138"/>
      <c r="B220" s="337" t="s">
        <v>245</v>
      </c>
      <c r="C220" s="338"/>
      <c r="D220" s="338"/>
      <c r="E220" s="338"/>
      <c r="F220" s="338"/>
      <c r="G220" s="338"/>
      <c r="H220" s="338"/>
      <c r="I220" s="338"/>
      <c r="J220" s="386"/>
      <c r="K220" s="96">
        <f t="shared" si="37"/>
        <v>204</v>
      </c>
      <c r="L220" s="83">
        <f t="shared" si="35"/>
        <v>178</v>
      </c>
      <c r="M220" s="83">
        <f t="shared" si="36"/>
        <v>104</v>
      </c>
      <c r="N220" s="111"/>
      <c r="O220" s="110"/>
      <c r="P220" s="110"/>
      <c r="Q220" s="110"/>
      <c r="R220" s="110">
        <v>178</v>
      </c>
      <c r="S220" s="110">
        <v>104</v>
      </c>
    </row>
    <row r="221" spans="1:19" s="54" customFormat="1" ht="18.75" customHeight="1">
      <c r="A221" s="137"/>
      <c r="B221" s="306" t="s">
        <v>244</v>
      </c>
      <c r="C221" s="306"/>
      <c r="D221" s="306"/>
      <c r="E221" s="306"/>
      <c r="F221" s="306"/>
      <c r="G221" s="306"/>
      <c r="H221" s="306"/>
      <c r="I221" s="306"/>
      <c r="J221" s="306"/>
      <c r="K221" s="96">
        <f t="shared" si="37"/>
        <v>205</v>
      </c>
      <c r="L221" s="83">
        <f t="shared" si="35"/>
        <v>36</v>
      </c>
      <c r="M221" s="83">
        <f t="shared" si="36"/>
        <v>7</v>
      </c>
      <c r="N221" s="109"/>
      <c r="O221" s="84"/>
      <c r="P221" s="84"/>
      <c r="Q221" s="84"/>
      <c r="R221" s="84">
        <v>36</v>
      </c>
      <c r="S221" s="84">
        <v>7</v>
      </c>
    </row>
    <row r="222" spans="1:19" s="54" customFormat="1" ht="18.75" customHeight="1">
      <c r="A222" s="371" t="s">
        <v>243</v>
      </c>
      <c r="B222" s="372"/>
      <c r="C222" s="372"/>
      <c r="D222" s="372"/>
      <c r="E222" s="372"/>
      <c r="F222" s="372"/>
      <c r="G222" s="372"/>
      <c r="H222" s="372"/>
      <c r="I222" s="372"/>
      <c r="J222" s="373"/>
      <c r="K222" s="134">
        <f t="shared" si="37"/>
        <v>206</v>
      </c>
      <c r="L222" s="107">
        <f t="shared" ref="L222:S222" si="38">SUM(L223)</f>
        <v>102</v>
      </c>
      <c r="M222" s="107">
        <f t="shared" si="38"/>
        <v>62</v>
      </c>
      <c r="N222" s="107">
        <f t="shared" si="38"/>
        <v>0</v>
      </c>
      <c r="O222" s="107">
        <f t="shared" si="38"/>
        <v>0</v>
      </c>
      <c r="P222" s="107">
        <f t="shared" si="38"/>
        <v>102</v>
      </c>
      <c r="Q222" s="107">
        <f t="shared" si="38"/>
        <v>62</v>
      </c>
      <c r="R222" s="107">
        <f t="shared" si="38"/>
        <v>0</v>
      </c>
      <c r="S222" s="107">
        <f t="shared" si="38"/>
        <v>0</v>
      </c>
    </row>
    <row r="223" spans="1:19" s="54" customFormat="1" ht="18.75" customHeight="1">
      <c r="A223" s="135" t="s">
        <v>463</v>
      </c>
      <c r="B223" s="327" t="s">
        <v>242</v>
      </c>
      <c r="C223" s="328"/>
      <c r="D223" s="328"/>
      <c r="E223" s="328"/>
      <c r="F223" s="328"/>
      <c r="G223" s="328"/>
      <c r="H223" s="328"/>
      <c r="I223" s="328"/>
      <c r="J223" s="361"/>
      <c r="K223" s="96">
        <f t="shared" si="37"/>
        <v>207</v>
      </c>
      <c r="L223" s="83">
        <f>+N223+P223+R223</f>
        <v>102</v>
      </c>
      <c r="M223" s="83">
        <f>+O223+Q223+S223</f>
        <v>62</v>
      </c>
      <c r="N223" s="96">
        <v>0</v>
      </c>
      <c r="O223" s="96">
        <v>0</v>
      </c>
      <c r="P223" s="96">
        <v>102</v>
      </c>
      <c r="Q223" s="96">
        <v>62</v>
      </c>
      <c r="R223" s="96">
        <v>0</v>
      </c>
      <c r="S223" s="96">
        <v>0</v>
      </c>
    </row>
    <row r="224" spans="1:19" s="54" customFormat="1" ht="18.75" customHeight="1">
      <c r="A224" s="371" t="s">
        <v>462</v>
      </c>
      <c r="B224" s="372"/>
      <c r="C224" s="372"/>
      <c r="D224" s="372"/>
      <c r="E224" s="372"/>
      <c r="F224" s="372"/>
      <c r="G224" s="372"/>
      <c r="H224" s="372"/>
      <c r="I224" s="372"/>
      <c r="J224" s="373"/>
      <c r="K224" s="134">
        <f t="shared" si="37"/>
        <v>208</v>
      </c>
      <c r="L224" s="107">
        <f t="shared" ref="L224:S224" si="39">SUM(L225:L230)</f>
        <v>1256</v>
      </c>
      <c r="M224" s="107">
        <f t="shared" si="39"/>
        <v>1052</v>
      </c>
      <c r="N224" s="107">
        <f t="shared" si="39"/>
        <v>94</v>
      </c>
      <c r="O224" s="107">
        <f t="shared" si="39"/>
        <v>84</v>
      </c>
      <c r="P224" s="107">
        <f t="shared" si="39"/>
        <v>1051</v>
      </c>
      <c r="Q224" s="107">
        <f t="shared" si="39"/>
        <v>875</v>
      </c>
      <c r="R224" s="107">
        <f t="shared" si="39"/>
        <v>111</v>
      </c>
      <c r="S224" s="107">
        <f t="shared" si="39"/>
        <v>93</v>
      </c>
    </row>
    <row r="225" spans="1:19" s="54" customFormat="1" ht="18.75" customHeight="1">
      <c r="A225" s="59" t="s">
        <v>461</v>
      </c>
      <c r="B225" s="306" t="s">
        <v>241</v>
      </c>
      <c r="C225" s="339"/>
      <c r="D225" s="339"/>
      <c r="E225" s="339"/>
      <c r="F225" s="339"/>
      <c r="G225" s="339"/>
      <c r="H225" s="339"/>
      <c r="I225" s="339"/>
      <c r="J225" s="339"/>
      <c r="K225" s="96">
        <f t="shared" si="37"/>
        <v>209</v>
      </c>
      <c r="L225" s="83">
        <f t="shared" ref="L225:M230" si="40">+N225+P225+R225</f>
        <v>384</v>
      </c>
      <c r="M225" s="83">
        <f t="shared" si="40"/>
        <v>373</v>
      </c>
      <c r="N225" s="96">
        <v>0</v>
      </c>
      <c r="O225" s="96">
        <v>0</v>
      </c>
      <c r="P225" s="96">
        <v>357</v>
      </c>
      <c r="Q225" s="96">
        <v>347</v>
      </c>
      <c r="R225" s="96">
        <v>27</v>
      </c>
      <c r="S225" s="96">
        <v>26</v>
      </c>
    </row>
    <row r="226" spans="1:19" s="54" customFormat="1" ht="18.75" customHeight="1">
      <c r="A226" s="136" t="s">
        <v>460</v>
      </c>
      <c r="B226" s="300" t="s">
        <v>240</v>
      </c>
      <c r="C226" s="301"/>
      <c r="D226" s="301"/>
      <c r="E226" s="301"/>
      <c r="F226" s="301"/>
      <c r="G226" s="301"/>
      <c r="H226" s="301"/>
      <c r="I226" s="301"/>
      <c r="J226" s="354"/>
      <c r="K226" s="96">
        <f t="shared" si="37"/>
        <v>210</v>
      </c>
      <c r="L226" s="83">
        <f t="shared" si="40"/>
        <v>32</v>
      </c>
      <c r="M226" s="83">
        <f t="shared" si="40"/>
        <v>32</v>
      </c>
      <c r="N226" s="96">
        <v>32</v>
      </c>
      <c r="O226" s="96">
        <v>32</v>
      </c>
      <c r="P226" s="96">
        <v>0</v>
      </c>
      <c r="Q226" s="96">
        <v>0</v>
      </c>
      <c r="R226" s="96">
        <v>0</v>
      </c>
      <c r="S226" s="96">
        <v>0</v>
      </c>
    </row>
    <row r="227" spans="1:19" s="54" customFormat="1" ht="18.75" customHeight="1">
      <c r="A227" s="132" t="s">
        <v>459</v>
      </c>
      <c r="B227" s="300" t="s">
        <v>239</v>
      </c>
      <c r="C227" s="301"/>
      <c r="D227" s="301"/>
      <c r="E227" s="301"/>
      <c r="F227" s="301"/>
      <c r="G227" s="301"/>
      <c r="H227" s="301"/>
      <c r="I227" s="301"/>
      <c r="J227" s="354"/>
      <c r="K227" s="96">
        <f t="shared" si="37"/>
        <v>211</v>
      </c>
      <c r="L227" s="83">
        <f t="shared" si="40"/>
        <v>18</v>
      </c>
      <c r="M227" s="83">
        <f t="shared" si="40"/>
        <v>8</v>
      </c>
      <c r="N227" s="109">
        <v>0</v>
      </c>
      <c r="O227" s="84">
        <v>0</v>
      </c>
      <c r="P227" s="84">
        <v>18</v>
      </c>
      <c r="Q227" s="84">
        <v>8</v>
      </c>
      <c r="R227" s="84">
        <v>0</v>
      </c>
      <c r="S227" s="84">
        <v>0</v>
      </c>
    </row>
    <row r="228" spans="1:19" s="54" customFormat="1" ht="18.75" customHeight="1">
      <c r="A228" s="133" t="s">
        <v>458</v>
      </c>
      <c r="B228" s="300" t="s">
        <v>238</v>
      </c>
      <c r="C228" s="301"/>
      <c r="D228" s="301"/>
      <c r="E228" s="301"/>
      <c r="F228" s="301"/>
      <c r="G228" s="301"/>
      <c r="H228" s="301"/>
      <c r="I228" s="301"/>
      <c r="J228" s="354"/>
      <c r="K228" s="96">
        <f t="shared" si="37"/>
        <v>212</v>
      </c>
      <c r="L228" s="83">
        <f t="shared" si="40"/>
        <v>41</v>
      </c>
      <c r="M228" s="83">
        <f t="shared" si="40"/>
        <v>40</v>
      </c>
      <c r="N228" s="96">
        <v>0</v>
      </c>
      <c r="O228" s="96">
        <v>0</v>
      </c>
      <c r="P228" s="96">
        <v>30</v>
      </c>
      <c r="Q228" s="96">
        <v>30</v>
      </c>
      <c r="R228" s="96">
        <v>11</v>
      </c>
      <c r="S228" s="96">
        <v>10</v>
      </c>
    </row>
    <row r="229" spans="1:19" s="54" customFormat="1" ht="18.75" customHeight="1">
      <c r="A229" s="135" t="s">
        <v>457</v>
      </c>
      <c r="B229" s="329" t="s">
        <v>237</v>
      </c>
      <c r="C229" s="330"/>
      <c r="D229" s="330"/>
      <c r="E229" s="330"/>
      <c r="F229" s="330"/>
      <c r="G229" s="330"/>
      <c r="H229" s="330"/>
      <c r="I229" s="330"/>
      <c r="J229" s="360"/>
      <c r="K229" s="96">
        <f t="shared" si="37"/>
        <v>213</v>
      </c>
      <c r="L229" s="83">
        <f t="shared" si="40"/>
        <v>62</v>
      </c>
      <c r="M229" s="83">
        <f t="shared" si="40"/>
        <v>52</v>
      </c>
      <c r="N229" s="96">
        <v>62</v>
      </c>
      <c r="O229" s="96">
        <v>52</v>
      </c>
      <c r="P229" s="96">
        <v>0</v>
      </c>
      <c r="Q229" s="96">
        <v>0</v>
      </c>
      <c r="R229" s="96">
        <v>0</v>
      </c>
      <c r="S229" s="96">
        <v>0</v>
      </c>
    </row>
    <row r="230" spans="1:19" s="54" customFormat="1" ht="18.75" customHeight="1">
      <c r="A230" s="132" t="s">
        <v>456</v>
      </c>
      <c r="B230" s="309" t="s">
        <v>236</v>
      </c>
      <c r="C230" s="310"/>
      <c r="D230" s="310"/>
      <c r="E230" s="310"/>
      <c r="F230" s="310"/>
      <c r="G230" s="310"/>
      <c r="H230" s="310"/>
      <c r="I230" s="310"/>
      <c r="J230" s="356"/>
      <c r="K230" s="96">
        <f t="shared" si="37"/>
        <v>214</v>
      </c>
      <c r="L230" s="83">
        <f t="shared" si="40"/>
        <v>719</v>
      </c>
      <c r="M230" s="83">
        <f t="shared" si="40"/>
        <v>547</v>
      </c>
      <c r="N230" s="96">
        <v>0</v>
      </c>
      <c r="O230" s="96">
        <v>0</v>
      </c>
      <c r="P230" s="96">
        <v>646</v>
      </c>
      <c r="Q230" s="96">
        <v>490</v>
      </c>
      <c r="R230" s="96">
        <v>73</v>
      </c>
      <c r="S230" s="96">
        <v>57</v>
      </c>
    </row>
    <row r="231" spans="1:19" s="54" customFormat="1" ht="18.75" customHeight="1">
      <c r="A231" s="371" t="s">
        <v>235</v>
      </c>
      <c r="B231" s="372"/>
      <c r="C231" s="372"/>
      <c r="D231" s="372"/>
      <c r="E231" s="372"/>
      <c r="F231" s="372"/>
      <c r="G231" s="372"/>
      <c r="H231" s="372"/>
      <c r="I231" s="372"/>
      <c r="J231" s="373"/>
      <c r="K231" s="134">
        <f t="shared" si="37"/>
        <v>215</v>
      </c>
      <c r="L231" s="107">
        <f t="shared" ref="L231:S231" si="41">SUM(L232:L243)</f>
        <v>769</v>
      </c>
      <c r="M231" s="107">
        <f t="shared" si="41"/>
        <v>663</v>
      </c>
      <c r="N231" s="107">
        <f t="shared" si="41"/>
        <v>610</v>
      </c>
      <c r="O231" s="107">
        <f t="shared" si="41"/>
        <v>524</v>
      </c>
      <c r="P231" s="107">
        <f t="shared" si="41"/>
        <v>159</v>
      </c>
      <c r="Q231" s="107">
        <f t="shared" si="41"/>
        <v>139</v>
      </c>
      <c r="R231" s="107">
        <f t="shared" si="41"/>
        <v>0</v>
      </c>
      <c r="S231" s="107">
        <f t="shared" si="41"/>
        <v>0</v>
      </c>
    </row>
    <row r="232" spans="1:19" s="54" customFormat="1" ht="18.75" customHeight="1">
      <c r="A232" s="131" t="s">
        <v>455</v>
      </c>
      <c r="B232" s="300" t="s">
        <v>234</v>
      </c>
      <c r="C232" s="301"/>
      <c r="D232" s="301"/>
      <c r="E232" s="301"/>
      <c r="F232" s="301"/>
      <c r="G232" s="301"/>
      <c r="H232" s="301"/>
      <c r="I232" s="301"/>
      <c r="J232" s="354"/>
      <c r="K232" s="96">
        <f t="shared" si="37"/>
        <v>216</v>
      </c>
      <c r="L232" s="83">
        <f t="shared" ref="L232:L243" si="42">+N232+P232+R232</f>
        <v>38</v>
      </c>
      <c r="M232" s="83">
        <f t="shared" ref="M232:M243" si="43">+O232+Q232+S232</f>
        <v>25</v>
      </c>
      <c r="N232" s="109">
        <v>38</v>
      </c>
      <c r="O232" s="84">
        <v>25</v>
      </c>
      <c r="P232" s="84"/>
      <c r="Q232" s="84"/>
      <c r="R232" s="84"/>
      <c r="S232" s="84"/>
    </row>
    <row r="233" spans="1:19" s="54" customFormat="1" ht="18.75" customHeight="1">
      <c r="A233" s="130" t="s">
        <v>454</v>
      </c>
      <c r="B233" s="300" t="s">
        <v>233</v>
      </c>
      <c r="C233" s="301"/>
      <c r="D233" s="301"/>
      <c r="E233" s="301"/>
      <c r="F233" s="301"/>
      <c r="G233" s="301"/>
      <c r="H233" s="301"/>
      <c r="I233" s="301"/>
      <c r="J233" s="354"/>
      <c r="K233" s="96">
        <f t="shared" si="37"/>
        <v>217</v>
      </c>
      <c r="L233" s="83">
        <f t="shared" si="42"/>
        <v>88</v>
      </c>
      <c r="M233" s="83">
        <f t="shared" si="43"/>
        <v>74</v>
      </c>
      <c r="N233" s="109">
        <v>88</v>
      </c>
      <c r="O233" s="84">
        <v>74</v>
      </c>
      <c r="P233" s="84"/>
      <c r="Q233" s="84"/>
      <c r="R233" s="84"/>
      <c r="S233" s="84"/>
    </row>
    <row r="234" spans="1:19" s="54" customFormat="1" ht="18.75" customHeight="1">
      <c r="A234" s="132" t="s">
        <v>453</v>
      </c>
      <c r="B234" s="300" t="s">
        <v>232</v>
      </c>
      <c r="C234" s="301"/>
      <c r="D234" s="301"/>
      <c r="E234" s="301"/>
      <c r="F234" s="301"/>
      <c r="G234" s="301"/>
      <c r="H234" s="301"/>
      <c r="I234" s="301"/>
      <c r="J234" s="354"/>
      <c r="K234" s="96">
        <f t="shared" si="37"/>
        <v>218</v>
      </c>
      <c r="L234" s="83">
        <f t="shared" si="42"/>
        <v>6</v>
      </c>
      <c r="M234" s="83">
        <f t="shared" si="43"/>
        <v>6</v>
      </c>
      <c r="N234" s="109">
        <v>6</v>
      </c>
      <c r="O234" s="84">
        <v>6</v>
      </c>
      <c r="P234" s="84"/>
      <c r="Q234" s="84"/>
      <c r="R234" s="84"/>
      <c r="S234" s="84"/>
    </row>
    <row r="235" spans="1:19" s="54" customFormat="1" ht="18.75" customHeight="1">
      <c r="A235" s="132" t="s">
        <v>452</v>
      </c>
      <c r="B235" s="300" t="s">
        <v>231</v>
      </c>
      <c r="C235" s="301"/>
      <c r="D235" s="301"/>
      <c r="E235" s="301"/>
      <c r="F235" s="301"/>
      <c r="G235" s="301"/>
      <c r="H235" s="301"/>
      <c r="I235" s="301"/>
      <c r="J235" s="354"/>
      <c r="K235" s="96">
        <f t="shared" si="37"/>
        <v>219</v>
      </c>
      <c r="L235" s="83">
        <f t="shared" si="42"/>
        <v>24</v>
      </c>
      <c r="M235" s="83">
        <f t="shared" si="43"/>
        <v>12</v>
      </c>
      <c r="N235" s="109">
        <v>24</v>
      </c>
      <c r="O235" s="84">
        <v>12</v>
      </c>
      <c r="P235" s="84"/>
      <c r="Q235" s="84"/>
      <c r="R235" s="84"/>
      <c r="S235" s="84"/>
    </row>
    <row r="236" spans="1:19" s="54" customFormat="1" ht="18.75" customHeight="1">
      <c r="A236" s="133" t="s">
        <v>451</v>
      </c>
      <c r="B236" s="383" t="s">
        <v>230</v>
      </c>
      <c r="C236" s="384"/>
      <c r="D236" s="384"/>
      <c r="E236" s="384"/>
      <c r="F236" s="384"/>
      <c r="G236" s="384"/>
      <c r="H236" s="384"/>
      <c r="I236" s="384"/>
      <c r="J236" s="385"/>
      <c r="K236" s="96">
        <f t="shared" si="37"/>
        <v>220</v>
      </c>
      <c r="L236" s="83">
        <f t="shared" si="42"/>
        <v>257</v>
      </c>
      <c r="M236" s="83">
        <f t="shared" si="43"/>
        <v>244</v>
      </c>
      <c r="N236" s="96">
        <v>257</v>
      </c>
      <c r="O236" s="96">
        <v>244</v>
      </c>
      <c r="P236" s="96">
        <v>0</v>
      </c>
      <c r="Q236" s="96">
        <v>0</v>
      </c>
      <c r="R236" s="96">
        <v>0</v>
      </c>
      <c r="S236" s="96">
        <v>0</v>
      </c>
    </row>
    <row r="237" spans="1:19" s="54" customFormat="1" ht="18.75" customHeight="1">
      <c r="A237" s="132" t="s">
        <v>450</v>
      </c>
      <c r="B237" s="300" t="s">
        <v>229</v>
      </c>
      <c r="C237" s="301"/>
      <c r="D237" s="301"/>
      <c r="E237" s="301"/>
      <c r="F237" s="301"/>
      <c r="G237" s="301"/>
      <c r="H237" s="301"/>
      <c r="I237" s="301"/>
      <c r="J237" s="354"/>
      <c r="K237" s="96">
        <f t="shared" si="37"/>
        <v>221</v>
      </c>
      <c r="L237" s="83">
        <f t="shared" si="42"/>
        <v>114</v>
      </c>
      <c r="M237" s="83">
        <f t="shared" si="43"/>
        <v>109</v>
      </c>
      <c r="N237" s="96">
        <v>0</v>
      </c>
      <c r="O237" s="96">
        <v>0</v>
      </c>
      <c r="P237" s="96">
        <v>114</v>
      </c>
      <c r="Q237" s="96">
        <v>109</v>
      </c>
      <c r="R237" s="96">
        <v>0</v>
      </c>
      <c r="S237" s="96">
        <v>0</v>
      </c>
    </row>
    <row r="238" spans="1:19" s="54" customFormat="1" ht="18.75" customHeight="1">
      <c r="A238" s="132" t="s">
        <v>449</v>
      </c>
      <c r="B238" s="300" t="s">
        <v>228</v>
      </c>
      <c r="C238" s="301"/>
      <c r="D238" s="301"/>
      <c r="E238" s="301"/>
      <c r="F238" s="301"/>
      <c r="G238" s="301"/>
      <c r="H238" s="301"/>
      <c r="I238" s="301"/>
      <c r="J238" s="354"/>
      <c r="K238" s="96">
        <f t="shared" si="37"/>
        <v>222</v>
      </c>
      <c r="L238" s="83">
        <f t="shared" si="42"/>
        <v>11</v>
      </c>
      <c r="M238" s="83">
        <f t="shared" si="43"/>
        <v>11</v>
      </c>
      <c r="N238" s="109"/>
      <c r="O238" s="84"/>
      <c r="P238" s="84">
        <v>11</v>
      </c>
      <c r="Q238" s="84">
        <v>11</v>
      </c>
      <c r="R238" s="84"/>
      <c r="S238" s="84"/>
    </row>
    <row r="239" spans="1:19" s="54" customFormat="1" ht="18.75" customHeight="1">
      <c r="A239" s="131" t="s">
        <v>448</v>
      </c>
      <c r="B239" s="300" t="s">
        <v>227</v>
      </c>
      <c r="C239" s="301"/>
      <c r="D239" s="301"/>
      <c r="E239" s="301"/>
      <c r="F239" s="301"/>
      <c r="G239" s="301"/>
      <c r="H239" s="301"/>
      <c r="I239" s="301"/>
      <c r="J239" s="354"/>
      <c r="K239" s="96">
        <f t="shared" si="37"/>
        <v>223</v>
      </c>
      <c r="L239" s="83">
        <f t="shared" si="42"/>
        <v>13</v>
      </c>
      <c r="M239" s="83">
        <f t="shared" si="43"/>
        <v>2</v>
      </c>
      <c r="N239" s="109">
        <v>13</v>
      </c>
      <c r="O239" s="84">
        <v>2</v>
      </c>
      <c r="P239" s="84"/>
      <c r="Q239" s="84"/>
      <c r="R239" s="84"/>
      <c r="S239" s="84"/>
    </row>
    <row r="240" spans="1:19" s="54" customFormat="1" ht="18.75" customHeight="1">
      <c r="A240" s="132" t="s">
        <v>447</v>
      </c>
      <c r="B240" s="300" t="s">
        <v>226</v>
      </c>
      <c r="C240" s="301"/>
      <c r="D240" s="301"/>
      <c r="E240" s="301"/>
      <c r="F240" s="301"/>
      <c r="G240" s="301"/>
      <c r="H240" s="301"/>
      <c r="I240" s="301"/>
      <c r="J240" s="354"/>
      <c r="K240" s="96">
        <f t="shared" si="37"/>
        <v>224</v>
      </c>
      <c r="L240" s="83">
        <f t="shared" si="42"/>
        <v>128</v>
      </c>
      <c r="M240" s="83">
        <f t="shared" si="43"/>
        <v>114</v>
      </c>
      <c r="N240" s="96">
        <v>128</v>
      </c>
      <c r="O240" s="96">
        <v>114</v>
      </c>
      <c r="P240" s="96">
        <v>0</v>
      </c>
      <c r="Q240" s="96">
        <v>0</v>
      </c>
      <c r="R240" s="96">
        <v>0</v>
      </c>
      <c r="S240" s="96">
        <v>0</v>
      </c>
    </row>
    <row r="241" spans="1:19" s="54" customFormat="1" ht="18.75" customHeight="1">
      <c r="A241" s="130" t="s">
        <v>446</v>
      </c>
      <c r="B241" s="300" t="s">
        <v>225</v>
      </c>
      <c r="C241" s="301"/>
      <c r="D241" s="301"/>
      <c r="E241" s="301"/>
      <c r="F241" s="301"/>
      <c r="G241" s="301"/>
      <c r="H241" s="301"/>
      <c r="I241" s="301"/>
      <c r="J241" s="354"/>
      <c r="K241" s="96">
        <f t="shared" si="37"/>
        <v>225</v>
      </c>
      <c r="L241" s="83">
        <f t="shared" si="42"/>
        <v>34</v>
      </c>
      <c r="M241" s="83">
        <f t="shared" si="43"/>
        <v>19</v>
      </c>
      <c r="N241" s="96">
        <v>0</v>
      </c>
      <c r="O241" s="96">
        <v>0</v>
      </c>
      <c r="P241" s="96">
        <v>34</v>
      </c>
      <c r="Q241" s="96">
        <v>19</v>
      </c>
      <c r="R241" s="96">
        <v>0</v>
      </c>
      <c r="S241" s="96">
        <v>0</v>
      </c>
    </row>
    <row r="242" spans="1:19" s="54" customFormat="1" ht="18.75" customHeight="1">
      <c r="A242" s="131" t="s">
        <v>445</v>
      </c>
      <c r="B242" s="300" t="s">
        <v>224</v>
      </c>
      <c r="C242" s="301"/>
      <c r="D242" s="301"/>
      <c r="E242" s="301"/>
      <c r="F242" s="301"/>
      <c r="G242" s="301"/>
      <c r="H242" s="301"/>
      <c r="I242" s="301"/>
      <c r="J242" s="354"/>
      <c r="K242" s="96">
        <f t="shared" si="37"/>
        <v>226</v>
      </c>
      <c r="L242" s="83">
        <f t="shared" si="42"/>
        <v>17</v>
      </c>
      <c r="M242" s="83">
        <f t="shared" si="43"/>
        <v>13</v>
      </c>
      <c r="N242" s="96">
        <v>17</v>
      </c>
      <c r="O242" s="96">
        <v>13</v>
      </c>
      <c r="P242" s="96">
        <v>0</v>
      </c>
      <c r="Q242" s="96">
        <v>0</v>
      </c>
      <c r="R242" s="96">
        <v>0</v>
      </c>
      <c r="S242" s="96">
        <v>0</v>
      </c>
    </row>
    <row r="243" spans="1:19" s="54" customFormat="1" ht="18.75" customHeight="1">
      <c r="A243" s="130" t="s">
        <v>444</v>
      </c>
      <c r="B243" s="300" t="s">
        <v>223</v>
      </c>
      <c r="C243" s="301"/>
      <c r="D243" s="301"/>
      <c r="E243" s="301"/>
      <c r="F243" s="301"/>
      <c r="G243" s="301"/>
      <c r="H243" s="301"/>
      <c r="I243" s="301"/>
      <c r="J243" s="354"/>
      <c r="K243" s="96">
        <f t="shared" si="37"/>
        <v>227</v>
      </c>
      <c r="L243" s="83">
        <f t="shared" si="42"/>
        <v>39</v>
      </c>
      <c r="M243" s="83">
        <f t="shared" si="43"/>
        <v>34</v>
      </c>
      <c r="N243" s="109">
        <v>39</v>
      </c>
      <c r="O243" s="84">
        <v>34</v>
      </c>
      <c r="P243" s="84"/>
      <c r="Q243" s="84"/>
      <c r="R243" s="84"/>
      <c r="S243" s="84"/>
    </row>
  </sheetData>
  <mergeCells count="250">
    <mergeCell ref="B137:J137"/>
    <mergeCell ref="A18:J18"/>
    <mergeCell ref="A21:J21"/>
    <mergeCell ref="A46:J46"/>
    <mergeCell ref="A66:J66"/>
    <mergeCell ref="A74:J74"/>
    <mergeCell ref="A86:J86"/>
    <mergeCell ref="B140:J140"/>
    <mergeCell ref="B141:J141"/>
    <mergeCell ref="B100:J100"/>
    <mergeCell ref="B101:J101"/>
    <mergeCell ref="B102:J102"/>
    <mergeCell ref="B103:J103"/>
    <mergeCell ref="B104:J104"/>
    <mergeCell ref="B105:J105"/>
    <mergeCell ref="B106:J106"/>
    <mergeCell ref="B133:J133"/>
    <mergeCell ref="B93:J93"/>
    <mergeCell ref="B94:J94"/>
    <mergeCell ref="B95:J95"/>
    <mergeCell ref="B96:J96"/>
    <mergeCell ref="B97:J97"/>
    <mergeCell ref="B139:J139"/>
    <mergeCell ref="B117:J117"/>
    <mergeCell ref="B19:J19"/>
    <mergeCell ref="B20:J20"/>
    <mergeCell ref="B22:J22"/>
    <mergeCell ref="B38:J38"/>
    <mergeCell ref="B50:J50"/>
    <mergeCell ref="B51:J51"/>
    <mergeCell ref="B134:J134"/>
    <mergeCell ref="B135:J135"/>
    <mergeCell ref="B136:J136"/>
    <mergeCell ref="B119:J119"/>
    <mergeCell ref="B120:J120"/>
    <mergeCell ref="B116:J116"/>
    <mergeCell ref="B232:J232"/>
    <mergeCell ref="B233:J233"/>
    <mergeCell ref="B234:J234"/>
    <mergeCell ref="B235:J235"/>
    <mergeCell ref="B242:J242"/>
    <mergeCell ref="B241:J241"/>
    <mergeCell ref="B243:J243"/>
    <mergeCell ref="B236:J236"/>
    <mergeCell ref="B237:J237"/>
    <mergeCell ref="B238:J238"/>
    <mergeCell ref="B239:J239"/>
    <mergeCell ref="B240:J240"/>
    <mergeCell ref="A231:J231"/>
    <mergeCell ref="B228:J228"/>
    <mergeCell ref="A224:J224"/>
    <mergeCell ref="B203:J203"/>
    <mergeCell ref="B221:J221"/>
    <mergeCell ref="B189:J189"/>
    <mergeCell ref="B190:J190"/>
    <mergeCell ref="B191:J191"/>
    <mergeCell ref="B192:J192"/>
    <mergeCell ref="B199:J199"/>
    <mergeCell ref="B210:J210"/>
    <mergeCell ref="B225:J225"/>
    <mergeCell ref="B207:J207"/>
    <mergeCell ref="B212:J212"/>
    <mergeCell ref="B213:J213"/>
    <mergeCell ref="B214:J214"/>
    <mergeCell ref="B211:J211"/>
    <mergeCell ref="B220:J220"/>
    <mergeCell ref="B223:J223"/>
    <mergeCell ref="B230:J230"/>
    <mergeCell ref="B226:J226"/>
    <mergeCell ref="B227:J227"/>
    <mergeCell ref="B206:J206"/>
    <mergeCell ref="B208:J208"/>
    <mergeCell ref="B204:J204"/>
    <mergeCell ref="B205:J205"/>
    <mergeCell ref="B215:J215"/>
    <mergeCell ref="B216:J216"/>
    <mergeCell ref="B217:J217"/>
    <mergeCell ref="B229:J229"/>
    <mergeCell ref="A222:J222"/>
    <mergeCell ref="B219:J219"/>
    <mergeCell ref="B193:J193"/>
    <mergeCell ref="B194:J194"/>
    <mergeCell ref="B195:J195"/>
    <mergeCell ref="B196:J196"/>
    <mergeCell ref="B198:J198"/>
    <mergeCell ref="B202:J202"/>
    <mergeCell ref="B209:J209"/>
    <mergeCell ref="B218:J218"/>
    <mergeCell ref="B197:J197"/>
    <mergeCell ref="B200:J200"/>
    <mergeCell ref="B187:J187"/>
    <mergeCell ref="B180:J180"/>
    <mergeCell ref="B168:J168"/>
    <mergeCell ref="B159:J159"/>
    <mergeCell ref="B160:J160"/>
    <mergeCell ref="B161:J161"/>
    <mergeCell ref="B162:J162"/>
    <mergeCell ref="A188:J188"/>
    <mergeCell ref="B164:J164"/>
    <mergeCell ref="B174:J174"/>
    <mergeCell ref="B175:J175"/>
    <mergeCell ref="B176:J176"/>
    <mergeCell ref="B170:J170"/>
    <mergeCell ref="B171:J171"/>
    <mergeCell ref="B172:J172"/>
    <mergeCell ref="B173:J173"/>
    <mergeCell ref="A169:J169"/>
    <mergeCell ref="B165:J165"/>
    <mergeCell ref="B166:J166"/>
    <mergeCell ref="B167:J167"/>
    <mergeCell ref="B163:J163"/>
    <mergeCell ref="B181:J181"/>
    <mergeCell ref="B182:J182"/>
    <mergeCell ref="B183:J183"/>
    <mergeCell ref="B184:J184"/>
    <mergeCell ref="B201:J201"/>
    <mergeCell ref="B157:J157"/>
    <mergeCell ref="B177:J177"/>
    <mergeCell ref="B178:J178"/>
    <mergeCell ref="B179:J179"/>
    <mergeCell ref="B185:J185"/>
    <mergeCell ref="B186:J186"/>
    <mergeCell ref="B158:J158"/>
    <mergeCell ref="B110:J110"/>
    <mergeCell ref="B152:J152"/>
    <mergeCell ref="B153:J153"/>
    <mergeCell ref="B154:J154"/>
    <mergeCell ref="B155:J155"/>
    <mergeCell ref="B156:J156"/>
    <mergeCell ref="B142:J142"/>
    <mergeCell ref="B149:J149"/>
    <mergeCell ref="B126:J126"/>
    <mergeCell ref="B127:J127"/>
    <mergeCell ref="B128:J128"/>
    <mergeCell ref="B129:J129"/>
    <mergeCell ref="B144:J144"/>
    <mergeCell ref="A143:J143"/>
    <mergeCell ref="B130:J130"/>
    <mergeCell ref="B131:J131"/>
    <mergeCell ref="B132:J132"/>
    <mergeCell ref="B138:J138"/>
    <mergeCell ref="B145:J145"/>
    <mergeCell ref="B146:J146"/>
    <mergeCell ref="B147:J147"/>
    <mergeCell ref="B148:J148"/>
    <mergeCell ref="A150:J150"/>
    <mergeCell ref="B151:J151"/>
    <mergeCell ref="B118:J118"/>
    <mergeCell ref="B111:J111"/>
    <mergeCell ref="B112:J112"/>
    <mergeCell ref="B113:J113"/>
    <mergeCell ref="B114:J114"/>
    <mergeCell ref="B115:J115"/>
    <mergeCell ref="B122:J122"/>
    <mergeCell ref="B124:J124"/>
    <mergeCell ref="B125:J125"/>
    <mergeCell ref="B123:J123"/>
    <mergeCell ref="A121:J121"/>
    <mergeCell ref="B92:J92"/>
    <mergeCell ref="A88:J88"/>
    <mergeCell ref="B84:J84"/>
    <mergeCell ref="B85:J85"/>
    <mergeCell ref="B87:J87"/>
    <mergeCell ref="A98:J98"/>
    <mergeCell ref="B107:J107"/>
    <mergeCell ref="B108:J108"/>
    <mergeCell ref="B109:J109"/>
    <mergeCell ref="B99:J99"/>
    <mergeCell ref="B80:J80"/>
    <mergeCell ref="B81:J81"/>
    <mergeCell ref="B82:J82"/>
    <mergeCell ref="B83:J83"/>
    <mergeCell ref="B72:J72"/>
    <mergeCell ref="B73:J73"/>
    <mergeCell ref="B89:J89"/>
    <mergeCell ref="B90:J90"/>
    <mergeCell ref="B91:J91"/>
    <mergeCell ref="B76:J76"/>
    <mergeCell ref="B77:J77"/>
    <mergeCell ref="B78:J78"/>
    <mergeCell ref="B75:J75"/>
    <mergeCell ref="B52:J52"/>
    <mergeCell ref="B61:J61"/>
    <mergeCell ref="B62:J62"/>
    <mergeCell ref="B63:J63"/>
    <mergeCell ref="B64:J64"/>
    <mergeCell ref="B47:J47"/>
    <mergeCell ref="B48:J48"/>
    <mergeCell ref="B49:J49"/>
    <mergeCell ref="B79:J79"/>
    <mergeCell ref="B71:J71"/>
    <mergeCell ref="B65:J65"/>
    <mergeCell ref="B57:J57"/>
    <mergeCell ref="B58:J58"/>
    <mergeCell ref="B59:J59"/>
    <mergeCell ref="B60:J60"/>
    <mergeCell ref="B67:J67"/>
    <mergeCell ref="B68:J68"/>
    <mergeCell ref="B69:J69"/>
    <mergeCell ref="B70:J70"/>
    <mergeCell ref="B53:J53"/>
    <mergeCell ref="B54:J54"/>
    <mergeCell ref="B55:J55"/>
    <mergeCell ref="B56:J56"/>
    <mergeCell ref="B32:J32"/>
    <mergeCell ref="B33:J33"/>
    <mergeCell ref="B34:J34"/>
    <mergeCell ref="B41:J41"/>
    <mergeCell ref="B42:J42"/>
    <mergeCell ref="B43:J43"/>
    <mergeCell ref="B44:J44"/>
    <mergeCell ref="B45:J45"/>
    <mergeCell ref="B35:J35"/>
    <mergeCell ref="B36:J36"/>
    <mergeCell ref="B37:J37"/>
    <mergeCell ref="B39:J39"/>
    <mergeCell ref="B40:J40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B16:J16"/>
    <mergeCell ref="A17:J17"/>
    <mergeCell ref="L12:L15"/>
    <mergeCell ref="M12:S12"/>
    <mergeCell ref="M13:M15"/>
    <mergeCell ref="N13:O13"/>
    <mergeCell ref="P13:Q13"/>
    <mergeCell ref="R13:S13"/>
    <mergeCell ref="N14:N15"/>
    <mergeCell ref="P14:P15"/>
    <mergeCell ref="R1:S1"/>
    <mergeCell ref="A3:S3"/>
    <mergeCell ref="A4:S4"/>
    <mergeCell ref="A6:J6"/>
    <mergeCell ref="A7:C7"/>
    <mergeCell ref="A8:C8"/>
    <mergeCell ref="D8:J8"/>
    <mergeCell ref="R14:R15"/>
    <mergeCell ref="A9:C9"/>
    <mergeCell ref="D9:J9"/>
    <mergeCell ref="A11:K11"/>
    <mergeCell ref="A12:A15"/>
    <mergeCell ref="B12:J15"/>
    <mergeCell ref="K12:K15"/>
  </mergeCells>
  <pageMargins left="0.59055118110236227" right="0.39370078740157483" top="0.59055118110236227" bottom="0.31496062992125984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E993C-BE1D-41BF-9DDC-92D88ABE1381}">
  <sheetPr>
    <tabColor rgb="FF00B050"/>
  </sheetPr>
  <dimension ref="A1:S907"/>
  <sheetViews>
    <sheetView view="pageBreakPreview" zoomScale="85" zoomScaleNormal="100" zoomScaleSheetLayoutView="85" workbookViewId="0">
      <pane xSplit="11" ySplit="17" topLeftCell="L744" activePane="bottomRight" state="frozen"/>
      <selection activeCell="B8" sqref="B8:H8"/>
      <selection pane="topRight" activeCell="B8" sqref="B8:H8"/>
      <selection pane="bottomLeft" activeCell="B8" sqref="B8:H8"/>
      <selection pane="bottomRight" activeCell="L819" sqref="L819"/>
    </sheetView>
  </sheetViews>
  <sheetFormatPr defaultColWidth="8.85546875" defaultRowHeight="12.75"/>
  <cols>
    <col min="1" max="1" width="11.5703125" style="86" customWidth="1"/>
    <col min="2" max="2" width="2.5703125" style="129" customWidth="1"/>
    <col min="3" max="3" width="2.7109375" style="129" customWidth="1"/>
    <col min="4" max="10" width="4" style="129" customWidth="1"/>
    <col min="11" max="11" width="3.85546875" style="129" customWidth="1"/>
    <col min="12" max="19" width="10" style="128" customWidth="1"/>
    <col min="20" max="202" width="8.85546875" style="49"/>
    <col min="203" max="203" width="5.42578125" style="49" customWidth="1"/>
    <col min="204" max="205" width="12.85546875" style="49" customWidth="1"/>
    <col min="206" max="212" width="5.42578125" style="49" customWidth="1"/>
    <col min="213" max="214" width="8.42578125" style="49" customWidth="1"/>
    <col min="215" max="224" width="8" style="49" customWidth="1"/>
    <col min="225" max="225" width="8.85546875" style="49" customWidth="1"/>
    <col min="226" max="226" width="10.140625" style="49" customWidth="1"/>
    <col min="227" max="232" width="7.85546875" style="49" customWidth="1"/>
    <col min="233" max="458" width="8.85546875" style="49"/>
    <col min="459" max="459" width="5.42578125" style="49" customWidth="1"/>
    <col min="460" max="461" width="12.85546875" style="49" customWidth="1"/>
    <col min="462" max="468" width="5.42578125" style="49" customWidth="1"/>
    <col min="469" max="470" width="8.42578125" style="49" customWidth="1"/>
    <col min="471" max="480" width="8" style="49" customWidth="1"/>
    <col min="481" max="481" width="8.85546875" style="49" customWidth="1"/>
    <col min="482" max="482" width="10.140625" style="49" customWidth="1"/>
    <col min="483" max="488" width="7.85546875" style="49" customWidth="1"/>
    <col min="489" max="714" width="8.85546875" style="49"/>
    <col min="715" max="715" width="5.42578125" style="49" customWidth="1"/>
    <col min="716" max="717" width="12.85546875" style="49" customWidth="1"/>
    <col min="718" max="724" width="5.42578125" style="49" customWidth="1"/>
    <col min="725" max="726" width="8.42578125" style="49" customWidth="1"/>
    <col min="727" max="736" width="8" style="49" customWidth="1"/>
    <col min="737" max="737" width="8.85546875" style="49" customWidth="1"/>
    <col min="738" max="738" width="10.140625" style="49" customWidth="1"/>
    <col min="739" max="744" width="7.85546875" style="49" customWidth="1"/>
    <col min="745" max="970" width="8.85546875" style="49"/>
    <col min="971" max="971" width="5.42578125" style="49" customWidth="1"/>
    <col min="972" max="973" width="12.85546875" style="49" customWidth="1"/>
    <col min="974" max="980" width="5.42578125" style="49" customWidth="1"/>
    <col min="981" max="982" width="8.42578125" style="49" customWidth="1"/>
    <col min="983" max="992" width="8" style="49" customWidth="1"/>
    <col min="993" max="993" width="8.85546875" style="49" customWidth="1"/>
    <col min="994" max="994" width="10.140625" style="49" customWidth="1"/>
    <col min="995" max="1000" width="7.85546875" style="49" customWidth="1"/>
    <col min="1001" max="1226" width="8.85546875" style="49"/>
    <col min="1227" max="1227" width="5.42578125" style="49" customWidth="1"/>
    <col min="1228" max="1229" width="12.85546875" style="49" customWidth="1"/>
    <col min="1230" max="1236" width="5.42578125" style="49" customWidth="1"/>
    <col min="1237" max="1238" width="8.42578125" style="49" customWidth="1"/>
    <col min="1239" max="1248" width="8" style="49" customWidth="1"/>
    <col min="1249" max="1249" width="8.85546875" style="49" customWidth="1"/>
    <col min="1250" max="1250" width="10.140625" style="49" customWidth="1"/>
    <col min="1251" max="1256" width="7.85546875" style="49" customWidth="1"/>
    <col min="1257" max="1482" width="8.85546875" style="49"/>
    <col min="1483" max="1483" width="5.42578125" style="49" customWidth="1"/>
    <col min="1484" max="1485" width="12.85546875" style="49" customWidth="1"/>
    <col min="1486" max="1492" width="5.42578125" style="49" customWidth="1"/>
    <col min="1493" max="1494" width="8.42578125" style="49" customWidth="1"/>
    <col min="1495" max="1504" width="8" style="49" customWidth="1"/>
    <col min="1505" max="1505" width="8.85546875" style="49" customWidth="1"/>
    <col min="1506" max="1506" width="10.140625" style="49" customWidth="1"/>
    <col min="1507" max="1512" width="7.85546875" style="49" customWidth="1"/>
    <col min="1513" max="1738" width="8.85546875" style="49"/>
    <col min="1739" max="1739" width="5.42578125" style="49" customWidth="1"/>
    <col min="1740" max="1741" width="12.85546875" style="49" customWidth="1"/>
    <col min="1742" max="1748" width="5.42578125" style="49" customWidth="1"/>
    <col min="1749" max="1750" width="8.42578125" style="49" customWidth="1"/>
    <col min="1751" max="1760" width="8" style="49" customWidth="1"/>
    <col min="1761" max="1761" width="8.85546875" style="49" customWidth="1"/>
    <col min="1762" max="1762" width="10.140625" style="49" customWidth="1"/>
    <col min="1763" max="1768" width="7.85546875" style="49" customWidth="1"/>
    <col min="1769" max="1994" width="8.85546875" style="49"/>
    <col min="1995" max="1995" width="5.42578125" style="49" customWidth="1"/>
    <col min="1996" max="1997" width="12.85546875" style="49" customWidth="1"/>
    <col min="1998" max="2004" width="5.42578125" style="49" customWidth="1"/>
    <col min="2005" max="2006" width="8.42578125" style="49" customWidth="1"/>
    <col min="2007" max="2016" width="8" style="49" customWidth="1"/>
    <col min="2017" max="2017" width="8.85546875" style="49" customWidth="1"/>
    <col min="2018" max="2018" width="10.140625" style="49" customWidth="1"/>
    <col min="2019" max="2024" width="7.85546875" style="49" customWidth="1"/>
    <col min="2025" max="2250" width="8.85546875" style="49"/>
    <col min="2251" max="2251" width="5.42578125" style="49" customWidth="1"/>
    <col min="2252" max="2253" width="12.85546875" style="49" customWidth="1"/>
    <col min="2254" max="2260" width="5.42578125" style="49" customWidth="1"/>
    <col min="2261" max="2262" width="8.42578125" style="49" customWidth="1"/>
    <col min="2263" max="2272" width="8" style="49" customWidth="1"/>
    <col min="2273" max="2273" width="8.85546875" style="49" customWidth="1"/>
    <col min="2274" max="2274" width="10.140625" style="49" customWidth="1"/>
    <col min="2275" max="2280" width="7.85546875" style="49" customWidth="1"/>
    <col min="2281" max="2506" width="8.85546875" style="49"/>
    <col min="2507" max="2507" width="5.42578125" style="49" customWidth="1"/>
    <col min="2508" max="2509" width="12.85546875" style="49" customWidth="1"/>
    <col min="2510" max="2516" width="5.42578125" style="49" customWidth="1"/>
    <col min="2517" max="2518" width="8.42578125" style="49" customWidth="1"/>
    <col min="2519" max="2528" width="8" style="49" customWidth="1"/>
    <col min="2529" max="2529" width="8.85546875" style="49" customWidth="1"/>
    <col min="2530" max="2530" width="10.140625" style="49" customWidth="1"/>
    <col min="2531" max="2536" width="7.85546875" style="49" customWidth="1"/>
    <col min="2537" max="2762" width="8.85546875" style="49"/>
    <col min="2763" max="2763" width="5.42578125" style="49" customWidth="1"/>
    <col min="2764" max="2765" width="12.85546875" style="49" customWidth="1"/>
    <col min="2766" max="2772" width="5.42578125" style="49" customWidth="1"/>
    <col min="2773" max="2774" width="8.42578125" style="49" customWidth="1"/>
    <col min="2775" max="2784" width="8" style="49" customWidth="1"/>
    <col min="2785" max="2785" width="8.85546875" style="49" customWidth="1"/>
    <col min="2786" max="2786" width="10.140625" style="49" customWidth="1"/>
    <col min="2787" max="2792" width="7.85546875" style="49" customWidth="1"/>
    <col min="2793" max="3018" width="8.85546875" style="49"/>
    <col min="3019" max="3019" width="5.42578125" style="49" customWidth="1"/>
    <col min="3020" max="3021" width="12.85546875" style="49" customWidth="1"/>
    <col min="3022" max="3028" width="5.42578125" style="49" customWidth="1"/>
    <col min="3029" max="3030" width="8.42578125" style="49" customWidth="1"/>
    <col min="3031" max="3040" width="8" style="49" customWidth="1"/>
    <col min="3041" max="3041" width="8.85546875" style="49" customWidth="1"/>
    <col min="3042" max="3042" width="10.140625" style="49" customWidth="1"/>
    <col min="3043" max="3048" width="7.85546875" style="49" customWidth="1"/>
    <col min="3049" max="3274" width="8.85546875" style="49"/>
    <col min="3275" max="3275" width="5.42578125" style="49" customWidth="1"/>
    <col min="3276" max="3277" width="12.85546875" style="49" customWidth="1"/>
    <col min="3278" max="3284" width="5.42578125" style="49" customWidth="1"/>
    <col min="3285" max="3286" width="8.42578125" style="49" customWidth="1"/>
    <col min="3287" max="3296" width="8" style="49" customWidth="1"/>
    <col min="3297" max="3297" width="8.85546875" style="49" customWidth="1"/>
    <col min="3298" max="3298" width="10.140625" style="49" customWidth="1"/>
    <col min="3299" max="3304" width="7.85546875" style="49" customWidth="1"/>
    <col min="3305" max="3530" width="8.85546875" style="49"/>
    <col min="3531" max="3531" width="5.42578125" style="49" customWidth="1"/>
    <col min="3532" max="3533" width="12.85546875" style="49" customWidth="1"/>
    <col min="3534" max="3540" width="5.42578125" style="49" customWidth="1"/>
    <col min="3541" max="3542" width="8.42578125" style="49" customWidth="1"/>
    <col min="3543" max="3552" width="8" style="49" customWidth="1"/>
    <col min="3553" max="3553" width="8.85546875" style="49" customWidth="1"/>
    <col min="3554" max="3554" width="10.140625" style="49" customWidth="1"/>
    <col min="3555" max="3560" width="7.85546875" style="49" customWidth="1"/>
    <col min="3561" max="3786" width="8.85546875" style="49"/>
    <col min="3787" max="3787" width="5.42578125" style="49" customWidth="1"/>
    <col min="3788" max="3789" width="12.85546875" style="49" customWidth="1"/>
    <col min="3790" max="3796" width="5.42578125" style="49" customWidth="1"/>
    <col min="3797" max="3798" width="8.42578125" style="49" customWidth="1"/>
    <col min="3799" max="3808" width="8" style="49" customWidth="1"/>
    <col min="3809" max="3809" width="8.85546875" style="49" customWidth="1"/>
    <col min="3810" max="3810" width="10.140625" style="49" customWidth="1"/>
    <col min="3811" max="3816" width="7.85546875" style="49" customWidth="1"/>
    <col min="3817" max="4042" width="8.85546875" style="49"/>
    <col min="4043" max="4043" width="5.42578125" style="49" customWidth="1"/>
    <col min="4044" max="4045" width="12.85546875" style="49" customWidth="1"/>
    <col min="4046" max="4052" width="5.42578125" style="49" customWidth="1"/>
    <col min="4053" max="4054" width="8.42578125" style="49" customWidth="1"/>
    <col min="4055" max="4064" width="8" style="49" customWidth="1"/>
    <col min="4065" max="4065" width="8.85546875" style="49" customWidth="1"/>
    <col min="4066" max="4066" width="10.140625" style="49" customWidth="1"/>
    <col min="4067" max="4072" width="7.85546875" style="49" customWidth="1"/>
    <col min="4073" max="4298" width="8.85546875" style="49"/>
    <col min="4299" max="4299" width="5.42578125" style="49" customWidth="1"/>
    <col min="4300" max="4301" width="12.85546875" style="49" customWidth="1"/>
    <col min="4302" max="4308" width="5.42578125" style="49" customWidth="1"/>
    <col min="4309" max="4310" width="8.42578125" style="49" customWidth="1"/>
    <col min="4311" max="4320" width="8" style="49" customWidth="1"/>
    <col min="4321" max="4321" width="8.85546875" style="49" customWidth="1"/>
    <col min="4322" max="4322" width="10.140625" style="49" customWidth="1"/>
    <col min="4323" max="4328" width="7.85546875" style="49" customWidth="1"/>
    <col min="4329" max="4554" width="8.85546875" style="49"/>
    <col min="4555" max="4555" width="5.42578125" style="49" customWidth="1"/>
    <col min="4556" max="4557" width="12.85546875" style="49" customWidth="1"/>
    <col min="4558" max="4564" width="5.42578125" style="49" customWidth="1"/>
    <col min="4565" max="4566" width="8.42578125" style="49" customWidth="1"/>
    <col min="4567" max="4576" width="8" style="49" customWidth="1"/>
    <col min="4577" max="4577" width="8.85546875" style="49" customWidth="1"/>
    <col min="4578" max="4578" width="10.140625" style="49" customWidth="1"/>
    <col min="4579" max="4584" width="7.85546875" style="49" customWidth="1"/>
    <col min="4585" max="4810" width="8.85546875" style="49"/>
    <col min="4811" max="4811" width="5.42578125" style="49" customWidth="1"/>
    <col min="4812" max="4813" width="12.85546875" style="49" customWidth="1"/>
    <col min="4814" max="4820" width="5.42578125" style="49" customWidth="1"/>
    <col min="4821" max="4822" width="8.42578125" style="49" customWidth="1"/>
    <col min="4823" max="4832" width="8" style="49" customWidth="1"/>
    <col min="4833" max="4833" width="8.85546875" style="49" customWidth="1"/>
    <col min="4834" max="4834" width="10.140625" style="49" customWidth="1"/>
    <col min="4835" max="4840" width="7.85546875" style="49" customWidth="1"/>
    <col min="4841" max="5066" width="8.85546875" style="49"/>
    <col min="5067" max="5067" width="5.42578125" style="49" customWidth="1"/>
    <col min="5068" max="5069" width="12.85546875" style="49" customWidth="1"/>
    <col min="5070" max="5076" width="5.42578125" style="49" customWidth="1"/>
    <col min="5077" max="5078" width="8.42578125" style="49" customWidth="1"/>
    <col min="5079" max="5088" width="8" style="49" customWidth="1"/>
    <col min="5089" max="5089" width="8.85546875" style="49" customWidth="1"/>
    <col min="5090" max="5090" width="10.140625" style="49" customWidth="1"/>
    <col min="5091" max="5096" width="7.85546875" style="49" customWidth="1"/>
    <col min="5097" max="5322" width="8.85546875" style="49"/>
    <col min="5323" max="5323" width="5.42578125" style="49" customWidth="1"/>
    <col min="5324" max="5325" width="12.85546875" style="49" customWidth="1"/>
    <col min="5326" max="5332" width="5.42578125" style="49" customWidth="1"/>
    <col min="5333" max="5334" width="8.42578125" style="49" customWidth="1"/>
    <col min="5335" max="5344" width="8" style="49" customWidth="1"/>
    <col min="5345" max="5345" width="8.85546875" style="49" customWidth="1"/>
    <col min="5346" max="5346" width="10.140625" style="49" customWidth="1"/>
    <col min="5347" max="5352" width="7.85546875" style="49" customWidth="1"/>
    <col min="5353" max="5578" width="8.85546875" style="49"/>
    <col min="5579" max="5579" width="5.42578125" style="49" customWidth="1"/>
    <col min="5580" max="5581" width="12.85546875" style="49" customWidth="1"/>
    <col min="5582" max="5588" width="5.42578125" style="49" customWidth="1"/>
    <col min="5589" max="5590" width="8.42578125" style="49" customWidth="1"/>
    <col min="5591" max="5600" width="8" style="49" customWidth="1"/>
    <col min="5601" max="5601" width="8.85546875" style="49" customWidth="1"/>
    <col min="5602" max="5602" width="10.140625" style="49" customWidth="1"/>
    <col min="5603" max="5608" width="7.85546875" style="49" customWidth="1"/>
    <col min="5609" max="5834" width="8.85546875" style="49"/>
    <col min="5835" max="5835" width="5.42578125" style="49" customWidth="1"/>
    <col min="5836" max="5837" width="12.85546875" style="49" customWidth="1"/>
    <col min="5838" max="5844" width="5.42578125" style="49" customWidth="1"/>
    <col min="5845" max="5846" width="8.42578125" style="49" customWidth="1"/>
    <col min="5847" max="5856" width="8" style="49" customWidth="1"/>
    <col min="5857" max="5857" width="8.85546875" style="49" customWidth="1"/>
    <col min="5858" max="5858" width="10.140625" style="49" customWidth="1"/>
    <col min="5859" max="5864" width="7.85546875" style="49" customWidth="1"/>
    <col min="5865" max="6090" width="8.85546875" style="49"/>
    <col min="6091" max="6091" width="5.42578125" style="49" customWidth="1"/>
    <col min="6092" max="6093" width="12.85546875" style="49" customWidth="1"/>
    <col min="6094" max="6100" width="5.42578125" style="49" customWidth="1"/>
    <col min="6101" max="6102" width="8.42578125" style="49" customWidth="1"/>
    <col min="6103" max="6112" width="8" style="49" customWidth="1"/>
    <col min="6113" max="6113" width="8.85546875" style="49" customWidth="1"/>
    <col min="6114" max="6114" width="10.140625" style="49" customWidth="1"/>
    <col min="6115" max="6120" width="7.85546875" style="49" customWidth="1"/>
    <col min="6121" max="6346" width="8.85546875" style="49"/>
    <col min="6347" max="6347" width="5.42578125" style="49" customWidth="1"/>
    <col min="6348" max="6349" width="12.85546875" style="49" customWidth="1"/>
    <col min="6350" max="6356" width="5.42578125" style="49" customWidth="1"/>
    <col min="6357" max="6358" width="8.42578125" style="49" customWidth="1"/>
    <col min="6359" max="6368" width="8" style="49" customWidth="1"/>
    <col min="6369" max="6369" width="8.85546875" style="49" customWidth="1"/>
    <col min="6370" max="6370" width="10.140625" style="49" customWidth="1"/>
    <col min="6371" max="6376" width="7.85546875" style="49" customWidth="1"/>
    <col min="6377" max="6602" width="8.85546875" style="49"/>
    <col min="6603" max="6603" width="5.42578125" style="49" customWidth="1"/>
    <col min="6604" max="6605" width="12.85546875" style="49" customWidth="1"/>
    <col min="6606" max="6612" width="5.42578125" style="49" customWidth="1"/>
    <col min="6613" max="6614" width="8.42578125" style="49" customWidth="1"/>
    <col min="6615" max="6624" width="8" style="49" customWidth="1"/>
    <col min="6625" max="6625" width="8.85546875" style="49" customWidth="1"/>
    <col min="6626" max="6626" width="10.140625" style="49" customWidth="1"/>
    <col min="6627" max="6632" width="7.85546875" style="49" customWidth="1"/>
    <col min="6633" max="6858" width="8.85546875" style="49"/>
    <col min="6859" max="6859" width="5.42578125" style="49" customWidth="1"/>
    <col min="6860" max="6861" width="12.85546875" style="49" customWidth="1"/>
    <col min="6862" max="6868" width="5.42578125" style="49" customWidth="1"/>
    <col min="6869" max="6870" width="8.42578125" style="49" customWidth="1"/>
    <col min="6871" max="6880" width="8" style="49" customWidth="1"/>
    <col min="6881" max="6881" width="8.85546875" style="49" customWidth="1"/>
    <col min="6882" max="6882" width="10.140625" style="49" customWidth="1"/>
    <col min="6883" max="6888" width="7.85546875" style="49" customWidth="1"/>
    <col min="6889" max="7114" width="8.85546875" style="49"/>
    <col min="7115" max="7115" width="5.42578125" style="49" customWidth="1"/>
    <col min="7116" max="7117" width="12.85546875" style="49" customWidth="1"/>
    <col min="7118" max="7124" width="5.42578125" style="49" customWidth="1"/>
    <col min="7125" max="7126" width="8.42578125" style="49" customWidth="1"/>
    <col min="7127" max="7136" width="8" style="49" customWidth="1"/>
    <col min="7137" max="7137" width="8.85546875" style="49" customWidth="1"/>
    <col min="7138" max="7138" width="10.140625" style="49" customWidth="1"/>
    <col min="7139" max="7144" width="7.85546875" style="49" customWidth="1"/>
    <col min="7145" max="7370" width="8.85546875" style="49"/>
    <col min="7371" max="7371" width="5.42578125" style="49" customWidth="1"/>
    <col min="7372" max="7373" width="12.85546875" style="49" customWidth="1"/>
    <col min="7374" max="7380" width="5.42578125" style="49" customWidth="1"/>
    <col min="7381" max="7382" width="8.42578125" style="49" customWidth="1"/>
    <col min="7383" max="7392" width="8" style="49" customWidth="1"/>
    <col min="7393" max="7393" width="8.85546875" style="49" customWidth="1"/>
    <col min="7394" max="7394" width="10.140625" style="49" customWidth="1"/>
    <col min="7395" max="7400" width="7.85546875" style="49" customWidth="1"/>
    <col min="7401" max="7626" width="8.85546875" style="49"/>
    <col min="7627" max="7627" width="5.42578125" style="49" customWidth="1"/>
    <col min="7628" max="7629" width="12.85546875" style="49" customWidth="1"/>
    <col min="7630" max="7636" width="5.42578125" style="49" customWidth="1"/>
    <col min="7637" max="7638" width="8.42578125" style="49" customWidth="1"/>
    <col min="7639" max="7648" width="8" style="49" customWidth="1"/>
    <col min="7649" max="7649" width="8.85546875" style="49" customWidth="1"/>
    <col min="7650" max="7650" width="10.140625" style="49" customWidth="1"/>
    <col min="7651" max="7656" width="7.85546875" style="49" customWidth="1"/>
    <col min="7657" max="7882" width="8.85546875" style="49"/>
    <col min="7883" max="7883" width="5.42578125" style="49" customWidth="1"/>
    <col min="7884" max="7885" width="12.85546875" style="49" customWidth="1"/>
    <col min="7886" max="7892" width="5.42578125" style="49" customWidth="1"/>
    <col min="7893" max="7894" width="8.42578125" style="49" customWidth="1"/>
    <col min="7895" max="7904" width="8" style="49" customWidth="1"/>
    <col min="7905" max="7905" width="8.85546875" style="49" customWidth="1"/>
    <col min="7906" max="7906" width="10.140625" style="49" customWidth="1"/>
    <col min="7907" max="7912" width="7.85546875" style="49" customWidth="1"/>
    <col min="7913" max="8138" width="8.85546875" style="49"/>
    <col min="8139" max="8139" width="5.42578125" style="49" customWidth="1"/>
    <col min="8140" max="8141" width="12.85546875" style="49" customWidth="1"/>
    <col min="8142" max="8148" width="5.42578125" style="49" customWidth="1"/>
    <col min="8149" max="8150" width="8.42578125" style="49" customWidth="1"/>
    <col min="8151" max="8160" width="8" style="49" customWidth="1"/>
    <col min="8161" max="8161" width="8.85546875" style="49" customWidth="1"/>
    <col min="8162" max="8162" width="10.140625" style="49" customWidth="1"/>
    <col min="8163" max="8168" width="7.85546875" style="49" customWidth="1"/>
    <col min="8169" max="8394" width="8.85546875" style="49"/>
    <col min="8395" max="8395" width="5.42578125" style="49" customWidth="1"/>
    <col min="8396" max="8397" width="12.85546875" style="49" customWidth="1"/>
    <col min="8398" max="8404" width="5.42578125" style="49" customWidth="1"/>
    <col min="8405" max="8406" width="8.42578125" style="49" customWidth="1"/>
    <col min="8407" max="8416" width="8" style="49" customWidth="1"/>
    <col min="8417" max="8417" width="8.85546875" style="49" customWidth="1"/>
    <col min="8418" max="8418" width="10.140625" style="49" customWidth="1"/>
    <col min="8419" max="8424" width="7.85546875" style="49" customWidth="1"/>
    <col min="8425" max="8650" width="8.85546875" style="49"/>
    <col min="8651" max="8651" width="5.42578125" style="49" customWidth="1"/>
    <col min="8652" max="8653" width="12.85546875" style="49" customWidth="1"/>
    <col min="8654" max="8660" width="5.42578125" style="49" customWidth="1"/>
    <col min="8661" max="8662" width="8.42578125" style="49" customWidth="1"/>
    <col min="8663" max="8672" width="8" style="49" customWidth="1"/>
    <col min="8673" max="8673" width="8.85546875" style="49" customWidth="1"/>
    <col min="8674" max="8674" width="10.140625" style="49" customWidth="1"/>
    <col min="8675" max="8680" width="7.85546875" style="49" customWidth="1"/>
    <col min="8681" max="8906" width="8.85546875" style="49"/>
    <col min="8907" max="8907" width="5.42578125" style="49" customWidth="1"/>
    <col min="8908" max="8909" width="12.85546875" style="49" customWidth="1"/>
    <col min="8910" max="8916" width="5.42578125" style="49" customWidth="1"/>
    <col min="8917" max="8918" width="8.42578125" style="49" customWidth="1"/>
    <col min="8919" max="8928" width="8" style="49" customWidth="1"/>
    <col min="8929" max="8929" width="8.85546875" style="49" customWidth="1"/>
    <col min="8930" max="8930" width="10.140625" style="49" customWidth="1"/>
    <col min="8931" max="8936" width="7.85546875" style="49" customWidth="1"/>
    <col min="8937" max="9162" width="8.85546875" style="49"/>
    <col min="9163" max="9163" width="5.42578125" style="49" customWidth="1"/>
    <col min="9164" max="9165" width="12.85546875" style="49" customWidth="1"/>
    <col min="9166" max="9172" width="5.42578125" style="49" customWidth="1"/>
    <col min="9173" max="9174" width="8.42578125" style="49" customWidth="1"/>
    <col min="9175" max="9184" width="8" style="49" customWidth="1"/>
    <col min="9185" max="9185" width="8.85546875" style="49" customWidth="1"/>
    <col min="9186" max="9186" width="10.140625" style="49" customWidth="1"/>
    <col min="9187" max="9192" width="7.85546875" style="49" customWidth="1"/>
    <col min="9193" max="9418" width="8.85546875" style="49"/>
    <col min="9419" max="9419" width="5.42578125" style="49" customWidth="1"/>
    <col min="9420" max="9421" width="12.85546875" style="49" customWidth="1"/>
    <col min="9422" max="9428" width="5.42578125" style="49" customWidth="1"/>
    <col min="9429" max="9430" width="8.42578125" style="49" customWidth="1"/>
    <col min="9431" max="9440" width="8" style="49" customWidth="1"/>
    <col min="9441" max="9441" width="8.85546875" style="49" customWidth="1"/>
    <col min="9442" max="9442" width="10.140625" style="49" customWidth="1"/>
    <col min="9443" max="9448" width="7.85546875" style="49" customWidth="1"/>
    <col min="9449" max="9674" width="8.85546875" style="49"/>
    <col min="9675" max="9675" width="5.42578125" style="49" customWidth="1"/>
    <col min="9676" max="9677" width="12.85546875" style="49" customWidth="1"/>
    <col min="9678" max="9684" width="5.42578125" style="49" customWidth="1"/>
    <col min="9685" max="9686" width="8.42578125" style="49" customWidth="1"/>
    <col min="9687" max="9696" width="8" style="49" customWidth="1"/>
    <col min="9697" max="9697" width="8.85546875" style="49" customWidth="1"/>
    <col min="9698" max="9698" width="10.140625" style="49" customWidth="1"/>
    <col min="9699" max="9704" width="7.85546875" style="49" customWidth="1"/>
    <col min="9705" max="9930" width="8.85546875" style="49"/>
    <col min="9931" max="9931" width="5.42578125" style="49" customWidth="1"/>
    <col min="9932" max="9933" width="12.85546875" style="49" customWidth="1"/>
    <col min="9934" max="9940" width="5.42578125" style="49" customWidth="1"/>
    <col min="9941" max="9942" width="8.42578125" style="49" customWidth="1"/>
    <col min="9943" max="9952" width="8" style="49" customWidth="1"/>
    <col min="9953" max="9953" width="8.85546875" style="49" customWidth="1"/>
    <col min="9954" max="9954" width="10.140625" style="49" customWidth="1"/>
    <col min="9955" max="9960" width="7.85546875" style="49" customWidth="1"/>
    <col min="9961" max="10186" width="8.85546875" style="49"/>
    <col min="10187" max="10187" width="5.42578125" style="49" customWidth="1"/>
    <col min="10188" max="10189" width="12.85546875" style="49" customWidth="1"/>
    <col min="10190" max="10196" width="5.42578125" style="49" customWidth="1"/>
    <col min="10197" max="10198" width="8.42578125" style="49" customWidth="1"/>
    <col min="10199" max="10208" width="8" style="49" customWidth="1"/>
    <col min="10209" max="10209" width="8.85546875" style="49" customWidth="1"/>
    <col min="10210" max="10210" width="10.140625" style="49" customWidth="1"/>
    <col min="10211" max="10216" width="7.85546875" style="49" customWidth="1"/>
    <col min="10217" max="10442" width="8.85546875" style="49"/>
    <col min="10443" max="10443" width="5.42578125" style="49" customWidth="1"/>
    <col min="10444" max="10445" width="12.85546875" style="49" customWidth="1"/>
    <col min="10446" max="10452" width="5.42578125" style="49" customWidth="1"/>
    <col min="10453" max="10454" width="8.42578125" style="49" customWidth="1"/>
    <col min="10455" max="10464" width="8" style="49" customWidth="1"/>
    <col min="10465" max="10465" width="8.85546875" style="49" customWidth="1"/>
    <col min="10466" max="10466" width="10.140625" style="49" customWidth="1"/>
    <col min="10467" max="10472" width="7.85546875" style="49" customWidth="1"/>
    <col min="10473" max="10698" width="8.85546875" style="49"/>
    <col min="10699" max="10699" width="5.42578125" style="49" customWidth="1"/>
    <col min="10700" max="10701" width="12.85546875" style="49" customWidth="1"/>
    <col min="10702" max="10708" width="5.42578125" style="49" customWidth="1"/>
    <col min="10709" max="10710" width="8.42578125" style="49" customWidth="1"/>
    <col min="10711" max="10720" width="8" style="49" customWidth="1"/>
    <col min="10721" max="10721" width="8.85546875" style="49" customWidth="1"/>
    <col min="10722" max="10722" width="10.140625" style="49" customWidth="1"/>
    <col min="10723" max="10728" width="7.85546875" style="49" customWidth="1"/>
    <col min="10729" max="10954" width="8.85546875" style="49"/>
    <col min="10955" max="10955" width="5.42578125" style="49" customWidth="1"/>
    <col min="10956" max="10957" width="12.85546875" style="49" customWidth="1"/>
    <col min="10958" max="10964" width="5.42578125" style="49" customWidth="1"/>
    <col min="10965" max="10966" width="8.42578125" style="49" customWidth="1"/>
    <col min="10967" max="10976" width="8" style="49" customWidth="1"/>
    <col min="10977" max="10977" width="8.85546875" style="49" customWidth="1"/>
    <col min="10978" max="10978" width="10.140625" style="49" customWidth="1"/>
    <col min="10979" max="10984" width="7.85546875" style="49" customWidth="1"/>
    <col min="10985" max="11210" width="8.85546875" style="49"/>
    <col min="11211" max="11211" width="5.42578125" style="49" customWidth="1"/>
    <col min="11212" max="11213" width="12.85546875" style="49" customWidth="1"/>
    <col min="11214" max="11220" width="5.42578125" style="49" customWidth="1"/>
    <col min="11221" max="11222" width="8.42578125" style="49" customWidth="1"/>
    <col min="11223" max="11232" width="8" style="49" customWidth="1"/>
    <col min="11233" max="11233" width="8.85546875" style="49" customWidth="1"/>
    <col min="11234" max="11234" width="10.140625" style="49" customWidth="1"/>
    <col min="11235" max="11240" width="7.85546875" style="49" customWidth="1"/>
    <col min="11241" max="11466" width="8.85546875" style="49"/>
    <col min="11467" max="11467" width="5.42578125" style="49" customWidth="1"/>
    <col min="11468" max="11469" width="12.85546875" style="49" customWidth="1"/>
    <col min="11470" max="11476" width="5.42578125" style="49" customWidth="1"/>
    <col min="11477" max="11478" width="8.42578125" style="49" customWidth="1"/>
    <col min="11479" max="11488" width="8" style="49" customWidth="1"/>
    <col min="11489" max="11489" width="8.85546875" style="49" customWidth="1"/>
    <col min="11490" max="11490" width="10.140625" style="49" customWidth="1"/>
    <col min="11491" max="11496" width="7.85546875" style="49" customWidth="1"/>
    <col min="11497" max="11722" width="8.85546875" style="49"/>
    <col min="11723" max="11723" width="5.42578125" style="49" customWidth="1"/>
    <col min="11724" max="11725" width="12.85546875" style="49" customWidth="1"/>
    <col min="11726" max="11732" width="5.42578125" style="49" customWidth="1"/>
    <col min="11733" max="11734" width="8.42578125" style="49" customWidth="1"/>
    <col min="11735" max="11744" width="8" style="49" customWidth="1"/>
    <col min="11745" max="11745" width="8.85546875" style="49" customWidth="1"/>
    <col min="11746" max="11746" width="10.140625" style="49" customWidth="1"/>
    <col min="11747" max="11752" width="7.85546875" style="49" customWidth="1"/>
    <col min="11753" max="11978" width="8.85546875" style="49"/>
    <col min="11979" max="11979" width="5.42578125" style="49" customWidth="1"/>
    <col min="11980" max="11981" width="12.85546875" style="49" customWidth="1"/>
    <col min="11982" max="11988" width="5.42578125" style="49" customWidth="1"/>
    <col min="11989" max="11990" width="8.42578125" style="49" customWidth="1"/>
    <col min="11991" max="12000" width="8" style="49" customWidth="1"/>
    <col min="12001" max="12001" width="8.85546875" style="49" customWidth="1"/>
    <col min="12002" max="12002" width="10.140625" style="49" customWidth="1"/>
    <col min="12003" max="12008" width="7.85546875" style="49" customWidth="1"/>
    <col min="12009" max="12234" width="8.85546875" style="49"/>
    <col min="12235" max="12235" width="5.42578125" style="49" customWidth="1"/>
    <col min="12236" max="12237" width="12.85546875" style="49" customWidth="1"/>
    <col min="12238" max="12244" width="5.42578125" style="49" customWidth="1"/>
    <col min="12245" max="12246" width="8.42578125" style="49" customWidth="1"/>
    <col min="12247" max="12256" width="8" style="49" customWidth="1"/>
    <col min="12257" max="12257" width="8.85546875" style="49" customWidth="1"/>
    <col min="12258" max="12258" width="10.140625" style="49" customWidth="1"/>
    <col min="12259" max="12264" width="7.85546875" style="49" customWidth="1"/>
    <col min="12265" max="12490" width="8.85546875" style="49"/>
    <col min="12491" max="12491" width="5.42578125" style="49" customWidth="1"/>
    <col min="12492" max="12493" width="12.85546875" style="49" customWidth="1"/>
    <col min="12494" max="12500" width="5.42578125" style="49" customWidth="1"/>
    <col min="12501" max="12502" width="8.42578125" style="49" customWidth="1"/>
    <col min="12503" max="12512" width="8" style="49" customWidth="1"/>
    <col min="12513" max="12513" width="8.85546875" style="49" customWidth="1"/>
    <col min="12514" max="12514" width="10.140625" style="49" customWidth="1"/>
    <col min="12515" max="12520" width="7.85546875" style="49" customWidth="1"/>
    <col min="12521" max="12746" width="8.85546875" style="49"/>
    <col min="12747" max="12747" width="5.42578125" style="49" customWidth="1"/>
    <col min="12748" max="12749" width="12.85546875" style="49" customWidth="1"/>
    <col min="12750" max="12756" width="5.42578125" style="49" customWidth="1"/>
    <col min="12757" max="12758" width="8.42578125" style="49" customWidth="1"/>
    <col min="12759" max="12768" width="8" style="49" customWidth="1"/>
    <col min="12769" max="12769" width="8.85546875" style="49" customWidth="1"/>
    <col min="12770" max="12770" width="10.140625" style="49" customWidth="1"/>
    <col min="12771" max="12776" width="7.85546875" style="49" customWidth="1"/>
    <col min="12777" max="13002" width="8.85546875" style="49"/>
    <col min="13003" max="13003" width="5.42578125" style="49" customWidth="1"/>
    <col min="13004" max="13005" width="12.85546875" style="49" customWidth="1"/>
    <col min="13006" max="13012" width="5.42578125" style="49" customWidth="1"/>
    <col min="13013" max="13014" width="8.42578125" style="49" customWidth="1"/>
    <col min="13015" max="13024" width="8" style="49" customWidth="1"/>
    <col min="13025" max="13025" width="8.85546875" style="49" customWidth="1"/>
    <col min="13026" max="13026" width="10.140625" style="49" customWidth="1"/>
    <col min="13027" max="13032" width="7.85546875" style="49" customWidth="1"/>
    <col min="13033" max="13258" width="8.85546875" style="49"/>
    <col min="13259" max="13259" width="5.42578125" style="49" customWidth="1"/>
    <col min="13260" max="13261" width="12.85546875" style="49" customWidth="1"/>
    <col min="13262" max="13268" width="5.42578125" style="49" customWidth="1"/>
    <col min="13269" max="13270" width="8.42578125" style="49" customWidth="1"/>
    <col min="13271" max="13280" width="8" style="49" customWidth="1"/>
    <col min="13281" max="13281" width="8.85546875" style="49" customWidth="1"/>
    <col min="13282" max="13282" width="10.140625" style="49" customWidth="1"/>
    <col min="13283" max="13288" width="7.85546875" style="49" customWidth="1"/>
    <col min="13289" max="13514" width="8.85546875" style="49"/>
    <col min="13515" max="13515" width="5.42578125" style="49" customWidth="1"/>
    <col min="13516" max="13517" width="12.85546875" style="49" customWidth="1"/>
    <col min="13518" max="13524" width="5.42578125" style="49" customWidth="1"/>
    <col min="13525" max="13526" width="8.42578125" style="49" customWidth="1"/>
    <col min="13527" max="13536" width="8" style="49" customWidth="1"/>
    <col min="13537" max="13537" width="8.85546875" style="49" customWidth="1"/>
    <col min="13538" max="13538" width="10.140625" style="49" customWidth="1"/>
    <col min="13539" max="13544" width="7.85546875" style="49" customWidth="1"/>
    <col min="13545" max="13770" width="8.85546875" style="49"/>
    <col min="13771" max="13771" width="5.42578125" style="49" customWidth="1"/>
    <col min="13772" max="13773" width="12.85546875" style="49" customWidth="1"/>
    <col min="13774" max="13780" width="5.42578125" style="49" customWidth="1"/>
    <col min="13781" max="13782" width="8.42578125" style="49" customWidth="1"/>
    <col min="13783" max="13792" width="8" style="49" customWidth="1"/>
    <col min="13793" max="13793" width="8.85546875" style="49" customWidth="1"/>
    <col min="13794" max="13794" width="10.140625" style="49" customWidth="1"/>
    <col min="13795" max="13800" width="7.85546875" style="49" customWidth="1"/>
    <col min="13801" max="14026" width="8.85546875" style="49"/>
    <col min="14027" max="14027" width="5.42578125" style="49" customWidth="1"/>
    <col min="14028" max="14029" width="12.85546875" style="49" customWidth="1"/>
    <col min="14030" max="14036" width="5.42578125" style="49" customWidth="1"/>
    <col min="14037" max="14038" width="8.42578125" style="49" customWidth="1"/>
    <col min="14039" max="14048" width="8" style="49" customWidth="1"/>
    <col min="14049" max="14049" width="8.85546875" style="49" customWidth="1"/>
    <col min="14050" max="14050" width="10.140625" style="49" customWidth="1"/>
    <col min="14051" max="14056" width="7.85546875" style="49" customWidth="1"/>
    <col min="14057" max="14282" width="8.85546875" style="49"/>
    <col min="14283" max="14283" width="5.42578125" style="49" customWidth="1"/>
    <col min="14284" max="14285" width="12.85546875" style="49" customWidth="1"/>
    <col min="14286" max="14292" width="5.42578125" style="49" customWidth="1"/>
    <col min="14293" max="14294" width="8.42578125" style="49" customWidth="1"/>
    <col min="14295" max="14304" width="8" style="49" customWidth="1"/>
    <col min="14305" max="14305" width="8.85546875" style="49" customWidth="1"/>
    <col min="14306" max="14306" width="10.140625" style="49" customWidth="1"/>
    <col min="14307" max="14312" width="7.85546875" style="49" customWidth="1"/>
    <col min="14313" max="14538" width="8.85546875" style="49"/>
    <col min="14539" max="14539" width="5.42578125" style="49" customWidth="1"/>
    <col min="14540" max="14541" width="12.85546875" style="49" customWidth="1"/>
    <col min="14542" max="14548" width="5.42578125" style="49" customWidth="1"/>
    <col min="14549" max="14550" width="8.42578125" style="49" customWidth="1"/>
    <col min="14551" max="14560" width="8" style="49" customWidth="1"/>
    <col min="14561" max="14561" width="8.85546875" style="49" customWidth="1"/>
    <col min="14562" max="14562" width="10.140625" style="49" customWidth="1"/>
    <col min="14563" max="14568" width="7.85546875" style="49" customWidth="1"/>
    <col min="14569" max="14794" width="8.85546875" style="49"/>
    <col min="14795" max="14795" width="5.42578125" style="49" customWidth="1"/>
    <col min="14796" max="14797" width="12.85546875" style="49" customWidth="1"/>
    <col min="14798" max="14804" width="5.42578125" style="49" customWidth="1"/>
    <col min="14805" max="14806" width="8.42578125" style="49" customWidth="1"/>
    <col min="14807" max="14816" width="8" style="49" customWidth="1"/>
    <col min="14817" max="14817" width="8.85546875" style="49" customWidth="1"/>
    <col min="14818" max="14818" width="10.140625" style="49" customWidth="1"/>
    <col min="14819" max="14824" width="7.85546875" style="49" customWidth="1"/>
    <col min="14825" max="15050" width="8.85546875" style="49"/>
    <col min="15051" max="15051" width="5.42578125" style="49" customWidth="1"/>
    <col min="15052" max="15053" width="12.85546875" style="49" customWidth="1"/>
    <col min="15054" max="15060" width="5.42578125" style="49" customWidth="1"/>
    <col min="15061" max="15062" width="8.42578125" style="49" customWidth="1"/>
    <col min="15063" max="15072" width="8" style="49" customWidth="1"/>
    <col min="15073" max="15073" width="8.85546875" style="49" customWidth="1"/>
    <col min="15074" max="15074" width="10.140625" style="49" customWidth="1"/>
    <col min="15075" max="15080" width="7.85546875" style="49" customWidth="1"/>
    <col min="15081" max="15306" width="8.85546875" style="49"/>
    <col min="15307" max="15307" width="5.42578125" style="49" customWidth="1"/>
    <col min="15308" max="15309" width="12.85546875" style="49" customWidth="1"/>
    <col min="15310" max="15316" width="5.42578125" style="49" customWidth="1"/>
    <col min="15317" max="15318" width="8.42578125" style="49" customWidth="1"/>
    <col min="15319" max="15328" width="8" style="49" customWidth="1"/>
    <col min="15329" max="15329" width="8.85546875" style="49" customWidth="1"/>
    <col min="15330" max="15330" width="10.140625" style="49" customWidth="1"/>
    <col min="15331" max="15336" width="7.85546875" style="49" customWidth="1"/>
    <col min="15337" max="15562" width="8.85546875" style="49"/>
    <col min="15563" max="15563" width="5.42578125" style="49" customWidth="1"/>
    <col min="15564" max="15565" width="12.85546875" style="49" customWidth="1"/>
    <col min="15566" max="15572" width="5.42578125" style="49" customWidth="1"/>
    <col min="15573" max="15574" width="8.42578125" style="49" customWidth="1"/>
    <col min="15575" max="15584" width="8" style="49" customWidth="1"/>
    <col min="15585" max="15585" width="8.85546875" style="49" customWidth="1"/>
    <col min="15586" max="15586" width="10.140625" style="49" customWidth="1"/>
    <col min="15587" max="15592" width="7.85546875" style="49" customWidth="1"/>
    <col min="15593" max="15818" width="8.85546875" style="49"/>
    <col min="15819" max="15819" width="5.42578125" style="49" customWidth="1"/>
    <col min="15820" max="15821" width="12.85546875" style="49" customWidth="1"/>
    <col min="15822" max="15828" width="5.42578125" style="49" customWidth="1"/>
    <col min="15829" max="15830" width="8.42578125" style="49" customWidth="1"/>
    <col min="15831" max="15840" width="8" style="49" customWidth="1"/>
    <col min="15841" max="15841" width="8.85546875" style="49" customWidth="1"/>
    <col min="15842" max="15842" width="10.140625" style="49" customWidth="1"/>
    <col min="15843" max="15848" width="7.85546875" style="49" customWidth="1"/>
    <col min="15849" max="16074" width="8.85546875" style="49"/>
    <col min="16075" max="16075" width="5.42578125" style="49" customWidth="1"/>
    <col min="16076" max="16077" width="12.85546875" style="49" customWidth="1"/>
    <col min="16078" max="16084" width="5.42578125" style="49" customWidth="1"/>
    <col min="16085" max="16086" width="8.42578125" style="49" customWidth="1"/>
    <col min="16087" max="16096" width="8" style="49" customWidth="1"/>
    <col min="16097" max="16097" width="8.85546875" style="49" customWidth="1"/>
    <col min="16098" max="16098" width="10.140625" style="49" customWidth="1"/>
    <col min="16099" max="16104" width="7.85546875" style="49" customWidth="1"/>
    <col min="16105" max="16384" width="8.85546875" style="49"/>
  </cols>
  <sheetData>
    <row r="1" spans="1:19" ht="34.5" customHeight="1">
      <c r="A1" s="179"/>
      <c r="B1" s="177"/>
      <c r="C1" s="177"/>
      <c r="D1" s="177"/>
      <c r="E1" s="177"/>
      <c r="F1" s="177"/>
      <c r="G1" s="177"/>
      <c r="H1" s="177"/>
      <c r="I1" s="177"/>
      <c r="J1" s="176"/>
      <c r="K1" s="176"/>
      <c r="L1" s="172"/>
      <c r="M1" s="172"/>
      <c r="N1" s="172"/>
      <c r="O1" s="172"/>
      <c r="P1" s="172"/>
      <c r="Q1" s="172"/>
      <c r="R1" s="341" t="s">
        <v>661</v>
      </c>
      <c r="S1" s="341"/>
    </row>
    <row r="2" spans="1:19" ht="54.75" customHeight="1">
      <c r="A2" s="178"/>
      <c r="B2" s="177"/>
      <c r="C2" s="177"/>
      <c r="D2" s="177"/>
      <c r="E2" s="177"/>
      <c r="F2" s="177"/>
      <c r="G2" s="177"/>
      <c r="H2" s="177"/>
      <c r="I2" s="177"/>
      <c r="J2" s="176"/>
      <c r="K2" s="176"/>
      <c r="L2" s="172"/>
      <c r="M2" s="172"/>
      <c r="N2" s="172"/>
      <c r="O2" s="172"/>
      <c r="P2" s="172"/>
      <c r="Q2" s="172"/>
      <c r="R2" s="172"/>
      <c r="S2" s="171"/>
    </row>
    <row r="3" spans="1:19" s="52" customFormat="1" ht="18.75" customHeight="1">
      <c r="A3" s="342" t="s">
        <v>100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</row>
    <row r="4" spans="1:19" s="52" customFormat="1" ht="18.75" customHeight="1">
      <c r="A4" s="342" t="s">
        <v>660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</row>
    <row r="5" spans="1:19" s="54" customFormat="1" ht="29.25" customHeight="1">
      <c r="A5" s="5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2"/>
      <c r="M5" s="172"/>
      <c r="N5" s="172"/>
      <c r="O5" s="172"/>
      <c r="P5" s="172"/>
      <c r="Q5" s="172"/>
      <c r="R5" s="172"/>
      <c r="S5" s="172"/>
    </row>
    <row r="6" spans="1:19" s="57" customFormat="1" ht="18" customHeight="1">
      <c r="A6" s="343"/>
      <c r="B6" s="343"/>
      <c r="C6" s="343"/>
      <c r="D6" s="343"/>
      <c r="E6" s="343"/>
      <c r="F6" s="343"/>
      <c r="G6" s="343"/>
      <c r="H6" s="343"/>
      <c r="I6" s="343"/>
      <c r="J6" s="343"/>
      <c r="K6" s="18"/>
      <c r="L6" s="173"/>
      <c r="M6" s="173"/>
      <c r="N6" s="173"/>
      <c r="O6" s="173"/>
      <c r="P6" s="173"/>
      <c r="Q6" s="173"/>
      <c r="R6" s="172"/>
      <c r="S6" s="172"/>
    </row>
    <row r="7" spans="1:19" s="57" customFormat="1" ht="18" customHeight="1">
      <c r="A7" s="344"/>
      <c r="B7" s="344"/>
      <c r="C7" s="344"/>
      <c r="D7" s="234"/>
      <c r="E7" s="234"/>
      <c r="F7" s="234"/>
      <c r="G7" s="234"/>
      <c r="H7" s="234"/>
      <c r="I7" s="234"/>
      <c r="J7" s="234"/>
      <c r="K7" s="46"/>
      <c r="L7" s="173"/>
      <c r="M7" s="173"/>
      <c r="N7" s="173"/>
      <c r="O7" s="173"/>
      <c r="P7" s="173"/>
      <c r="Q7" s="173"/>
      <c r="R7" s="172"/>
      <c r="S7" s="172"/>
    </row>
    <row r="8" spans="1:19" s="57" customFormat="1" ht="24.75" customHeight="1">
      <c r="A8" s="344"/>
      <c r="B8" s="344"/>
      <c r="C8" s="344"/>
      <c r="D8" s="345"/>
      <c r="E8" s="345"/>
      <c r="F8" s="345"/>
      <c r="G8" s="345"/>
      <c r="H8" s="345"/>
      <c r="I8" s="345"/>
      <c r="J8" s="345"/>
      <c r="K8" s="18"/>
      <c r="L8" s="174"/>
      <c r="M8" s="174"/>
      <c r="N8" s="174"/>
      <c r="O8" s="174"/>
      <c r="P8" s="173"/>
      <c r="Q8" s="173"/>
      <c r="R8" s="172"/>
      <c r="S8" s="172"/>
    </row>
    <row r="9" spans="1:19" s="57" customFormat="1" ht="18" customHeight="1">
      <c r="A9" s="344"/>
      <c r="B9" s="344"/>
      <c r="C9" s="344"/>
      <c r="D9" s="345"/>
      <c r="E9" s="345"/>
      <c r="F9" s="345"/>
      <c r="G9" s="345"/>
      <c r="H9" s="345"/>
      <c r="I9" s="345"/>
      <c r="J9" s="345"/>
      <c r="K9" s="18"/>
      <c r="L9" s="174"/>
      <c r="M9" s="174"/>
      <c r="N9" s="174"/>
      <c r="O9" s="174"/>
      <c r="P9" s="173"/>
      <c r="Q9" s="173"/>
      <c r="R9" s="172"/>
      <c r="S9" s="172"/>
    </row>
    <row r="10" spans="1:19" s="57" customFormat="1" ht="21" customHeight="1">
      <c r="A10" s="235"/>
      <c r="B10" s="235"/>
      <c r="C10" s="235"/>
      <c r="D10" s="235"/>
      <c r="E10" s="235"/>
      <c r="F10" s="235"/>
      <c r="G10" s="235"/>
      <c r="H10" s="235"/>
      <c r="I10" s="235"/>
      <c r="J10" s="235"/>
      <c r="K10" s="18"/>
      <c r="L10" s="173"/>
      <c r="M10" s="173"/>
      <c r="N10" s="173"/>
      <c r="O10" s="173"/>
      <c r="P10" s="173"/>
      <c r="Q10" s="173"/>
      <c r="R10" s="172"/>
      <c r="S10" s="172"/>
    </row>
    <row r="11" spans="1:19" s="54" customFormat="1" ht="18" customHeight="1">
      <c r="A11" s="295" t="s">
        <v>102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173"/>
      <c r="M11" s="173"/>
      <c r="N11" s="173"/>
      <c r="O11" s="173"/>
      <c r="P11" s="173"/>
      <c r="Q11" s="173"/>
      <c r="R11" s="172"/>
      <c r="S11" s="171" t="s">
        <v>4</v>
      </c>
    </row>
    <row r="12" spans="1:19" s="54" customFormat="1" ht="19.5" customHeight="1">
      <c r="A12" s="347" t="s">
        <v>659</v>
      </c>
      <c r="B12" s="347" t="s">
        <v>658</v>
      </c>
      <c r="C12" s="347"/>
      <c r="D12" s="347"/>
      <c r="E12" s="347"/>
      <c r="F12" s="347"/>
      <c r="G12" s="347"/>
      <c r="H12" s="347"/>
      <c r="I12" s="347"/>
      <c r="J12" s="347"/>
      <c r="K12" s="400" t="s">
        <v>6</v>
      </c>
      <c r="L12" s="394" t="s">
        <v>8</v>
      </c>
      <c r="M12" s="396"/>
      <c r="N12" s="396"/>
      <c r="O12" s="396"/>
      <c r="P12" s="396"/>
      <c r="Q12" s="396"/>
      <c r="R12" s="396"/>
      <c r="S12" s="397"/>
    </row>
    <row r="13" spans="1:19" s="54" customFormat="1" ht="28.5" customHeight="1">
      <c r="A13" s="347"/>
      <c r="B13" s="347"/>
      <c r="C13" s="347"/>
      <c r="D13" s="347"/>
      <c r="E13" s="347"/>
      <c r="F13" s="347"/>
      <c r="G13" s="347"/>
      <c r="H13" s="347"/>
      <c r="I13" s="347"/>
      <c r="J13" s="347"/>
      <c r="K13" s="401"/>
      <c r="L13" s="395"/>
      <c r="M13" s="398" t="s">
        <v>9</v>
      </c>
      <c r="N13" s="347" t="s">
        <v>10</v>
      </c>
      <c r="O13" s="347"/>
      <c r="P13" s="347" t="s">
        <v>11</v>
      </c>
      <c r="Q13" s="347"/>
      <c r="R13" s="347" t="s">
        <v>12</v>
      </c>
      <c r="S13" s="347"/>
    </row>
    <row r="14" spans="1:19" s="54" customFormat="1" ht="18" customHeight="1">
      <c r="A14" s="347"/>
      <c r="B14" s="347"/>
      <c r="C14" s="347"/>
      <c r="D14" s="347"/>
      <c r="E14" s="347"/>
      <c r="F14" s="347"/>
      <c r="G14" s="347"/>
      <c r="H14" s="347"/>
      <c r="I14" s="347"/>
      <c r="J14" s="347"/>
      <c r="K14" s="401"/>
      <c r="L14" s="395"/>
      <c r="M14" s="398"/>
      <c r="N14" s="394" t="s">
        <v>23</v>
      </c>
      <c r="O14" s="232"/>
      <c r="P14" s="394" t="s">
        <v>23</v>
      </c>
      <c r="Q14" s="231"/>
      <c r="R14" s="394" t="s">
        <v>23</v>
      </c>
      <c r="S14" s="231"/>
    </row>
    <row r="15" spans="1:19" s="54" customFormat="1" ht="43.5" customHeight="1">
      <c r="A15" s="347"/>
      <c r="B15" s="347"/>
      <c r="C15" s="347"/>
      <c r="D15" s="347"/>
      <c r="E15" s="347"/>
      <c r="F15" s="347"/>
      <c r="G15" s="347"/>
      <c r="H15" s="347"/>
      <c r="I15" s="347"/>
      <c r="J15" s="347"/>
      <c r="K15" s="401"/>
      <c r="L15" s="395"/>
      <c r="M15" s="346"/>
      <c r="N15" s="399"/>
      <c r="O15" s="230" t="s">
        <v>9</v>
      </c>
      <c r="P15" s="399"/>
      <c r="Q15" s="169" t="s">
        <v>9</v>
      </c>
      <c r="R15" s="399"/>
      <c r="S15" s="169" t="s">
        <v>9</v>
      </c>
    </row>
    <row r="16" spans="1:19" s="54" customFormat="1" ht="15" customHeight="1">
      <c r="A16" s="168" t="s">
        <v>24</v>
      </c>
      <c r="B16" s="348" t="s">
        <v>25</v>
      </c>
      <c r="C16" s="348"/>
      <c r="D16" s="348"/>
      <c r="E16" s="348"/>
      <c r="F16" s="348"/>
      <c r="G16" s="348"/>
      <c r="H16" s="348"/>
      <c r="I16" s="348"/>
      <c r="J16" s="348"/>
      <c r="K16" s="191" t="s">
        <v>657</v>
      </c>
      <c r="L16" s="187">
        <v>1</v>
      </c>
      <c r="M16" s="187">
        <v>2</v>
      </c>
      <c r="N16" s="187">
        <v>3</v>
      </c>
      <c r="O16" s="187">
        <v>4</v>
      </c>
      <c r="P16" s="187">
        <v>5</v>
      </c>
      <c r="Q16" s="187">
        <v>6</v>
      </c>
      <c r="R16" s="187">
        <v>7</v>
      </c>
      <c r="S16" s="76">
        <v>8</v>
      </c>
    </row>
    <row r="17" spans="1:19" s="54" customFormat="1" ht="18.75" customHeight="1">
      <c r="A17" s="402" t="s">
        <v>441</v>
      </c>
      <c r="B17" s="403"/>
      <c r="C17" s="403"/>
      <c r="D17" s="403"/>
      <c r="E17" s="403"/>
      <c r="F17" s="403"/>
      <c r="G17" s="403"/>
      <c r="H17" s="403"/>
      <c r="I17" s="403"/>
      <c r="J17" s="404"/>
      <c r="K17" s="229">
        <v>1</v>
      </c>
      <c r="L17" s="166">
        <f t="shared" ref="L17:S17" si="0">+L18+L287+L417+L721+L794+L813+L902</f>
        <v>18887</v>
      </c>
      <c r="M17" s="166">
        <f t="shared" si="0"/>
        <v>8590</v>
      </c>
      <c r="N17" s="166">
        <f t="shared" si="0"/>
        <v>2460</v>
      </c>
      <c r="O17" s="166">
        <f t="shared" si="0"/>
        <v>1242</v>
      </c>
      <c r="P17" s="166">
        <f t="shared" si="0"/>
        <v>14263</v>
      </c>
      <c r="Q17" s="166">
        <f t="shared" si="0"/>
        <v>6351</v>
      </c>
      <c r="R17" s="166">
        <f t="shared" si="0"/>
        <v>2164</v>
      </c>
      <c r="S17" s="166">
        <f t="shared" si="0"/>
        <v>997</v>
      </c>
    </row>
    <row r="18" spans="1:19" s="54" customFormat="1" ht="18.75" customHeight="1">
      <c r="A18" s="390" t="s">
        <v>114</v>
      </c>
      <c r="B18" s="391"/>
      <c r="C18" s="391"/>
      <c r="D18" s="391"/>
      <c r="E18" s="391"/>
      <c r="F18" s="391"/>
      <c r="G18" s="391"/>
      <c r="H18" s="391"/>
      <c r="I18" s="391"/>
      <c r="J18" s="392"/>
      <c r="K18" s="184"/>
      <c r="L18" s="183">
        <f t="shared" ref="L18:S18" si="1">+L19+L37+L55+L66+L75+L88+L109+L123+L142+L158+L173+L178+L188+L197+L206+L209+L219+L230+L243+L257+L273</f>
        <v>4676</v>
      </c>
      <c r="M18" s="183">
        <f t="shared" si="1"/>
        <v>2230</v>
      </c>
      <c r="N18" s="183">
        <f t="shared" si="1"/>
        <v>0</v>
      </c>
      <c r="O18" s="183">
        <f t="shared" si="1"/>
        <v>0</v>
      </c>
      <c r="P18" s="183">
        <f t="shared" si="1"/>
        <v>4017</v>
      </c>
      <c r="Q18" s="183">
        <f t="shared" si="1"/>
        <v>1852</v>
      </c>
      <c r="R18" s="183">
        <f t="shared" si="1"/>
        <v>659</v>
      </c>
      <c r="S18" s="183">
        <f t="shared" si="1"/>
        <v>378</v>
      </c>
    </row>
    <row r="19" spans="1:19" s="54" customFormat="1" ht="18.75" customHeight="1">
      <c r="A19" s="363" t="s">
        <v>752</v>
      </c>
      <c r="B19" s="364"/>
      <c r="C19" s="364"/>
      <c r="D19" s="364"/>
      <c r="E19" s="364"/>
      <c r="F19" s="364"/>
      <c r="G19" s="364"/>
      <c r="H19" s="364"/>
      <c r="I19" s="364"/>
      <c r="J19" s="365"/>
      <c r="K19" s="182"/>
      <c r="L19" s="134">
        <f t="shared" ref="L19:S19" si="2">SUM(L20:L36)</f>
        <v>392</v>
      </c>
      <c r="M19" s="134">
        <f t="shared" si="2"/>
        <v>218</v>
      </c>
      <c r="N19" s="134">
        <f t="shared" si="2"/>
        <v>0</v>
      </c>
      <c r="O19" s="134">
        <f t="shared" si="2"/>
        <v>0</v>
      </c>
      <c r="P19" s="134">
        <f t="shared" si="2"/>
        <v>350</v>
      </c>
      <c r="Q19" s="134">
        <f t="shared" si="2"/>
        <v>189</v>
      </c>
      <c r="R19" s="134">
        <f t="shared" si="2"/>
        <v>42</v>
      </c>
      <c r="S19" s="134">
        <f t="shared" si="2"/>
        <v>29</v>
      </c>
    </row>
    <row r="20" spans="1:19" s="54" customFormat="1" ht="12.75" customHeight="1">
      <c r="A20" s="132" t="s">
        <v>494</v>
      </c>
      <c r="B20" s="379" t="s">
        <v>276</v>
      </c>
      <c r="C20" s="380"/>
      <c r="D20" s="380"/>
      <c r="E20" s="380"/>
      <c r="F20" s="380"/>
      <c r="G20" s="380"/>
      <c r="H20" s="380"/>
      <c r="I20" s="380"/>
      <c r="J20" s="381"/>
      <c r="K20" s="181"/>
      <c r="L20" s="167">
        <f t="shared" ref="L20:L36" si="3">+N20+P20+R20</f>
        <v>35</v>
      </c>
      <c r="M20" s="188">
        <f t="shared" ref="M20:M36" si="4">+O20+Q20+S20</f>
        <v>0</v>
      </c>
      <c r="N20" s="187"/>
      <c r="O20" s="76"/>
      <c r="P20" s="76">
        <v>35</v>
      </c>
      <c r="Q20" s="76">
        <v>0</v>
      </c>
      <c r="R20" s="76"/>
      <c r="S20" s="76"/>
    </row>
    <row r="21" spans="1:19" s="54" customFormat="1" ht="12.75" customHeight="1">
      <c r="A21" s="132" t="s">
        <v>573</v>
      </c>
      <c r="B21" s="309" t="s">
        <v>354</v>
      </c>
      <c r="C21" s="310"/>
      <c r="D21" s="310"/>
      <c r="E21" s="310"/>
      <c r="F21" s="310"/>
      <c r="G21" s="310"/>
      <c r="H21" s="310"/>
      <c r="I21" s="310"/>
      <c r="J21" s="356"/>
      <c r="K21" s="181"/>
      <c r="L21" s="167">
        <f t="shared" si="3"/>
        <v>10</v>
      </c>
      <c r="M21" s="188">
        <f t="shared" si="4"/>
        <v>0</v>
      </c>
      <c r="N21" s="187"/>
      <c r="O21" s="76"/>
      <c r="P21" s="76">
        <v>10</v>
      </c>
      <c r="Q21" s="76">
        <v>0</v>
      </c>
      <c r="R21" s="76"/>
      <c r="S21" s="76"/>
    </row>
    <row r="22" spans="1:19" s="54" customFormat="1" ht="12.75" customHeight="1">
      <c r="A22" s="132" t="s">
        <v>477</v>
      </c>
      <c r="B22" s="309" t="s">
        <v>259</v>
      </c>
      <c r="C22" s="310"/>
      <c r="D22" s="310"/>
      <c r="E22" s="310"/>
      <c r="F22" s="310"/>
      <c r="G22" s="310"/>
      <c r="H22" s="310"/>
      <c r="I22" s="310"/>
      <c r="J22" s="356"/>
      <c r="K22" s="181"/>
      <c r="L22" s="167">
        <f t="shared" si="3"/>
        <v>59</v>
      </c>
      <c r="M22" s="188">
        <f t="shared" si="4"/>
        <v>59</v>
      </c>
      <c r="N22" s="187"/>
      <c r="O22" s="76"/>
      <c r="P22" s="76">
        <v>38</v>
      </c>
      <c r="Q22" s="76">
        <v>38</v>
      </c>
      <c r="R22" s="76">
        <v>21</v>
      </c>
      <c r="S22" s="76">
        <v>21</v>
      </c>
    </row>
    <row r="23" spans="1:19" s="54" customFormat="1" ht="12.75" customHeight="1">
      <c r="A23" s="132" t="s">
        <v>577</v>
      </c>
      <c r="B23" s="309" t="s">
        <v>358</v>
      </c>
      <c r="C23" s="310"/>
      <c r="D23" s="310"/>
      <c r="E23" s="310"/>
      <c r="F23" s="310"/>
      <c r="G23" s="310"/>
      <c r="H23" s="310"/>
      <c r="I23" s="310"/>
      <c r="J23" s="356"/>
      <c r="K23" s="181"/>
      <c r="L23" s="167">
        <f t="shared" si="3"/>
        <v>45</v>
      </c>
      <c r="M23" s="188">
        <f t="shared" si="4"/>
        <v>23</v>
      </c>
      <c r="N23" s="187"/>
      <c r="O23" s="76"/>
      <c r="P23" s="76">
        <v>29</v>
      </c>
      <c r="Q23" s="76">
        <v>18</v>
      </c>
      <c r="R23" s="76">
        <v>16</v>
      </c>
      <c r="S23" s="76">
        <v>5</v>
      </c>
    </row>
    <row r="24" spans="1:19" s="54" customFormat="1" ht="12.75" customHeight="1">
      <c r="A24" s="132" t="s">
        <v>473</v>
      </c>
      <c r="B24" s="309" t="s">
        <v>255</v>
      </c>
      <c r="C24" s="310"/>
      <c r="D24" s="310"/>
      <c r="E24" s="310"/>
      <c r="F24" s="310"/>
      <c r="G24" s="310"/>
      <c r="H24" s="310"/>
      <c r="I24" s="310"/>
      <c r="J24" s="356"/>
      <c r="K24" s="181"/>
      <c r="L24" s="167">
        <f t="shared" si="3"/>
        <v>36</v>
      </c>
      <c r="M24" s="188">
        <f t="shared" si="4"/>
        <v>29</v>
      </c>
      <c r="N24" s="187"/>
      <c r="O24" s="76"/>
      <c r="P24" s="76">
        <v>36</v>
      </c>
      <c r="Q24" s="76">
        <v>29</v>
      </c>
      <c r="R24" s="76"/>
      <c r="S24" s="76"/>
    </row>
    <row r="25" spans="1:19" s="54" customFormat="1" ht="12.75" customHeight="1">
      <c r="A25" s="132" t="s">
        <v>456</v>
      </c>
      <c r="B25" s="309" t="s">
        <v>236</v>
      </c>
      <c r="C25" s="310"/>
      <c r="D25" s="310"/>
      <c r="E25" s="310"/>
      <c r="F25" s="310"/>
      <c r="G25" s="310"/>
      <c r="H25" s="310"/>
      <c r="I25" s="310"/>
      <c r="J25" s="356"/>
      <c r="K25" s="181"/>
      <c r="L25" s="167">
        <f t="shared" si="3"/>
        <v>10</v>
      </c>
      <c r="M25" s="188">
        <f t="shared" si="4"/>
        <v>8</v>
      </c>
      <c r="N25" s="187"/>
      <c r="O25" s="76"/>
      <c r="P25" s="76">
        <v>10</v>
      </c>
      <c r="Q25" s="76">
        <v>8</v>
      </c>
      <c r="R25" s="76"/>
      <c r="S25" s="76"/>
    </row>
    <row r="26" spans="1:19" s="54" customFormat="1" ht="12.75" customHeight="1">
      <c r="A26" s="132" t="s">
        <v>575</v>
      </c>
      <c r="B26" s="309" t="s">
        <v>356</v>
      </c>
      <c r="C26" s="310"/>
      <c r="D26" s="310"/>
      <c r="E26" s="310"/>
      <c r="F26" s="310"/>
      <c r="G26" s="310"/>
      <c r="H26" s="310"/>
      <c r="I26" s="310"/>
      <c r="J26" s="356"/>
      <c r="K26" s="181"/>
      <c r="L26" s="167">
        <f t="shared" si="3"/>
        <v>11</v>
      </c>
      <c r="M26" s="188">
        <f t="shared" si="4"/>
        <v>1</v>
      </c>
      <c r="N26" s="187"/>
      <c r="O26" s="76"/>
      <c r="P26" s="76">
        <v>11</v>
      </c>
      <c r="Q26" s="76">
        <v>1</v>
      </c>
      <c r="R26" s="76"/>
      <c r="S26" s="76"/>
    </row>
    <row r="27" spans="1:19" s="54" customFormat="1" ht="12.75" customHeight="1">
      <c r="A27" s="132" t="s">
        <v>571</v>
      </c>
      <c r="B27" s="309" t="s">
        <v>352</v>
      </c>
      <c r="C27" s="310"/>
      <c r="D27" s="310"/>
      <c r="E27" s="310"/>
      <c r="F27" s="310"/>
      <c r="G27" s="310"/>
      <c r="H27" s="310"/>
      <c r="I27" s="310"/>
      <c r="J27" s="356"/>
      <c r="K27" s="181"/>
      <c r="L27" s="167">
        <f t="shared" si="3"/>
        <v>20</v>
      </c>
      <c r="M27" s="188">
        <f t="shared" si="4"/>
        <v>0</v>
      </c>
      <c r="N27" s="187"/>
      <c r="O27" s="76"/>
      <c r="P27" s="76">
        <v>20</v>
      </c>
      <c r="Q27" s="76">
        <v>0</v>
      </c>
      <c r="R27" s="76"/>
      <c r="S27" s="76"/>
    </row>
    <row r="28" spans="1:19" s="54" customFormat="1" ht="12.75" customHeight="1">
      <c r="A28" s="132" t="s">
        <v>557</v>
      </c>
      <c r="B28" s="309" t="s">
        <v>339</v>
      </c>
      <c r="C28" s="310"/>
      <c r="D28" s="310"/>
      <c r="E28" s="310"/>
      <c r="F28" s="310"/>
      <c r="G28" s="310"/>
      <c r="H28" s="310"/>
      <c r="I28" s="310"/>
      <c r="J28" s="356"/>
      <c r="K28" s="181"/>
      <c r="L28" s="167">
        <f t="shared" si="3"/>
        <v>5</v>
      </c>
      <c r="M28" s="188">
        <f t="shared" si="4"/>
        <v>0</v>
      </c>
      <c r="N28" s="187"/>
      <c r="O28" s="76"/>
      <c r="P28" s="76">
        <v>5</v>
      </c>
      <c r="Q28" s="76">
        <v>0</v>
      </c>
      <c r="R28" s="76"/>
      <c r="S28" s="76"/>
    </row>
    <row r="29" spans="1:19" s="54" customFormat="1" ht="25.5" customHeight="1">
      <c r="A29" s="132" t="s">
        <v>602</v>
      </c>
      <c r="B29" s="309" t="s">
        <v>384</v>
      </c>
      <c r="C29" s="310"/>
      <c r="D29" s="310"/>
      <c r="E29" s="310"/>
      <c r="F29" s="310"/>
      <c r="G29" s="310"/>
      <c r="H29" s="310"/>
      <c r="I29" s="310"/>
      <c r="J29" s="356"/>
      <c r="K29" s="181"/>
      <c r="L29" s="167">
        <f t="shared" si="3"/>
        <v>18</v>
      </c>
      <c r="M29" s="188">
        <f t="shared" si="4"/>
        <v>7</v>
      </c>
      <c r="N29" s="187"/>
      <c r="O29" s="76"/>
      <c r="P29" s="76">
        <v>18</v>
      </c>
      <c r="Q29" s="76">
        <v>7</v>
      </c>
      <c r="R29" s="76"/>
      <c r="S29" s="76"/>
    </row>
    <row r="30" spans="1:19" s="54" customFormat="1" ht="25.5" customHeight="1">
      <c r="A30" s="132" t="s">
        <v>479</v>
      </c>
      <c r="B30" s="309" t="s">
        <v>261</v>
      </c>
      <c r="C30" s="310"/>
      <c r="D30" s="310"/>
      <c r="E30" s="310"/>
      <c r="F30" s="310"/>
      <c r="G30" s="310"/>
      <c r="H30" s="310"/>
      <c r="I30" s="310"/>
      <c r="J30" s="356"/>
      <c r="K30" s="181"/>
      <c r="L30" s="167">
        <f t="shared" si="3"/>
        <v>25</v>
      </c>
      <c r="M30" s="188">
        <f t="shared" si="4"/>
        <v>23</v>
      </c>
      <c r="N30" s="187"/>
      <c r="O30" s="76"/>
      <c r="P30" s="76">
        <v>25</v>
      </c>
      <c r="Q30" s="76">
        <v>23</v>
      </c>
      <c r="R30" s="76"/>
      <c r="S30" s="76"/>
    </row>
    <row r="31" spans="1:19" s="54" customFormat="1" ht="14.25" customHeight="1">
      <c r="A31" s="132" t="s">
        <v>647</v>
      </c>
      <c r="B31" s="309" t="s">
        <v>431</v>
      </c>
      <c r="C31" s="310"/>
      <c r="D31" s="310"/>
      <c r="E31" s="310"/>
      <c r="F31" s="310"/>
      <c r="G31" s="310"/>
      <c r="H31" s="310"/>
      <c r="I31" s="310"/>
      <c r="J31" s="356"/>
      <c r="K31" s="181"/>
      <c r="L31" s="167">
        <f t="shared" si="3"/>
        <v>25</v>
      </c>
      <c r="M31" s="188">
        <f t="shared" si="4"/>
        <v>24</v>
      </c>
      <c r="N31" s="187"/>
      <c r="O31" s="76"/>
      <c r="P31" s="76">
        <v>25</v>
      </c>
      <c r="Q31" s="76">
        <v>24</v>
      </c>
      <c r="R31" s="76"/>
      <c r="S31" s="76"/>
    </row>
    <row r="32" spans="1:19" s="54" customFormat="1" ht="22.5" customHeight="1">
      <c r="A32" s="132" t="s">
        <v>511</v>
      </c>
      <c r="B32" s="309" t="s">
        <v>293</v>
      </c>
      <c r="C32" s="310"/>
      <c r="D32" s="310"/>
      <c r="E32" s="310"/>
      <c r="F32" s="310"/>
      <c r="G32" s="310"/>
      <c r="H32" s="310"/>
      <c r="I32" s="310"/>
      <c r="J32" s="356"/>
      <c r="K32" s="181"/>
      <c r="L32" s="167">
        <f t="shared" si="3"/>
        <v>15</v>
      </c>
      <c r="M32" s="188">
        <f t="shared" si="4"/>
        <v>4</v>
      </c>
      <c r="N32" s="187"/>
      <c r="O32" s="76"/>
      <c r="P32" s="76">
        <v>15</v>
      </c>
      <c r="Q32" s="76">
        <v>4</v>
      </c>
      <c r="R32" s="76"/>
      <c r="S32" s="76"/>
    </row>
    <row r="33" spans="1:19" s="54" customFormat="1" ht="15" customHeight="1">
      <c r="A33" s="132" t="s">
        <v>586</v>
      </c>
      <c r="B33" s="309" t="s">
        <v>366</v>
      </c>
      <c r="C33" s="310"/>
      <c r="D33" s="310"/>
      <c r="E33" s="310"/>
      <c r="F33" s="310"/>
      <c r="G33" s="310"/>
      <c r="H33" s="310"/>
      <c r="I33" s="310"/>
      <c r="J33" s="356"/>
      <c r="K33" s="181"/>
      <c r="L33" s="167">
        <f t="shared" si="3"/>
        <v>18</v>
      </c>
      <c r="M33" s="188">
        <f t="shared" si="4"/>
        <v>5</v>
      </c>
      <c r="N33" s="187"/>
      <c r="O33" s="76"/>
      <c r="P33" s="76">
        <v>18</v>
      </c>
      <c r="Q33" s="76">
        <v>5</v>
      </c>
      <c r="R33" s="76"/>
      <c r="S33" s="76"/>
    </row>
    <row r="34" spans="1:19" s="54" customFormat="1" ht="15" customHeight="1">
      <c r="A34" s="132" t="s">
        <v>507</v>
      </c>
      <c r="B34" s="309" t="s">
        <v>289</v>
      </c>
      <c r="C34" s="310"/>
      <c r="D34" s="310"/>
      <c r="E34" s="310"/>
      <c r="F34" s="310"/>
      <c r="G34" s="310"/>
      <c r="H34" s="310"/>
      <c r="I34" s="310"/>
      <c r="J34" s="356"/>
      <c r="K34" s="181"/>
      <c r="L34" s="167">
        <f t="shared" si="3"/>
        <v>36</v>
      </c>
      <c r="M34" s="188">
        <f t="shared" si="4"/>
        <v>15</v>
      </c>
      <c r="N34" s="187"/>
      <c r="O34" s="76"/>
      <c r="P34" s="76">
        <v>36</v>
      </c>
      <c r="Q34" s="76">
        <v>15</v>
      </c>
      <c r="R34" s="76"/>
      <c r="S34" s="76"/>
    </row>
    <row r="35" spans="1:19" s="54" customFormat="1" ht="24.75" customHeight="1">
      <c r="A35" s="132" t="s">
        <v>475</v>
      </c>
      <c r="B35" s="309" t="s">
        <v>257</v>
      </c>
      <c r="C35" s="310"/>
      <c r="D35" s="310"/>
      <c r="E35" s="310"/>
      <c r="F35" s="310"/>
      <c r="G35" s="310"/>
      <c r="H35" s="310"/>
      <c r="I35" s="310"/>
      <c r="J35" s="356"/>
      <c r="K35" s="181"/>
      <c r="L35" s="167">
        <f t="shared" si="3"/>
        <v>19</v>
      </c>
      <c r="M35" s="188">
        <f t="shared" si="4"/>
        <v>17</v>
      </c>
      <c r="N35" s="187"/>
      <c r="O35" s="76"/>
      <c r="P35" s="76">
        <v>19</v>
      </c>
      <c r="Q35" s="76">
        <v>17</v>
      </c>
      <c r="R35" s="76"/>
      <c r="S35" s="76"/>
    </row>
    <row r="36" spans="1:19" s="54" customFormat="1" ht="18.75" customHeight="1">
      <c r="A36" s="132"/>
      <c r="B36" s="309" t="s">
        <v>320</v>
      </c>
      <c r="C36" s="310"/>
      <c r="D36" s="310"/>
      <c r="E36" s="310"/>
      <c r="F36" s="310"/>
      <c r="G36" s="310"/>
      <c r="H36" s="310"/>
      <c r="I36" s="310"/>
      <c r="J36" s="356"/>
      <c r="K36" s="181"/>
      <c r="L36" s="167">
        <f t="shared" si="3"/>
        <v>5</v>
      </c>
      <c r="M36" s="188">
        <f t="shared" si="4"/>
        <v>3</v>
      </c>
      <c r="N36" s="187"/>
      <c r="O36" s="76"/>
      <c r="P36" s="76"/>
      <c r="Q36" s="76"/>
      <c r="R36" s="76">
        <v>5</v>
      </c>
      <c r="S36" s="76">
        <v>3</v>
      </c>
    </row>
    <row r="37" spans="1:19" s="54" customFormat="1" ht="18.75" customHeight="1">
      <c r="A37" s="363" t="s">
        <v>751</v>
      </c>
      <c r="B37" s="364"/>
      <c r="C37" s="364"/>
      <c r="D37" s="364"/>
      <c r="E37" s="364"/>
      <c r="F37" s="364"/>
      <c r="G37" s="364"/>
      <c r="H37" s="364"/>
      <c r="I37" s="364"/>
      <c r="J37" s="365"/>
      <c r="K37" s="182"/>
      <c r="L37" s="134">
        <f t="shared" ref="L37:S37" si="5">SUM(L38:L54)</f>
        <v>483</v>
      </c>
      <c r="M37" s="134">
        <f t="shared" si="5"/>
        <v>251</v>
      </c>
      <c r="N37" s="134">
        <f t="shared" si="5"/>
        <v>0</v>
      </c>
      <c r="O37" s="134">
        <f t="shared" si="5"/>
        <v>0</v>
      </c>
      <c r="P37" s="134">
        <f t="shared" si="5"/>
        <v>377</v>
      </c>
      <c r="Q37" s="134">
        <f t="shared" si="5"/>
        <v>175</v>
      </c>
      <c r="R37" s="134">
        <f t="shared" si="5"/>
        <v>106</v>
      </c>
      <c r="S37" s="134">
        <f t="shared" si="5"/>
        <v>76</v>
      </c>
    </row>
    <row r="38" spans="1:19" s="54" customFormat="1" ht="18.75" customHeight="1">
      <c r="A38" s="161" t="s">
        <v>599</v>
      </c>
      <c r="B38" s="306" t="s">
        <v>381</v>
      </c>
      <c r="C38" s="306"/>
      <c r="D38" s="306"/>
      <c r="E38" s="306"/>
      <c r="F38" s="306"/>
      <c r="G38" s="306"/>
      <c r="H38" s="306"/>
      <c r="I38" s="306"/>
      <c r="J38" s="306"/>
      <c r="K38" s="181"/>
      <c r="L38" s="167">
        <f t="shared" ref="L38:L54" si="6">+N38+P38+R38</f>
        <v>28</v>
      </c>
      <c r="M38" s="188">
        <f t="shared" ref="M38:M54" si="7">+O38+Q38+S38</f>
        <v>19</v>
      </c>
      <c r="N38" s="187"/>
      <c r="O38" s="76"/>
      <c r="P38" s="76">
        <v>28</v>
      </c>
      <c r="Q38" s="76">
        <v>19</v>
      </c>
      <c r="R38" s="76"/>
      <c r="S38" s="76"/>
    </row>
    <row r="39" spans="1:19" s="54" customFormat="1" ht="27" customHeight="1">
      <c r="A39" s="132" t="s">
        <v>602</v>
      </c>
      <c r="B39" s="309" t="s">
        <v>384</v>
      </c>
      <c r="C39" s="310"/>
      <c r="D39" s="310"/>
      <c r="E39" s="310"/>
      <c r="F39" s="310"/>
      <c r="G39" s="310"/>
      <c r="H39" s="310"/>
      <c r="I39" s="310"/>
      <c r="J39" s="356"/>
      <c r="K39" s="181"/>
      <c r="L39" s="167">
        <f t="shared" si="6"/>
        <v>12</v>
      </c>
      <c r="M39" s="188">
        <f t="shared" si="7"/>
        <v>12</v>
      </c>
      <c r="N39" s="187"/>
      <c r="O39" s="76"/>
      <c r="P39" s="76">
        <v>12</v>
      </c>
      <c r="Q39" s="76">
        <v>12</v>
      </c>
      <c r="R39" s="76"/>
      <c r="S39" s="76"/>
    </row>
    <row r="40" spans="1:19" s="54" customFormat="1" ht="18.75" customHeight="1">
      <c r="A40" s="132" t="s">
        <v>477</v>
      </c>
      <c r="B40" s="309" t="s">
        <v>259</v>
      </c>
      <c r="C40" s="310"/>
      <c r="D40" s="310"/>
      <c r="E40" s="310"/>
      <c r="F40" s="310"/>
      <c r="G40" s="310"/>
      <c r="H40" s="310"/>
      <c r="I40" s="310"/>
      <c r="J40" s="356"/>
      <c r="K40" s="181"/>
      <c r="L40" s="167">
        <f t="shared" si="6"/>
        <v>58</v>
      </c>
      <c r="M40" s="188">
        <f t="shared" si="7"/>
        <v>45</v>
      </c>
      <c r="N40" s="187"/>
      <c r="O40" s="76"/>
      <c r="P40" s="76">
        <v>43</v>
      </c>
      <c r="Q40" s="76">
        <v>30</v>
      </c>
      <c r="R40" s="76">
        <v>15</v>
      </c>
      <c r="S40" s="76">
        <v>15</v>
      </c>
    </row>
    <row r="41" spans="1:19" s="54" customFormat="1" ht="18.75" customHeight="1">
      <c r="A41" s="132" t="s">
        <v>557</v>
      </c>
      <c r="B41" s="309" t="s">
        <v>339</v>
      </c>
      <c r="C41" s="310"/>
      <c r="D41" s="310"/>
      <c r="E41" s="310"/>
      <c r="F41" s="310"/>
      <c r="G41" s="310"/>
      <c r="H41" s="310"/>
      <c r="I41" s="310"/>
      <c r="J41" s="356"/>
      <c r="K41" s="181"/>
      <c r="L41" s="167">
        <f t="shared" si="6"/>
        <v>31</v>
      </c>
      <c r="M41" s="188">
        <f t="shared" si="7"/>
        <v>2</v>
      </c>
      <c r="N41" s="187"/>
      <c r="O41" s="76"/>
      <c r="P41" s="76">
        <v>31</v>
      </c>
      <c r="Q41" s="76">
        <v>2</v>
      </c>
      <c r="R41" s="76"/>
      <c r="S41" s="76"/>
    </row>
    <row r="42" spans="1:19" s="54" customFormat="1" ht="18.75" customHeight="1">
      <c r="A42" s="132" t="s">
        <v>566</v>
      </c>
      <c r="B42" s="306" t="s">
        <v>347</v>
      </c>
      <c r="C42" s="306"/>
      <c r="D42" s="306"/>
      <c r="E42" s="306"/>
      <c r="F42" s="306"/>
      <c r="G42" s="306"/>
      <c r="H42" s="306"/>
      <c r="I42" s="306"/>
      <c r="J42" s="306"/>
      <c r="K42" s="181"/>
      <c r="L42" s="167">
        <f t="shared" si="6"/>
        <v>29</v>
      </c>
      <c r="M42" s="188">
        <f t="shared" si="7"/>
        <v>0</v>
      </c>
      <c r="N42" s="187"/>
      <c r="O42" s="76"/>
      <c r="P42" s="76">
        <v>29</v>
      </c>
      <c r="Q42" s="76">
        <v>0</v>
      </c>
      <c r="R42" s="76"/>
      <c r="S42" s="76"/>
    </row>
    <row r="43" spans="1:19" s="54" customFormat="1" ht="18.75" customHeight="1">
      <c r="A43" s="132" t="s">
        <v>573</v>
      </c>
      <c r="B43" s="309" t="s">
        <v>354</v>
      </c>
      <c r="C43" s="310"/>
      <c r="D43" s="310"/>
      <c r="E43" s="310"/>
      <c r="F43" s="310"/>
      <c r="G43" s="310"/>
      <c r="H43" s="310"/>
      <c r="I43" s="310"/>
      <c r="J43" s="356"/>
      <c r="K43" s="181"/>
      <c r="L43" s="167">
        <f t="shared" si="6"/>
        <v>28</v>
      </c>
      <c r="M43" s="188">
        <f t="shared" si="7"/>
        <v>0</v>
      </c>
      <c r="N43" s="187"/>
      <c r="O43" s="76"/>
      <c r="P43" s="76">
        <v>16</v>
      </c>
      <c r="Q43" s="76">
        <v>0</v>
      </c>
      <c r="R43" s="76">
        <v>12</v>
      </c>
      <c r="S43" s="76">
        <v>0</v>
      </c>
    </row>
    <row r="44" spans="1:19" s="54" customFormat="1" ht="18.75" customHeight="1">
      <c r="A44" s="132" t="s">
        <v>494</v>
      </c>
      <c r="B44" s="379" t="s">
        <v>276</v>
      </c>
      <c r="C44" s="380"/>
      <c r="D44" s="380"/>
      <c r="E44" s="380"/>
      <c r="F44" s="380"/>
      <c r="G44" s="380"/>
      <c r="H44" s="380"/>
      <c r="I44" s="380"/>
      <c r="J44" s="381"/>
      <c r="K44" s="181"/>
      <c r="L44" s="167">
        <f t="shared" si="6"/>
        <v>45</v>
      </c>
      <c r="M44" s="188">
        <f t="shared" si="7"/>
        <v>14</v>
      </c>
      <c r="N44" s="187"/>
      <c r="O44" s="76"/>
      <c r="P44" s="76">
        <v>30</v>
      </c>
      <c r="Q44" s="76">
        <v>14</v>
      </c>
      <c r="R44" s="76">
        <v>15</v>
      </c>
      <c r="S44" s="76">
        <v>0</v>
      </c>
    </row>
    <row r="45" spans="1:19" s="54" customFormat="1" ht="18.75" customHeight="1">
      <c r="A45" s="132" t="s">
        <v>473</v>
      </c>
      <c r="B45" s="309" t="s">
        <v>255</v>
      </c>
      <c r="C45" s="310"/>
      <c r="D45" s="310"/>
      <c r="E45" s="310"/>
      <c r="F45" s="310"/>
      <c r="G45" s="310"/>
      <c r="H45" s="310"/>
      <c r="I45" s="310"/>
      <c r="J45" s="356"/>
      <c r="K45" s="181"/>
      <c r="L45" s="167">
        <f t="shared" si="6"/>
        <v>68</v>
      </c>
      <c r="M45" s="188">
        <f t="shared" si="7"/>
        <v>67</v>
      </c>
      <c r="N45" s="187"/>
      <c r="O45" s="76"/>
      <c r="P45" s="76">
        <v>31</v>
      </c>
      <c r="Q45" s="76">
        <v>30</v>
      </c>
      <c r="R45" s="76">
        <v>37</v>
      </c>
      <c r="S45" s="76">
        <v>37</v>
      </c>
    </row>
    <row r="46" spans="1:19" s="54" customFormat="1" ht="25.5" customHeight="1">
      <c r="A46" s="144" t="s">
        <v>474</v>
      </c>
      <c r="B46" s="306" t="s">
        <v>256</v>
      </c>
      <c r="C46" s="306"/>
      <c r="D46" s="306"/>
      <c r="E46" s="306"/>
      <c r="F46" s="306"/>
      <c r="G46" s="306"/>
      <c r="H46" s="306"/>
      <c r="I46" s="306"/>
      <c r="J46" s="306"/>
      <c r="K46" s="181"/>
      <c r="L46" s="167">
        <f t="shared" si="6"/>
        <v>38</v>
      </c>
      <c r="M46" s="188">
        <f t="shared" si="7"/>
        <v>29</v>
      </c>
      <c r="N46" s="187"/>
      <c r="O46" s="76"/>
      <c r="P46" s="76">
        <v>26</v>
      </c>
      <c r="Q46" s="76">
        <v>17</v>
      </c>
      <c r="R46" s="76">
        <v>12</v>
      </c>
      <c r="S46" s="76">
        <v>12</v>
      </c>
    </row>
    <row r="47" spans="1:19" s="54" customFormat="1" ht="15.75" customHeight="1">
      <c r="A47" s="144" t="s">
        <v>505</v>
      </c>
      <c r="B47" s="306" t="s">
        <v>286</v>
      </c>
      <c r="C47" s="306"/>
      <c r="D47" s="306"/>
      <c r="E47" s="306"/>
      <c r="F47" s="306"/>
      <c r="G47" s="306"/>
      <c r="H47" s="306"/>
      <c r="I47" s="306"/>
      <c r="J47" s="306"/>
      <c r="K47" s="181"/>
      <c r="L47" s="167">
        <f t="shared" si="6"/>
        <v>8</v>
      </c>
      <c r="M47" s="188">
        <f t="shared" si="7"/>
        <v>0</v>
      </c>
      <c r="N47" s="187"/>
      <c r="O47" s="76"/>
      <c r="P47" s="76">
        <v>8</v>
      </c>
      <c r="Q47" s="76"/>
      <c r="R47" s="76"/>
      <c r="S47" s="76"/>
    </row>
    <row r="48" spans="1:19" s="54" customFormat="1" ht="18.75" customHeight="1">
      <c r="A48" s="143" t="s">
        <v>574</v>
      </c>
      <c r="B48" s="306" t="s">
        <v>355</v>
      </c>
      <c r="C48" s="306"/>
      <c r="D48" s="306"/>
      <c r="E48" s="306"/>
      <c r="F48" s="306"/>
      <c r="G48" s="306"/>
      <c r="H48" s="306"/>
      <c r="I48" s="306"/>
      <c r="J48" s="306"/>
      <c r="K48" s="181"/>
      <c r="L48" s="167">
        <f t="shared" si="6"/>
        <v>14</v>
      </c>
      <c r="M48" s="188">
        <f t="shared" si="7"/>
        <v>0</v>
      </c>
      <c r="N48" s="187"/>
      <c r="O48" s="76"/>
      <c r="P48" s="76">
        <v>14</v>
      </c>
      <c r="Q48" s="76">
        <v>0</v>
      </c>
      <c r="R48" s="76"/>
      <c r="S48" s="76"/>
    </row>
    <row r="49" spans="1:19" s="54" customFormat="1" ht="18.75" customHeight="1">
      <c r="A49" s="132" t="s">
        <v>577</v>
      </c>
      <c r="B49" s="309" t="s">
        <v>358</v>
      </c>
      <c r="C49" s="310"/>
      <c r="D49" s="310"/>
      <c r="E49" s="310"/>
      <c r="F49" s="310"/>
      <c r="G49" s="310"/>
      <c r="H49" s="310"/>
      <c r="I49" s="310"/>
      <c r="J49" s="356"/>
      <c r="K49" s="181"/>
      <c r="L49" s="167">
        <f t="shared" si="6"/>
        <v>20</v>
      </c>
      <c r="M49" s="188">
        <f t="shared" si="7"/>
        <v>10</v>
      </c>
      <c r="N49" s="187"/>
      <c r="O49" s="76"/>
      <c r="P49" s="76">
        <v>20</v>
      </c>
      <c r="Q49" s="76">
        <v>10</v>
      </c>
      <c r="R49" s="76"/>
      <c r="S49" s="76"/>
    </row>
    <row r="50" spans="1:19" s="54" customFormat="1" ht="18.75" customHeight="1">
      <c r="A50" s="132" t="s">
        <v>456</v>
      </c>
      <c r="B50" s="309" t="s">
        <v>236</v>
      </c>
      <c r="C50" s="310"/>
      <c r="D50" s="310"/>
      <c r="E50" s="310"/>
      <c r="F50" s="310"/>
      <c r="G50" s="310"/>
      <c r="H50" s="310"/>
      <c r="I50" s="310"/>
      <c r="J50" s="356"/>
      <c r="K50" s="181"/>
      <c r="L50" s="167">
        <f t="shared" si="6"/>
        <v>35</v>
      </c>
      <c r="M50" s="188">
        <f t="shared" si="7"/>
        <v>29</v>
      </c>
      <c r="N50" s="187"/>
      <c r="O50" s="76"/>
      <c r="P50" s="76">
        <v>20</v>
      </c>
      <c r="Q50" s="76">
        <v>17</v>
      </c>
      <c r="R50" s="76">
        <v>15</v>
      </c>
      <c r="S50" s="76">
        <v>12</v>
      </c>
    </row>
    <row r="51" spans="1:19" s="54" customFormat="1" ht="18.75" customHeight="1">
      <c r="A51" s="132" t="s">
        <v>571</v>
      </c>
      <c r="B51" s="309" t="s">
        <v>352</v>
      </c>
      <c r="C51" s="310"/>
      <c r="D51" s="310"/>
      <c r="E51" s="310"/>
      <c r="F51" s="310"/>
      <c r="G51" s="310"/>
      <c r="H51" s="310"/>
      <c r="I51" s="310"/>
      <c r="J51" s="356"/>
      <c r="K51" s="181"/>
      <c r="L51" s="167">
        <f t="shared" si="6"/>
        <v>16</v>
      </c>
      <c r="M51" s="188">
        <f t="shared" si="7"/>
        <v>0</v>
      </c>
      <c r="N51" s="187"/>
      <c r="O51" s="76"/>
      <c r="P51" s="76">
        <v>16</v>
      </c>
      <c r="Q51" s="76">
        <v>0</v>
      </c>
      <c r="R51" s="76"/>
      <c r="S51" s="76"/>
    </row>
    <row r="52" spans="1:19" s="54" customFormat="1" ht="18.75" customHeight="1">
      <c r="A52" s="148" t="s">
        <v>524</v>
      </c>
      <c r="B52" s="306" t="s">
        <v>305</v>
      </c>
      <c r="C52" s="306"/>
      <c r="D52" s="306"/>
      <c r="E52" s="306"/>
      <c r="F52" s="306"/>
      <c r="G52" s="306"/>
      <c r="H52" s="306"/>
      <c r="I52" s="306"/>
      <c r="J52" s="306"/>
      <c r="K52" s="181"/>
      <c r="L52" s="167">
        <f t="shared" si="6"/>
        <v>17</v>
      </c>
      <c r="M52" s="188">
        <f t="shared" si="7"/>
        <v>0</v>
      </c>
      <c r="N52" s="187"/>
      <c r="O52" s="76"/>
      <c r="P52" s="76">
        <v>17</v>
      </c>
      <c r="Q52" s="76">
        <v>0</v>
      </c>
      <c r="R52" s="76"/>
      <c r="S52" s="76"/>
    </row>
    <row r="53" spans="1:19" s="54" customFormat="1" ht="18.75" customHeight="1">
      <c r="A53" s="148" t="s">
        <v>501</v>
      </c>
      <c r="B53" s="306" t="s">
        <v>282</v>
      </c>
      <c r="C53" s="306"/>
      <c r="D53" s="306"/>
      <c r="E53" s="306"/>
      <c r="F53" s="306"/>
      <c r="G53" s="306"/>
      <c r="H53" s="306"/>
      <c r="I53" s="306"/>
      <c r="J53" s="306"/>
      <c r="K53" s="181"/>
      <c r="L53" s="167">
        <f t="shared" si="6"/>
        <v>16</v>
      </c>
      <c r="M53" s="188">
        <f t="shared" si="7"/>
        <v>5</v>
      </c>
      <c r="N53" s="187"/>
      <c r="O53" s="76"/>
      <c r="P53" s="76">
        <v>16</v>
      </c>
      <c r="Q53" s="76">
        <v>5</v>
      </c>
      <c r="R53" s="76"/>
      <c r="S53" s="76"/>
    </row>
    <row r="54" spans="1:19" s="54" customFormat="1" ht="18.75" customHeight="1">
      <c r="A54" s="59" t="s">
        <v>461</v>
      </c>
      <c r="B54" s="306" t="s">
        <v>241</v>
      </c>
      <c r="C54" s="339"/>
      <c r="D54" s="339"/>
      <c r="E54" s="339"/>
      <c r="F54" s="339"/>
      <c r="G54" s="339"/>
      <c r="H54" s="339"/>
      <c r="I54" s="339"/>
      <c r="J54" s="339"/>
      <c r="K54" s="181"/>
      <c r="L54" s="167">
        <f t="shared" si="6"/>
        <v>20</v>
      </c>
      <c r="M54" s="188">
        <f t="shared" si="7"/>
        <v>19</v>
      </c>
      <c r="N54" s="187"/>
      <c r="O54" s="76"/>
      <c r="P54" s="76">
        <v>20</v>
      </c>
      <c r="Q54" s="76">
        <v>19</v>
      </c>
      <c r="R54" s="76"/>
      <c r="S54" s="76"/>
    </row>
    <row r="55" spans="1:19" s="54" customFormat="1" ht="18.75" customHeight="1">
      <c r="A55" s="363" t="s">
        <v>750</v>
      </c>
      <c r="B55" s="364"/>
      <c r="C55" s="364"/>
      <c r="D55" s="364"/>
      <c r="E55" s="364"/>
      <c r="F55" s="364"/>
      <c r="G55" s="364"/>
      <c r="H55" s="364"/>
      <c r="I55" s="364"/>
      <c r="J55" s="365"/>
      <c r="K55" s="182"/>
      <c r="L55" s="134">
        <f t="shared" ref="L55:S55" si="8">SUM(L56:L65)</f>
        <v>299</v>
      </c>
      <c r="M55" s="134">
        <f t="shared" si="8"/>
        <v>182</v>
      </c>
      <c r="N55" s="134">
        <f t="shared" si="8"/>
        <v>0</v>
      </c>
      <c r="O55" s="134">
        <f t="shared" si="8"/>
        <v>0</v>
      </c>
      <c r="P55" s="134">
        <f t="shared" si="8"/>
        <v>299</v>
      </c>
      <c r="Q55" s="134">
        <f t="shared" si="8"/>
        <v>182</v>
      </c>
      <c r="R55" s="134">
        <f t="shared" si="8"/>
        <v>0</v>
      </c>
      <c r="S55" s="134">
        <f t="shared" si="8"/>
        <v>0</v>
      </c>
    </row>
    <row r="56" spans="1:19" s="54" customFormat="1" ht="18.75" customHeight="1">
      <c r="A56" s="132" t="s">
        <v>557</v>
      </c>
      <c r="B56" s="309" t="s">
        <v>339</v>
      </c>
      <c r="C56" s="310"/>
      <c r="D56" s="310"/>
      <c r="E56" s="310"/>
      <c r="F56" s="310"/>
      <c r="G56" s="310"/>
      <c r="H56" s="310"/>
      <c r="I56" s="310"/>
      <c r="J56" s="356"/>
      <c r="K56" s="181"/>
      <c r="L56" s="167">
        <f t="shared" ref="L56:L65" si="9">+N56+P56+R56</f>
        <v>25</v>
      </c>
      <c r="M56" s="188">
        <f t="shared" ref="M56:M65" si="10">+O56+Q56+S56</f>
        <v>4</v>
      </c>
      <c r="N56" s="187"/>
      <c r="O56" s="76"/>
      <c r="P56" s="76">
        <v>25</v>
      </c>
      <c r="Q56" s="76">
        <v>4</v>
      </c>
      <c r="R56" s="85"/>
      <c r="S56" s="85"/>
    </row>
    <row r="57" spans="1:19" s="54" customFormat="1" ht="18.75" customHeight="1">
      <c r="A57" s="132" t="s">
        <v>494</v>
      </c>
      <c r="B57" s="379" t="s">
        <v>276</v>
      </c>
      <c r="C57" s="380"/>
      <c r="D57" s="380"/>
      <c r="E57" s="380"/>
      <c r="F57" s="380"/>
      <c r="G57" s="380"/>
      <c r="H57" s="380"/>
      <c r="I57" s="380"/>
      <c r="J57" s="381"/>
      <c r="K57" s="181"/>
      <c r="L57" s="167">
        <f t="shared" si="9"/>
        <v>55</v>
      </c>
      <c r="M57" s="188">
        <f t="shared" si="10"/>
        <v>5</v>
      </c>
      <c r="N57" s="187"/>
      <c r="O57" s="76"/>
      <c r="P57" s="76">
        <v>55</v>
      </c>
      <c r="Q57" s="76">
        <v>5</v>
      </c>
      <c r="R57" s="76"/>
      <c r="S57" s="76"/>
    </row>
    <row r="58" spans="1:19" s="54" customFormat="1" ht="18.75" customHeight="1">
      <c r="A58" s="59" t="s">
        <v>461</v>
      </c>
      <c r="B58" s="306" t="s">
        <v>241</v>
      </c>
      <c r="C58" s="339"/>
      <c r="D58" s="339"/>
      <c r="E58" s="339"/>
      <c r="F58" s="339"/>
      <c r="G58" s="339"/>
      <c r="H58" s="339"/>
      <c r="I58" s="339"/>
      <c r="J58" s="339"/>
      <c r="K58" s="181"/>
      <c r="L58" s="167">
        <f t="shared" si="9"/>
        <v>21</v>
      </c>
      <c r="M58" s="188">
        <f t="shared" si="10"/>
        <v>21</v>
      </c>
      <c r="N58" s="187"/>
      <c r="O58" s="76"/>
      <c r="P58" s="76">
        <v>21</v>
      </c>
      <c r="Q58" s="76">
        <v>21</v>
      </c>
      <c r="R58" s="76"/>
      <c r="S58" s="76"/>
    </row>
    <row r="59" spans="1:19" s="54" customFormat="1" ht="18.75" customHeight="1">
      <c r="A59" s="132" t="s">
        <v>456</v>
      </c>
      <c r="B59" s="309" t="s">
        <v>236</v>
      </c>
      <c r="C59" s="310"/>
      <c r="D59" s="310"/>
      <c r="E59" s="310"/>
      <c r="F59" s="310"/>
      <c r="G59" s="310"/>
      <c r="H59" s="310"/>
      <c r="I59" s="310"/>
      <c r="J59" s="356"/>
      <c r="K59" s="181"/>
      <c r="L59" s="167">
        <f t="shared" si="9"/>
        <v>20</v>
      </c>
      <c r="M59" s="188">
        <f t="shared" si="10"/>
        <v>16</v>
      </c>
      <c r="N59" s="187"/>
      <c r="O59" s="76"/>
      <c r="P59" s="76">
        <v>20</v>
      </c>
      <c r="Q59" s="76">
        <v>16</v>
      </c>
      <c r="R59" s="85"/>
      <c r="S59" s="85"/>
    </row>
    <row r="60" spans="1:19" s="54" customFormat="1" ht="18.75" customHeight="1">
      <c r="A60" s="135" t="s">
        <v>498</v>
      </c>
      <c r="B60" s="329" t="s">
        <v>287</v>
      </c>
      <c r="C60" s="330"/>
      <c r="D60" s="330"/>
      <c r="E60" s="330"/>
      <c r="F60" s="330"/>
      <c r="G60" s="330"/>
      <c r="H60" s="330"/>
      <c r="I60" s="330"/>
      <c r="J60" s="360"/>
      <c r="K60" s="181"/>
      <c r="L60" s="167">
        <f t="shared" si="9"/>
        <v>32</v>
      </c>
      <c r="M60" s="188">
        <f t="shared" si="10"/>
        <v>1</v>
      </c>
      <c r="N60" s="187"/>
      <c r="O60" s="76"/>
      <c r="P60" s="76">
        <v>32</v>
      </c>
      <c r="Q60" s="76">
        <v>1</v>
      </c>
      <c r="R60" s="76"/>
      <c r="S60" s="76"/>
    </row>
    <row r="61" spans="1:19" s="54" customFormat="1" ht="24" customHeight="1">
      <c r="A61" s="58" t="s">
        <v>596</v>
      </c>
      <c r="B61" s="329" t="s">
        <v>378</v>
      </c>
      <c r="C61" s="330"/>
      <c r="D61" s="330"/>
      <c r="E61" s="330"/>
      <c r="F61" s="330"/>
      <c r="G61" s="330"/>
      <c r="H61" s="330"/>
      <c r="I61" s="330"/>
      <c r="J61" s="360"/>
      <c r="K61" s="181"/>
      <c r="L61" s="167">
        <f t="shared" si="9"/>
        <v>33</v>
      </c>
      <c r="M61" s="188">
        <f t="shared" si="10"/>
        <v>30</v>
      </c>
      <c r="N61" s="187"/>
      <c r="O61" s="76"/>
      <c r="P61" s="76">
        <v>33</v>
      </c>
      <c r="Q61" s="76">
        <v>30</v>
      </c>
      <c r="R61" s="85"/>
      <c r="S61" s="85"/>
    </row>
    <row r="62" spans="1:19" s="54" customFormat="1" ht="24" customHeight="1">
      <c r="A62" s="132" t="s">
        <v>602</v>
      </c>
      <c r="B62" s="309" t="s">
        <v>384</v>
      </c>
      <c r="C62" s="310"/>
      <c r="D62" s="310"/>
      <c r="E62" s="310"/>
      <c r="F62" s="310"/>
      <c r="G62" s="310"/>
      <c r="H62" s="310"/>
      <c r="I62" s="310"/>
      <c r="J62" s="356"/>
      <c r="K62" s="181"/>
      <c r="L62" s="167">
        <f t="shared" si="9"/>
        <v>26</v>
      </c>
      <c r="M62" s="188">
        <f t="shared" si="10"/>
        <v>22</v>
      </c>
      <c r="N62" s="187"/>
      <c r="O62" s="76"/>
      <c r="P62" s="76">
        <v>26</v>
      </c>
      <c r="Q62" s="76">
        <v>22</v>
      </c>
      <c r="R62" s="85"/>
      <c r="S62" s="85"/>
    </row>
    <row r="63" spans="1:19" s="54" customFormat="1" ht="18.75" customHeight="1">
      <c r="A63" s="132" t="s">
        <v>473</v>
      </c>
      <c r="B63" s="309" t="s">
        <v>255</v>
      </c>
      <c r="C63" s="310"/>
      <c r="D63" s="310"/>
      <c r="E63" s="310"/>
      <c r="F63" s="310"/>
      <c r="G63" s="310"/>
      <c r="H63" s="310"/>
      <c r="I63" s="310"/>
      <c r="J63" s="356"/>
      <c r="K63" s="181"/>
      <c r="L63" s="167">
        <f t="shared" si="9"/>
        <v>34</v>
      </c>
      <c r="M63" s="188">
        <f t="shared" si="10"/>
        <v>32</v>
      </c>
      <c r="N63" s="187"/>
      <c r="O63" s="76"/>
      <c r="P63" s="76">
        <v>34</v>
      </c>
      <c r="Q63" s="76">
        <v>32</v>
      </c>
      <c r="R63" s="85"/>
      <c r="S63" s="85"/>
    </row>
    <row r="64" spans="1:19" s="54" customFormat="1" ht="18.75" customHeight="1">
      <c r="A64" s="132" t="s">
        <v>477</v>
      </c>
      <c r="B64" s="309" t="s">
        <v>259</v>
      </c>
      <c r="C64" s="310"/>
      <c r="D64" s="310"/>
      <c r="E64" s="310"/>
      <c r="F64" s="310"/>
      <c r="G64" s="310"/>
      <c r="H64" s="310"/>
      <c r="I64" s="310"/>
      <c r="J64" s="356"/>
      <c r="K64" s="181"/>
      <c r="L64" s="167">
        <f t="shared" si="9"/>
        <v>34</v>
      </c>
      <c r="M64" s="188">
        <f t="shared" si="10"/>
        <v>33</v>
      </c>
      <c r="N64" s="187"/>
      <c r="O64" s="76"/>
      <c r="P64" s="76">
        <v>34</v>
      </c>
      <c r="Q64" s="76">
        <v>33</v>
      </c>
      <c r="R64" s="85"/>
      <c r="S64" s="85"/>
    </row>
    <row r="65" spans="1:19" s="54" customFormat="1" ht="22.5" customHeight="1">
      <c r="A65" s="145" t="s">
        <v>610</v>
      </c>
      <c r="B65" s="321" t="s">
        <v>391</v>
      </c>
      <c r="C65" s="322"/>
      <c r="D65" s="322"/>
      <c r="E65" s="322"/>
      <c r="F65" s="322"/>
      <c r="G65" s="322"/>
      <c r="H65" s="322"/>
      <c r="I65" s="322"/>
      <c r="J65" s="374"/>
      <c r="K65" s="181"/>
      <c r="L65" s="167">
        <f t="shared" si="9"/>
        <v>19</v>
      </c>
      <c r="M65" s="188">
        <f t="shared" si="10"/>
        <v>18</v>
      </c>
      <c r="N65" s="187"/>
      <c r="O65" s="76"/>
      <c r="P65" s="76">
        <v>19</v>
      </c>
      <c r="Q65" s="76">
        <v>18</v>
      </c>
      <c r="R65" s="85"/>
      <c r="S65" s="85"/>
    </row>
    <row r="66" spans="1:19" s="54" customFormat="1" ht="18.75" customHeight="1">
      <c r="A66" s="363" t="s">
        <v>749</v>
      </c>
      <c r="B66" s="364"/>
      <c r="C66" s="364"/>
      <c r="D66" s="364"/>
      <c r="E66" s="364"/>
      <c r="F66" s="364"/>
      <c r="G66" s="364"/>
      <c r="H66" s="364"/>
      <c r="I66" s="364"/>
      <c r="J66" s="365"/>
      <c r="K66" s="182"/>
      <c r="L66" s="134">
        <f t="shared" ref="L66:S66" si="11">SUM(L67:L74)</f>
        <v>141</v>
      </c>
      <c r="M66" s="134">
        <f t="shared" si="11"/>
        <v>72</v>
      </c>
      <c r="N66" s="134">
        <f t="shared" si="11"/>
        <v>0</v>
      </c>
      <c r="O66" s="134">
        <f t="shared" si="11"/>
        <v>0</v>
      </c>
      <c r="P66" s="134">
        <f t="shared" si="11"/>
        <v>141</v>
      </c>
      <c r="Q66" s="134">
        <f t="shared" si="11"/>
        <v>72</v>
      </c>
      <c r="R66" s="134">
        <f t="shared" si="11"/>
        <v>0</v>
      </c>
      <c r="S66" s="134">
        <f t="shared" si="11"/>
        <v>0</v>
      </c>
    </row>
    <row r="67" spans="1:19" s="54" customFormat="1" ht="24.75" customHeight="1">
      <c r="A67" s="130" t="s">
        <v>498</v>
      </c>
      <c r="B67" s="300" t="s">
        <v>279</v>
      </c>
      <c r="C67" s="301"/>
      <c r="D67" s="301"/>
      <c r="E67" s="301"/>
      <c r="F67" s="301"/>
      <c r="G67" s="301"/>
      <c r="H67" s="301"/>
      <c r="I67" s="301"/>
      <c r="J67" s="354"/>
      <c r="K67" s="181"/>
      <c r="L67" s="167">
        <f t="shared" ref="L67:M74" si="12">+N67+P67+R67</f>
        <v>15</v>
      </c>
      <c r="M67" s="188">
        <f t="shared" si="12"/>
        <v>0</v>
      </c>
      <c r="N67" s="187"/>
      <c r="O67" s="76"/>
      <c r="P67" s="76">
        <v>15</v>
      </c>
      <c r="Q67" s="76">
        <v>0</v>
      </c>
      <c r="R67" s="76"/>
      <c r="S67" s="76"/>
    </row>
    <row r="68" spans="1:19" s="54" customFormat="1" ht="18.75" customHeight="1">
      <c r="A68" s="132" t="s">
        <v>586</v>
      </c>
      <c r="B68" s="309" t="s">
        <v>366</v>
      </c>
      <c r="C68" s="310"/>
      <c r="D68" s="310"/>
      <c r="E68" s="310"/>
      <c r="F68" s="310"/>
      <c r="G68" s="310"/>
      <c r="H68" s="310"/>
      <c r="I68" s="310"/>
      <c r="J68" s="356"/>
      <c r="K68" s="181"/>
      <c r="L68" s="167">
        <f t="shared" si="12"/>
        <v>23</v>
      </c>
      <c r="M68" s="188">
        <f t="shared" si="12"/>
        <v>14</v>
      </c>
      <c r="N68" s="187"/>
      <c r="O68" s="76"/>
      <c r="P68" s="76">
        <v>23</v>
      </c>
      <c r="Q68" s="76">
        <v>14</v>
      </c>
      <c r="R68" s="76"/>
      <c r="S68" s="76"/>
    </row>
    <row r="69" spans="1:19" s="54" customFormat="1" ht="18.75" customHeight="1">
      <c r="A69" s="132" t="s">
        <v>507</v>
      </c>
      <c r="B69" s="309" t="s">
        <v>289</v>
      </c>
      <c r="C69" s="310"/>
      <c r="D69" s="310"/>
      <c r="E69" s="310"/>
      <c r="F69" s="310"/>
      <c r="G69" s="310"/>
      <c r="H69" s="310"/>
      <c r="I69" s="310"/>
      <c r="J69" s="356"/>
      <c r="K69" s="181"/>
      <c r="L69" s="167">
        <f t="shared" si="12"/>
        <v>13</v>
      </c>
      <c r="M69" s="188">
        <f t="shared" si="12"/>
        <v>7</v>
      </c>
      <c r="N69" s="187"/>
      <c r="O69" s="76"/>
      <c r="P69" s="76">
        <v>13</v>
      </c>
      <c r="Q69" s="76">
        <v>7</v>
      </c>
      <c r="R69" s="76"/>
      <c r="S69" s="76"/>
    </row>
    <row r="70" spans="1:19" s="54" customFormat="1" ht="18.75" customHeight="1">
      <c r="A70" s="132" t="s">
        <v>511</v>
      </c>
      <c r="B70" s="309" t="s">
        <v>293</v>
      </c>
      <c r="C70" s="310"/>
      <c r="D70" s="310"/>
      <c r="E70" s="310"/>
      <c r="F70" s="310"/>
      <c r="G70" s="310"/>
      <c r="H70" s="310"/>
      <c r="I70" s="310"/>
      <c r="J70" s="356"/>
      <c r="K70" s="181"/>
      <c r="L70" s="167">
        <f t="shared" si="12"/>
        <v>26</v>
      </c>
      <c r="M70" s="188">
        <f t="shared" si="12"/>
        <v>18</v>
      </c>
      <c r="N70" s="187"/>
      <c r="O70" s="76"/>
      <c r="P70" s="76">
        <v>26</v>
      </c>
      <c r="Q70" s="76">
        <v>18</v>
      </c>
      <c r="R70" s="76"/>
      <c r="S70" s="76"/>
    </row>
    <row r="71" spans="1:19" s="54" customFormat="1" ht="18.75" customHeight="1">
      <c r="A71" s="135" t="s">
        <v>498</v>
      </c>
      <c r="B71" s="329" t="s">
        <v>287</v>
      </c>
      <c r="C71" s="330"/>
      <c r="D71" s="330"/>
      <c r="E71" s="330"/>
      <c r="F71" s="330"/>
      <c r="G71" s="330"/>
      <c r="H71" s="330"/>
      <c r="I71" s="330"/>
      <c r="J71" s="360"/>
      <c r="K71" s="181"/>
      <c r="L71" s="167">
        <f t="shared" si="12"/>
        <v>12</v>
      </c>
      <c r="M71" s="188">
        <f t="shared" si="12"/>
        <v>2</v>
      </c>
      <c r="N71" s="187"/>
      <c r="O71" s="76"/>
      <c r="P71" s="76">
        <v>12</v>
      </c>
      <c r="Q71" s="76">
        <v>2</v>
      </c>
      <c r="R71" s="76"/>
      <c r="S71" s="76"/>
    </row>
    <row r="72" spans="1:19" s="54" customFormat="1" ht="18.75" customHeight="1">
      <c r="A72" s="130" t="s">
        <v>502</v>
      </c>
      <c r="B72" s="300" t="s">
        <v>283</v>
      </c>
      <c r="C72" s="301"/>
      <c r="D72" s="301"/>
      <c r="E72" s="301"/>
      <c r="F72" s="301"/>
      <c r="G72" s="301"/>
      <c r="H72" s="301"/>
      <c r="I72" s="301"/>
      <c r="J72" s="354"/>
      <c r="K72" s="181"/>
      <c r="L72" s="167">
        <f t="shared" si="12"/>
        <v>15</v>
      </c>
      <c r="M72" s="188">
        <f t="shared" si="12"/>
        <v>0</v>
      </c>
      <c r="N72" s="187"/>
      <c r="O72" s="76"/>
      <c r="P72" s="76">
        <v>15</v>
      </c>
      <c r="Q72" s="76">
        <v>0</v>
      </c>
      <c r="R72" s="76"/>
      <c r="S72" s="76"/>
    </row>
    <row r="73" spans="1:19" s="54" customFormat="1" ht="21.75" customHeight="1">
      <c r="A73" s="132" t="s">
        <v>475</v>
      </c>
      <c r="B73" s="309" t="s">
        <v>257</v>
      </c>
      <c r="C73" s="310"/>
      <c r="D73" s="310"/>
      <c r="E73" s="310"/>
      <c r="F73" s="310"/>
      <c r="G73" s="310"/>
      <c r="H73" s="310"/>
      <c r="I73" s="310"/>
      <c r="J73" s="356"/>
      <c r="K73" s="181"/>
      <c r="L73" s="167">
        <f t="shared" si="12"/>
        <v>22</v>
      </c>
      <c r="M73" s="188">
        <f t="shared" si="12"/>
        <v>20</v>
      </c>
      <c r="N73" s="187"/>
      <c r="O73" s="76"/>
      <c r="P73" s="76">
        <v>22</v>
      </c>
      <c r="Q73" s="76">
        <v>20</v>
      </c>
      <c r="R73" s="76"/>
      <c r="S73" s="76"/>
    </row>
    <row r="74" spans="1:19" s="54" customFormat="1" ht="18.75" customHeight="1">
      <c r="A74" s="148" t="s">
        <v>501</v>
      </c>
      <c r="B74" s="306" t="s">
        <v>282</v>
      </c>
      <c r="C74" s="306"/>
      <c r="D74" s="306"/>
      <c r="E74" s="306"/>
      <c r="F74" s="306"/>
      <c r="G74" s="306"/>
      <c r="H74" s="306"/>
      <c r="I74" s="306"/>
      <c r="J74" s="306"/>
      <c r="K74" s="181"/>
      <c r="L74" s="167">
        <f t="shared" si="12"/>
        <v>15</v>
      </c>
      <c r="M74" s="188">
        <f t="shared" si="12"/>
        <v>11</v>
      </c>
      <c r="N74" s="187"/>
      <c r="O74" s="76"/>
      <c r="P74" s="76">
        <v>15</v>
      </c>
      <c r="Q74" s="76">
        <v>11</v>
      </c>
      <c r="R74" s="76"/>
      <c r="S74" s="76"/>
    </row>
    <row r="75" spans="1:19" s="54" customFormat="1" ht="18.75" customHeight="1">
      <c r="A75" s="363" t="s">
        <v>748</v>
      </c>
      <c r="B75" s="364"/>
      <c r="C75" s="364"/>
      <c r="D75" s="364"/>
      <c r="E75" s="364"/>
      <c r="F75" s="364"/>
      <c r="G75" s="364"/>
      <c r="H75" s="364"/>
      <c r="I75" s="364"/>
      <c r="J75" s="365"/>
      <c r="K75" s="182"/>
      <c r="L75" s="134">
        <f t="shared" ref="L75:S75" si="13">SUM(L76:L87)</f>
        <v>163</v>
      </c>
      <c r="M75" s="134">
        <f t="shared" si="13"/>
        <v>89</v>
      </c>
      <c r="N75" s="134">
        <f t="shared" si="13"/>
        <v>0</v>
      </c>
      <c r="O75" s="134">
        <f t="shared" si="13"/>
        <v>0</v>
      </c>
      <c r="P75" s="134">
        <f t="shared" si="13"/>
        <v>133</v>
      </c>
      <c r="Q75" s="134">
        <f t="shared" si="13"/>
        <v>71</v>
      </c>
      <c r="R75" s="134">
        <f t="shared" si="13"/>
        <v>30</v>
      </c>
      <c r="S75" s="134">
        <f t="shared" si="13"/>
        <v>18</v>
      </c>
    </row>
    <row r="76" spans="1:19" s="54" customFormat="1" ht="18.75" customHeight="1">
      <c r="A76" s="132" t="s">
        <v>477</v>
      </c>
      <c r="B76" s="309" t="s">
        <v>259</v>
      </c>
      <c r="C76" s="310"/>
      <c r="D76" s="310"/>
      <c r="E76" s="310"/>
      <c r="F76" s="310"/>
      <c r="G76" s="310"/>
      <c r="H76" s="310"/>
      <c r="I76" s="310"/>
      <c r="J76" s="356"/>
      <c r="K76" s="181"/>
      <c r="L76" s="167">
        <f t="shared" ref="L76:L87" si="14">+N76+P76+R76</f>
        <v>19</v>
      </c>
      <c r="M76" s="188">
        <f t="shared" ref="M76:M87" si="15">+O76+Q76+S76</f>
        <v>19</v>
      </c>
      <c r="N76" s="187"/>
      <c r="O76" s="76"/>
      <c r="P76" s="76">
        <v>10</v>
      </c>
      <c r="Q76" s="76">
        <v>10</v>
      </c>
      <c r="R76" s="76">
        <v>9</v>
      </c>
      <c r="S76" s="76">
        <v>9</v>
      </c>
    </row>
    <row r="77" spans="1:19" s="54" customFormat="1" ht="18.75" customHeight="1">
      <c r="A77" s="132" t="s">
        <v>577</v>
      </c>
      <c r="B77" s="309" t="s">
        <v>358</v>
      </c>
      <c r="C77" s="310"/>
      <c r="D77" s="310"/>
      <c r="E77" s="310"/>
      <c r="F77" s="310"/>
      <c r="G77" s="310"/>
      <c r="H77" s="310"/>
      <c r="I77" s="310"/>
      <c r="J77" s="356"/>
      <c r="K77" s="181"/>
      <c r="L77" s="167">
        <f t="shared" si="14"/>
        <v>13</v>
      </c>
      <c r="M77" s="188">
        <f t="shared" si="15"/>
        <v>5</v>
      </c>
      <c r="N77" s="187"/>
      <c r="O77" s="76"/>
      <c r="P77" s="76">
        <v>13</v>
      </c>
      <c r="Q77" s="76">
        <v>5</v>
      </c>
      <c r="R77" s="76"/>
      <c r="S77" s="76"/>
    </row>
    <row r="78" spans="1:19" s="54" customFormat="1" ht="18.75" customHeight="1">
      <c r="A78" s="148" t="s">
        <v>524</v>
      </c>
      <c r="B78" s="306" t="s">
        <v>305</v>
      </c>
      <c r="C78" s="306"/>
      <c r="D78" s="306"/>
      <c r="E78" s="306"/>
      <c r="F78" s="306"/>
      <c r="G78" s="306"/>
      <c r="H78" s="306"/>
      <c r="I78" s="306"/>
      <c r="J78" s="306"/>
      <c r="K78" s="181"/>
      <c r="L78" s="167">
        <f t="shared" si="14"/>
        <v>26</v>
      </c>
      <c r="M78" s="188">
        <f t="shared" si="15"/>
        <v>0</v>
      </c>
      <c r="N78" s="187"/>
      <c r="O78" s="76"/>
      <c r="P78" s="76">
        <v>15</v>
      </c>
      <c r="Q78" s="76"/>
      <c r="R78" s="76">
        <v>11</v>
      </c>
      <c r="S78" s="76"/>
    </row>
    <row r="79" spans="1:19" s="54" customFormat="1" ht="18.75" customHeight="1">
      <c r="A79" s="133" t="s">
        <v>540</v>
      </c>
      <c r="B79" s="321" t="s">
        <v>322</v>
      </c>
      <c r="C79" s="322"/>
      <c r="D79" s="322"/>
      <c r="E79" s="322"/>
      <c r="F79" s="322"/>
      <c r="G79" s="322"/>
      <c r="H79" s="322"/>
      <c r="I79" s="322"/>
      <c r="J79" s="374"/>
      <c r="K79" s="181"/>
      <c r="L79" s="167">
        <f t="shared" si="14"/>
        <v>16</v>
      </c>
      <c r="M79" s="188">
        <f t="shared" si="15"/>
        <v>7</v>
      </c>
      <c r="N79" s="187"/>
      <c r="O79" s="76"/>
      <c r="P79" s="76">
        <v>16</v>
      </c>
      <c r="Q79" s="76">
        <v>7</v>
      </c>
      <c r="R79" s="76"/>
      <c r="S79" s="76"/>
    </row>
    <row r="80" spans="1:19" s="54" customFormat="1" ht="18.75" customHeight="1">
      <c r="A80" s="132" t="s">
        <v>456</v>
      </c>
      <c r="B80" s="309" t="s">
        <v>236</v>
      </c>
      <c r="C80" s="310"/>
      <c r="D80" s="310"/>
      <c r="E80" s="310"/>
      <c r="F80" s="310"/>
      <c r="G80" s="310"/>
      <c r="H80" s="310"/>
      <c r="I80" s="310"/>
      <c r="J80" s="356"/>
      <c r="K80" s="181"/>
      <c r="L80" s="167">
        <f t="shared" si="14"/>
        <v>30</v>
      </c>
      <c r="M80" s="188">
        <f t="shared" si="15"/>
        <v>28</v>
      </c>
      <c r="N80" s="187"/>
      <c r="O80" s="76"/>
      <c r="P80" s="76">
        <v>20</v>
      </c>
      <c r="Q80" s="76">
        <v>19</v>
      </c>
      <c r="R80" s="76">
        <v>10</v>
      </c>
      <c r="S80" s="76">
        <v>9</v>
      </c>
    </row>
    <row r="81" spans="1:19" s="54" customFormat="1" ht="24" customHeight="1">
      <c r="A81" s="143" t="s">
        <v>471</v>
      </c>
      <c r="B81" s="321" t="s">
        <v>253</v>
      </c>
      <c r="C81" s="322"/>
      <c r="D81" s="322"/>
      <c r="E81" s="322"/>
      <c r="F81" s="322"/>
      <c r="G81" s="322"/>
      <c r="H81" s="322"/>
      <c r="I81" s="322"/>
      <c r="J81" s="374"/>
      <c r="K81" s="181"/>
      <c r="L81" s="167">
        <f t="shared" si="14"/>
        <v>6</v>
      </c>
      <c r="M81" s="188">
        <f t="shared" si="15"/>
        <v>0</v>
      </c>
      <c r="N81" s="187"/>
      <c r="O81" s="76"/>
      <c r="P81" s="76">
        <v>6</v>
      </c>
      <c r="Q81" s="76"/>
      <c r="R81" s="76"/>
      <c r="S81" s="76"/>
    </row>
    <row r="82" spans="1:19" s="54" customFormat="1" ht="18.75" customHeight="1">
      <c r="A82" s="132" t="s">
        <v>557</v>
      </c>
      <c r="B82" s="309" t="s">
        <v>339</v>
      </c>
      <c r="C82" s="310"/>
      <c r="D82" s="310"/>
      <c r="E82" s="310"/>
      <c r="F82" s="310"/>
      <c r="G82" s="310"/>
      <c r="H82" s="310"/>
      <c r="I82" s="310"/>
      <c r="J82" s="356"/>
      <c r="K82" s="181"/>
      <c r="L82" s="167">
        <f t="shared" si="14"/>
        <v>10</v>
      </c>
      <c r="M82" s="188">
        <f t="shared" si="15"/>
        <v>0</v>
      </c>
      <c r="N82" s="187"/>
      <c r="O82" s="76"/>
      <c r="P82" s="76">
        <v>10</v>
      </c>
      <c r="Q82" s="76"/>
      <c r="R82" s="76"/>
      <c r="S82" s="76"/>
    </row>
    <row r="83" spans="1:19" s="54" customFormat="1" ht="18.75" customHeight="1">
      <c r="A83" s="143" t="s">
        <v>574</v>
      </c>
      <c r="B83" s="306" t="s">
        <v>355</v>
      </c>
      <c r="C83" s="306"/>
      <c r="D83" s="306"/>
      <c r="E83" s="306"/>
      <c r="F83" s="306"/>
      <c r="G83" s="306"/>
      <c r="H83" s="306"/>
      <c r="I83" s="306"/>
      <c r="J83" s="306"/>
      <c r="K83" s="181"/>
      <c r="L83" s="167">
        <f t="shared" si="14"/>
        <v>4</v>
      </c>
      <c r="M83" s="188">
        <f t="shared" si="15"/>
        <v>2</v>
      </c>
      <c r="N83" s="187"/>
      <c r="O83" s="76"/>
      <c r="P83" s="76">
        <v>4</v>
      </c>
      <c r="Q83" s="76">
        <v>2</v>
      </c>
      <c r="R83" s="76"/>
      <c r="S83" s="76"/>
    </row>
    <row r="84" spans="1:19" s="54" customFormat="1" ht="18.75" customHeight="1">
      <c r="A84" s="132" t="s">
        <v>473</v>
      </c>
      <c r="B84" s="309" t="s">
        <v>255</v>
      </c>
      <c r="C84" s="310"/>
      <c r="D84" s="310"/>
      <c r="E84" s="310"/>
      <c r="F84" s="310"/>
      <c r="G84" s="310"/>
      <c r="H84" s="310"/>
      <c r="I84" s="310"/>
      <c r="J84" s="356"/>
      <c r="K84" s="181"/>
      <c r="L84" s="167">
        <f t="shared" si="14"/>
        <v>4</v>
      </c>
      <c r="M84" s="188">
        <f t="shared" si="15"/>
        <v>4</v>
      </c>
      <c r="N84" s="187"/>
      <c r="O84" s="76"/>
      <c r="P84" s="76">
        <v>4</v>
      </c>
      <c r="Q84" s="76">
        <v>4</v>
      </c>
      <c r="R84" s="76"/>
      <c r="S84" s="76"/>
    </row>
    <row r="85" spans="1:19" s="54" customFormat="1" ht="18.75" customHeight="1">
      <c r="A85" s="143" t="s">
        <v>502</v>
      </c>
      <c r="B85" s="321" t="s">
        <v>283</v>
      </c>
      <c r="C85" s="322"/>
      <c r="D85" s="322"/>
      <c r="E85" s="322"/>
      <c r="F85" s="322"/>
      <c r="G85" s="322"/>
      <c r="H85" s="322"/>
      <c r="I85" s="322"/>
      <c r="J85" s="374"/>
      <c r="K85" s="181"/>
      <c r="L85" s="167">
        <f t="shared" si="14"/>
        <v>16</v>
      </c>
      <c r="M85" s="188">
        <f t="shared" si="15"/>
        <v>12</v>
      </c>
      <c r="N85" s="187"/>
      <c r="O85" s="76"/>
      <c r="P85" s="76">
        <v>16</v>
      </c>
      <c r="Q85" s="76">
        <v>12</v>
      </c>
      <c r="R85" s="76"/>
      <c r="S85" s="76"/>
    </row>
    <row r="86" spans="1:19" s="54" customFormat="1" ht="18.75" customHeight="1">
      <c r="A86" s="145" t="s">
        <v>610</v>
      </c>
      <c r="B86" s="321" t="s">
        <v>391</v>
      </c>
      <c r="C86" s="322"/>
      <c r="D86" s="322"/>
      <c r="E86" s="322"/>
      <c r="F86" s="322"/>
      <c r="G86" s="322"/>
      <c r="H86" s="322"/>
      <c r="I86" s="322"/>
      <c r="J86" s="374"/>
      <c r="K86" s="181"/>
      <c r="L86" s="167">
        <f t="shared" si="14"/>
        <v>11</v>
      </c>
      <c r="M86" s="188">
        <f t="shared" si="15"/>
        <v>10</v>
      </c>
      <c r="N86" s="187"/>
      <c r="O86" s="76"/>
      <c r="P86" s="76">
        <v>11</v>
      </c>
      <c r="Q86" s="76">
        <v>10</v>
      </c>
      <c r="R86" s="76"/>
      <c r="S86" s="76"/>
    </row>
    <row r="87" spans="1:19" s="54" customFormat="1" ht="18.75" customHeight="1">
      <c r="A87" s="143" t="s">
        <v>570</v>
      </c>
      <c r="B87" s="321" t="s">
        <v>351</v>
      </c>
      <c r="C87" s="322"/>
      <c r="D87" s="322"/>
      <c r="E87" s="322"/>
      <c r="F87" s="322"/>
      <c r="G87" s="322"/>
      <c r="H87" s="322"/>
      <c r="I87" s="322"/>
      <c r="J87" s="374"/>
      <c r="K87" s="181"/>
      <c r="L87" s="167">
        <f t="shared" si="14"/>
        <v>8</v>
      </c>
      <c r="M87" s="188">
        <f t="shared" si="15"/>
        <v>2</v>
      </c>
      <c r="N87" s="187"/>
      <c r="O87" s="76"/>
      <c r="P87" s="76">
        <v>8</v>
      </c>
      <c r="Q87" s="76">
        <v>2</v>
      </c>
      <c r="R87" s="76"/>
      <c r="S87" s="76"/>
    </row>
    <row r="88" spans="1:19" s="54" customFormat="1" ht="18.75" customHeight="1">
      <c r="A88" s="363" t="s">
        <v>747</v>
      </c>
      <c r="B88" s="364"/>
      <c r="C88" s="364"/>
      <c r="D88" s="364"/>
      <c r="E88" s="364"/>
      <c r="F88" s="364"/>
      <c r="G88" s="364"/>
      <c r="H88" s="364"/>
      <c r="I88" s="364"/>
      <c r="J88" s="365"/>
      <c r="K88" s="182"/>
      <c r="L88" s="134">
        <f t="shared" ref="L88:S88" si="16">SUM(L89:L108)</f>
        <v>261</v>
      </c>
      <c r="M88" s="134">
        <f t="shared" si="16"/>
        <v>106</v>
      </c>
      <c r="N88" s="134">
        <f t="shared" si="16"/>
        <v>0</v>
      </c>
      <c r="O88" s="134">
        <f t="shared" si="16"/>
        <v>0</v>
      </c>
      <c r="P88" s="134">
        <f t="shared" si="16"/>
        <v>244</v>
      </c>
      <c r="Q88" s="134">
        <f t="shared" si="16"/>
        <v>90</v>
      </c>
      <c r="R88" s="134">
        <f t="shared" si="16"/>
        <v>17</v>
      </c>
      <c r="S88" s="134">
        <f t="shared" si="16"/>
        <v>16</v>
      </c>
    </row>
    <row r="89" spans="1:19" s="54" customFormat="1" ht="18.75" customHeight="1">
      <c r="A89" s="132" t="s">
        <v>473</v>
      </c>
      <c r="B89" s="309" t="s">
        <v>255</v>
      </c>
      <c r="C89" s="310"/>
      <c r="D89" s="310"/>
      <c r="E89" s="310"/>
      <c r="F89" s="310"/>
      <c r="G89" s="310"/>
      <c r="H89" s="310"/>
      <c r="I89" s="310"/>
      <c r="J89" s="356"/>
      <c r="K89" s="161"/>
      <c r="L89" s="227">
        <f t="shared" ref="L89:L108" si="17">+N89+P89+R89</f>
        <v>26</v>
      </c>
      <c r="M89" s="226">
        <f t="shared" ref="M89:M108" si="18">+O89+Q89+S89</f>
        <v>21</v>
      </c>
      <c r="N89" s="196"/>
      <c r="O89" s="110"/>
      <c r="P89" s="110">
        <v>9</v>
      </c>
      <c r="Q89" s="196">
        <v>5</v>
      </c>
      <c r="R89" s="196">
        <v>17</v>
      </c>
      <c r="S89" s="225">
        <v>16</v>
      </c>
    </row>
    <row r="90" spans="1:19" s="54" customFormat="1" ht="18.75" customHeight="1">
      <c r="A90" s="132" t="s">
        <v>577</v>
      </c>
      <c r="B90" s="309" t="s">
        <v>358</v>
      </c>
      <c r="C90" s="310"/>
      <c r="D90" s="310"/>
      <c r="E90" s="310"/>
      <c r="F90" s="310"/>
      <c r="G90" s="310"/>
      <c r="H90" s="310"/>
      <c r="I90" s="310"/>
      <c r="J90" s="356"/>
      <c r="K90" s="161"/>
      <c r="L90" s="227">
        <f t="shared" si="17"/>
        <v>11</v>
      </c>
      <c r="M90" s="226">
        <f t="shared" si="18"/>
        <v>4</v>
      </c>
      <c r="N90" s="196"/>
      <c r="O90" s="110"/>
      <c r="P90" s="110">
        <v>11</v>
      </c>
      <c r="Q90" s="196">
        <v>4</v>
      </c>
      <c r="R90" s="196"/>
      <c r="S90" s="225"/>
    </row>
    <row r="91" spans="1:19" s="54" customFormat="1" ht="18.75" customHeight="1">
      <c r="A91" s="132" t="s">
        <v>557</v>
      </c>
      <c r="B91" s="309" t="s">
        <v>339</v>
      </c>
      <c r="C91" s="310"/>
      <c r="D91" s="310"/>
      <c r="E91" s="310"/>
      <c r="F91" s="310"/>
      <c r="G91" s="310"/>
      <c r="H91" s="310"/>
      <c r="I91" s="310"/>
      <c r="J91" s="356"/>
      <c r="K91" s="161"/>
      <c r="L91" s="227">
        <f t="shared" si="17"/>
        <v>12</v>
      </c>
      <c r="M91" s="226">
        <f t="shared" si="18"/>
        <v>0</v>
      </c>
      <c r="N91" s="196"/>
      <c r="O91" s="110"/>
      <c r="P91" s="110">
        <v>12</v>
      </c>
      <c r="Q91" s="196">
        <v>0</v>
      </c>
      <c r="R91" s="196"/>
      <c r="S91" s="225"/>
    </row>
    <row r="92" spans="1:19" s="54" customFormat="1" ht="18.75" customHeight="1">
      <c r="A92" s="132" t="s">
        <v>494</v>
      </c>
      <c r="B92" s="379" t="s">
        <v>276</v>
      </c>
      <c r="C92" s="380"/>
      <c r="D92" s="380"/>
      <c r="E92" s="380"/>
      <c r="F92" s="380"/>
      <c r="G92" s="380"/>
      <c r="H92" s="380"/>
      <c r="I92" s="380"/>
      <c r="J92" s="381"/>
      <c r="K92" s="161"/>
      <c r="L92" s="227">
        <f t="shared" si="17"/>
        <v>13</v>
      </c>
      <c r="M92" s="226">
        <f t="shared" si="18"/>
        <v>0</v>
      </c>
      <c r="N92" s="196"/>
      <c r="O92" s="110"/>
      <c r="P92" s="110">
        <v>13</v>
      </c>
      <c r="Q92" s="196">
        <v>0</v>
      </c>
      <c r="R92" s="196"/>
      <c r="S92" s="225"/>
    </row>
    <row r="93" spans="1:19" s="54" customFormat="1" ht="18.75" customHeight="1">
      <c r="A93" s="132" t="s">
        <v>571</v>
      </c>
      <c r="B93" s="309" t="s">
        <v>352</v>
      </c>
      <c r="C93" s="310"/>
      <c r="D93" s="310"/>
      <c r="E93" s="310"/>
      <c r="F93" s="310"/>
      <c r="G93" s="310"/>
      <c r="H93" s="310"/>
      <c r="I93" s="310"/>
      <c r="J93" s="356"/>
      <c r="K93" s="161"/>
      <c r="L93" s="227">
        <f t="shared" si="17"/>
        <v>10</v>
      </c>
      <c r="M93" s="226">
        <f t="shared" si="18"/>
        <v>1</v>
      </c>
      <c r="N93" s="196"/>
      <c r="O93" s="110"/>
      <c r="P93" s="110">
        <v>10</v>
      </c>
      <c r="Q93" s="196">
        <v>1</v>
      </c>
      <c r="R93" s="196"/>
      <c r="S93" s="225"/>
    </row>
    <row r="94" spans="1:19" s="54" customFormat="1" ht="18.75" customHeight="1">
      <c r="A94" s="132" t="s">
        <v>647</v>
      </c>
      <c r="B94" s="309" t="s">
        <v>431</v>
      </c>
      <c r="C94" s="310"/>
      <c r="D94" s="310"/>
      <c r="E94" s="310"/>
      <c r="F94" s="310"/>
      <c r="G94" s="310"/>
      <c r="H94" s="310"/>
      <c r="I94" s="310"/>
      <c r="J94" s="356"/>
      <c r="K94" s="161"/>
      <c r="L94" s="227">
        <f t="shared" si="17"/>
        <v>6</v>
      </c>
      <c r="M94" s="226">
        <f t="shared" si="18"/>
        <v>1</v>
      </c>
      <c r="N94" s="196"/>
      <c r="O94" s="110"/>
      <c r="P94" s="110">
        <v>6</v>
      </c>
      <c r="Q94" s="196">
        <v>1</v>
      </c>
      <c r="R94" s="196"/>
      <c r="S94" s="225"/>
    </row>
    <row r="95" spans="1:19" s="54" customFormat="1" ht="27" customHeight="1">
      <c r="A95" s="155" t="s">
        <v>630</v>
      </c>
      <c r="B95" s="317" t="s">
        <v>414</v>
      </c>
      <c r="C95" s="318"/>
      <c r="D95" s="318"/>
      <c r="E95" s="318"/>
      <c r="F95" s="318"/>
      <c r="G95" s="318"/>
      <c r="H95" s="318"/>
      <c r="I95" s="318"/>
      <c r="J95" s="357"/>
      <c r="K95" s="161"/>
      <c r="L95" s="227">
        <f t="shared" si="17"/>
        <v>8</v>
      </c>
      <c r="M95" s="226">
        <f t="shared" si="18"/>
        <v>5</v>
      </c>
      <c r="N95" s="196"/>
      <c r="O95" s="110"/>
      <c r="P95" s="110">
        <v>8</v>
      </c>
      <c r="Q95" s="196">
        <v>5</v>
      </c>
      <c r="R95" s="196"/>
      <c r="S95" s="225"/>
    </row>
    <row r="96" spans="1:19" s="54" customFormat="1" ht="18.75" customHeight="1">
      <c r="A96" s="155" t="s">
        <v>634</v>
      </c>
      <c r="B96" s="317" t="s">
        <v>418</v>
      </c>
      <c r="C96" s="318"/>
      <c r="D96" s="318"/>
      <c r="E96" s="318"/>
      <c r="F96" s="318"/>
      <c r="G96" s="318"/>
      <c r="H96" s="318"/>
      <c r="I96" s="318"/>
      <c r="J96" s="357"/>
      <c r="K96" s="161"/>
      <c r="L96" s="227">
        <f t="shared" si="17"/>
        <v>14</v>
      </c>
      <c r="M96" s="226">
        <f t="shared" si="18"/>
        <v>6</v>
      </c>
      <c r="N96" s="196"/>
      <c r="O96" s="110"/>
      <c r="P96" s="110">
        <v>14</v>
      </c>
      <c r="Q96" s="196">
        <v>6</v>
      </c>
      <c r="R96" s="196"/>
      <c r="S96" s="225"/>
    </row>
    <row r="97" spans="1:19" s="54" customFormat="1" ht="18.75" customHeight="1">
      <c r="A97" s="132" t="s">
        <v>477</v>
      </c>
      <c r="B97" s="309" t="s">
        <v>259</v>
      </c>
      <c r="C97" s="310"/>
      <c r="D97" s="310"/>
      <c r="E97" s="310"/>
      <c r="F97" s="310"/>
      <c r="G97" s="310"/>
      <c r="H97" s="310"/>
      <c r="I97" s="310"/>
      <c r="J97" s="356"/>
      <c r="K97" s="161"/>
      <c r="L97" s="227">
        <f t="shared" si="17"/>
        <v>20</v>
      </c>
      <c r="M97" s="226">
        <f t="shared" si="18"/>
        <v>19</v>
      </c>
      <c r="N97" s="196"/>
      <c r="O97" s="110"/>
      <c r="P97" s="110">
        <v>20</v>
      </c>
      <c r="Q97" s="196">
        <v>19</v>
      </c>
      <c r="R97" s="196"/>
      <c r="S97" s="225"/>
    </row>
    <row r="98" spans="1:19" s="54" customFormat="1" ht="18.75" customHeight="1">
      <c r="A98" s="148" t="s">
        <v>524</v>
      </c>
      <c r="B98" s="306" t="s">
        <v>305</v>
      </c>
      <c r="C98" s="306"/>
      <c r="D98" s="306"/>
      <c r="E98" s="306"/>
      <c r="F98" s="306"/>
      <c r="G98" s="306"/>
      <c r="H98" s="306"/>
      <c r="I98" s="306"/>
      <c r="J98" s="306"/>
      <c r="K98" s="161"/>
      <c r="L98" s="227">
        <f t="shared" si="17"/>
        <v>12</v>
      </c>
      <c r="M98" s="226">
        <f t="shared" si="18"/>
        <v>0</v>
      </c>
      <c r="N98" s="196"/>
      <c r="O98" s="110"/>
      <c r="P98" s="110">
        <v>12</v>
      </c>
      <c r="Q98" s="196"/>
      <c r="R98" s="196"/>
      <c r="S98" s="225"/>
    </row>
    <row r="99" spans="1:19" s="54" customFormat="1" ht="18.75" customHeight="1">
      <c r="A99" s="143" t="s">
        <v>570</v>
      </c>
      <c r="B99" s="321" t="s">
        <v>351</v>
      </c>
      <c r="C99" s="322"/>
      <c r="D99" s="322"/>
      <c r="E99" s="322"/>
      <c r="F99" s="322"/>
      <c r="G99" s="322"/>
      <c r="H99" s="322"/>
      <c r="I99" s="322"/>
      <c r="J99" s="374"/>
      <c r="K99" s="161"/>
      <c r="L99" s="227">
        <f t="shared" si="17"/>
        <v>13</v>
      </c>
      <c r="M99" s="226">
        <f t="shared" si="18"/>
        <v>2</v>
      </c>
      <c r="N99" s="196"/>
      <c r="O99" s="110"/>
      <c r="P99" s="110">
        <v>13</v>
      </c>
      <c r="Q99" s="196">
        <v>2</v>
      </c>
      <c r="R99" s="196"/>
      <c r="S99" s="225"/>
    </row>
    <row r="100" spans="1:19" s="54" customFormat="1" ht="18.75" customHeight="1">
      <c r="A100" s="130" t="s">
        <v>607</v>
      </c>
      <c r="B100" s="387" t="s">
        <v>388</v>
      </c>
      <c r="C100" s="387"/>
      <c r="D100" s="387"/>
      <c r="E100" s="387"/>
      <c r="F100" s="387"/>
      <c r="G100" s="387"/>
      <c r="H100" s="387"/>
      <c r="I100" s="387"/>
      <c r="J100" s="387"/>
      <c r="K100" s="161"/>
      <c r="L100" s="227">
        <f t="shared" si="17"/>
        <v>14</v>
      </c>
      <c r="M100" s="226">
        <f t="shared" si="18"/>
        <v>13</v>
      </c>
      <c r="N100" s="196"/>
      <c r="O100" s="110"/>
      <c r="P100" s="110">
        <v>14</v>
      </c>
      <c r="Q100" s="196">
        <v>13</v>
      </c>
      <c r="R100" s="196"/>
      <c r="S100" s="225"/>
    </row>
    <row r="101" spans="1:19" s="54" customFormat="1" ht="18.75" customHeight="1">
      <c r="A101" s="132" t="s">
        <v>494</v>
      </c>
      <c r="B101" s="379" t="s">
        <v>276</v>
      </c>
      <c r="C101" s="380"/>
      <c r="D101" s="380"/>
      <c r="E101" s="380"/>
      <c r="F101" s="380"/>
      <c r="G101" s="380"/>
      <c r="H101" s="380"/>
      <c r="I101" s="380"/>
      <c r="J101" s="381"/>
      <c r="K101" s="161"/>
      <c r="L101" s="227">
        <f t="shared" si="17"/>
        <v>10</v>
      </c>
      <c r="M101" s="226">
        <f t="shared" si="18"/>
        <v>0</v>
      </c>
      <c r="N101" s="196"/>
      <c r="O101" s="110"/>
      <c r="P101" s="110">
        <v>10</v>
      </c>
      <c r="Q101" s="196"/>
      <c r="R101" s="196"/>
      <c r="S101" s="225"/>
    </row>
    <row r="102" spans="1:19" s="54" customFormat="1" ht="18.75" customHeight="1">
      <c r="A102" s="143" t="s">
        <v>574</v>
      </c>
      <c r="B102" s="306" t="s">
        <v>355</v>
      </c>
      <c r="C102" s="306"/>
      <c r="D102" s="306"/>
      <c r="E102" s="306"/>
      <c r="F102" s="306"/>
      <c r="G102" s="306"/>
      <c r="H102" s="306"/>
      <c r="I102" s="306"/>
      <c r="J102" s="306"/>
      <c r="K102" s="161"/>
      <c r="L102" s="227">
        <f t="shared" si="17"/>
        <v>12</v>
      </c>
      <c r="M102" s="226">
        <f t="shared" si="18"/>
        <v>0</v>
      </c>
      <c r="N102" s="196"/>
      <c r="O102" s="110"/>
      <c r="P102" s="110">
        <v>12</v>
      </c>
      <c r="Q102" s="196"/>
      <c r="R102" s="196"/>
      <c r="S102" s="225"/>
    </row>
    <row r="103" spans="1:19" s="54" customFormat="1" ht="18.75" customHeight="1">
      <c r="A103" s="146" t="s">
        <v>508</v>
      </c>
      <c r="B103" s="329" t="s">
        <v>290</v>
      </c>
      <c r="C103" s="330"/>
      <c r="D103" s="330"/>
      <c r="E103" s="330"/>
      <c r="F103" s="330"/>
      <c r="G103" s="330"/>
      <c r="H103" s="330"/>
      <c r="I103" s="330"/>
      <c r="J103" s="360"/>
      <c r="K103" s="161"/>
      <c r="L103" s="227">
        <f t="shared" si="17"/>
        <v>8</v>
      </c>
      <c r="M103" s="226">
        <f t="shared" si="18"/>
        <v>3</v>
      </c>
      <c r="N103" s="196"/>
      <c r="O103" s="110"/>
      <c r="P103" s="110">
        <v>8</v>
      </c>
      <c r="Q103" s="196">
        <v>3</v>
      </c>
      <c r="R103" s="196"/>
      <c r="S103" s="225"/>
    </row>
    <row r="104" spans="1:19" s="54" customFormat="1" ht="18.75" customHeight="1">
      <c r="A104" s="155" t="s">
        <v>541</v>
      </c>
      <c r="B104" s="317" t="s">
        <v>323</v>
      </c>
      <c r="C104" s="318"/>
      <c r="D104" s="318"/>
      <c r="E104" s="318"/>
      <c r="F104" s="318"/>
      <c r="G104" s="318"/>
      <c r="H104" s="318"/>
      <c r="I104" s="318"/>
      <c r="J104" s="357"/>
      <c r="K104" s="161"/>
      <c r="L104" s="227">
        <f t="shared" si="17"/>
        <v>7</v>
      </c>
      <c r="M104" s="226">
        <f t="shared" si="18"/>
        <v>1</v>
      </c>
      <c r="N104" s="196"/>
      <c r="O104" s="110"/>
      <c r="P104" s="110">
        <v>7</v>
      </c>
      <c r="Q104" s="196">
        <v>1</v>
      </c>
      <c r="R104" s="196"/>
      <c r="S104" s="225"/>
    </row>
    <row r="105" spans="1:19" s="54" customFormat="1" ht="18.75" customHeight="1">
      <c r="A105" s="156" t="s">
        <v>546</v>
      </c>
      <c r="B105" s="317" t="s">
        <v>328</v>
      </c>
      <c r="C105" s="318"/>
      <c r="D105" s="318"/>
      <c r="E105" s="318"/>
      <c r="F105" s="318"/>
      <c r="G105" s="318"/>
      <c r="H105" s="318"/>
      <c r="I105" s="318"/>
      <c r="J105" s="357"/>
      <c r="K105" s="161"/>
      <c r="L105" s="227">
        <f t="shared" si="17"/>
        <v>20</v>
      </c>
      <c r="M105" s="226">
        <f t="shared" si="18"/>
        <v>0</v>
      </c>
      <c r="N105" s="196"/>
      <c r="O105" s="110"/>
      <c r="P105" s="110">
        <v>20</v>
      </c>
      <c r="Q105" s="196"/>
      <c r="R105" s="196"/>
      <c r="S105" s="225"/>
    </row>
    <row r="106" spans="1:19" s="54" customFormat="1" ht="18.75" customHeight="1">
      <c r="A106" s="155" t="s">
        <v>543</v>
      </c>
      <c r="B106" s="317" t="s">
        <v>746</v>
      </c>
      <c r="C106" s="318"/>
      <c r="D106" s="318"/>
      <c r="E106" s="318"/>
      <c r="F106" s="318"/>
      <c r="G106" s="318"/>
      <c r="H106" s="318"/>
      <c r="I106" s="318"/>
      <c r="J106" s="357"/>
      <c r="K106" s="161"/>
      <c r="L106" s="227">
        <f t="shared" si="17"/>
        <v>24</v>
      </c>
      <c r="M106" s="226">
        <f t="shared" si="18"/>
        <v>20</v>
      </c>
      <c r="N106" s="196"/>
      <c r="O106" s="110"/>
      <c r="P106" s="110">
        <v>24</v>
      </c>
      <c r="Q106" s="196">
        <v>20</v>
      </c>
      <c r="R106" s="196"/>
      <c r="S106" s="225"/>
    </row>
    <row r="107" spans="1:19" s="54" customFormat="1" ht="18.75" customHeight="1">
      <c r="A107" s="58" t="s">
        <v>545</v>
      </c>
      <c r="B107" s="300" t="s">
        <v>327</v>
      </c>
      <c r="C107" s="301"/>
      <c r="D107" s="301"/>
      <c r="E107" s="301"/>
      <c r="F107" s="301"/>
      <c r="G107" s="301"/>
      <c r="H107" s="301"/>
      <c r="I107" s="301"/>
      <c r="J107" s="354"/>
      <c r="K107" s="161"/>
      <c r="L107" s="227">
        <f t="shared" si="17"/>
        <v>8</v>
      </c>
      <c r="M107" s="226">
        <f t="shared" si="18"/>
        <v>0</v>
      </c>
      <c r="N107" s="196"/>
      <c r="O107" s="110"/>
      <c r="P107" s="110">
        <v>8</v>
      </c>
      <c r="Q107" s="196"/>
      <c r="R107" s="196"/>
      <c r="S107" s="225"/>
    </row>
    <row r="108" spans="1:19" s="54" customFormat="1" ht="18.75" customHeight="1">
      <c r="A108" s="157" t="s">
        <v>553</v>
      </c>
      <c r="B108" s="317" t="s">
        <v>335</v>
      </c>
      <c r="C108" s="318"/>
      <c r="D108" s="318"/>
      <c r="E108" s="318"/>
      <c r="F108" s="318"/>
      <c r="G108" s="318"/>
      <c r="H108" s="318"/>
      <c r="I108" s="318"/>
      <c r="J108" s="357"/>
      <c r="K108" s="228"/>
      <c r="L108" s="227">
        <f t="shared" si="17"/>
        <v>13</v>
      </c>
      <c r="M108" s="226">
        <f t="shared" si="18"/>
        <v>10</v>
      </c>
      <c r="N108" s="196"/>
      <c r="O108" s="110"/>
      <c r="P108" s="110">
        <v>13</v>
      </c>
      <c r="Q108" s="196">
        <v>10</v>
      </c>
      <c r="R108" s="196"/>
      <c r="S108" s="225"/>
    </row>
    <row r="109" spans="1:19" s="54" customFormat="1" ht="18.75" customHeight="1">
      <c r="A109" s="363" t="s">
        <v>745</v>
      </c>
      <c r="B109" s="364"/>
      <c r="C109" s="364"/>
      <c r="D109" s="364"/>
      <c r="E109" s="364"/>
      <c r="F109" s="364"/>
      <c r="G109" s="364"/>
      <c r="H109" s="364"/>
      <c r="I109" s="364"/>
      <c r="J109" s="365"/>
      <c r="K109" s="182"/>
      <c r="L109" s="134">
        <f t="shared" ref="L109:S109" si="19">SUM(L110:L122)</f>
        <v>211</v>
      </c>
      <c r="M109" s="134">
        <f t="shared" si="19"/>
        <v>99</v>
      </c>
      <c r="N109" s="134">
        <f t="shared" si="19"/>
        <v>0</v>
      </c>
      <c r="O109" s="134">
        <f t="shared" si="19"/>
        <v>0</v>
      </c>
      <c r="P109" s="134">
        <f t="shared" si="19"/>
        <v>199</v>
      </c>
      <c r="Q109" s="134">
        <f t="shared" si="19"/>
        <v>99</v>
      </c>
      <c r="R109" s="134">
        <f t="shared" si="19"/>
        <v>12</v>
      </c>
      <c r="S109" s="134">
        <f t="shared" si="19"/>
        <v>0</v>
      </c>
    </row>
    <row r="110" spans="1:19" s="54" customFormat="1" ht="18.75" customHeight="1">
      <c r="A110" s="132" t="s">
        <v>577</v>
      </c>
      <c r="B110" s="309" t="s">
        <v>358</v>
      </c>
      <c r="C110" s="310"/>
      <c r="D110" s="310"/>
      <c r="E110" s="310"/>
      <c r="F110" s="310"/>
      <c r="G110" s="310"/>
      <c r="H110" s="310"/>
      <c r="I110" s="310"/>
      <c r="J110" s="356"/>
      <c r="K110" s="181"/>
      <c r="L110" s="167">
        <f t="shared" ref="L110:L122" si="20">+N110+P110+R110</f>
        <v>9</v>
      </c>
      <c r="M110" s="188">
        <f t="shared" ref="M110:M122" si="21">+O110+Q110+S110</f>
        <v>5</v>
      </c>
      <c r="N110" s="187"/>
      <c r="O110" s="187"/>
      <c r="P110" s="76">
        <v>9</v>
      </c>
      <c r="Q110" s="76">
        <v>5</v>
      </c>
      <c r="R110" s="187"/>
      <c r="S110" s="76"/>
    </row>
    <row r="111" spans="1:19" s="54" customFormat="1" ht="18.75" customHeight="1">
      <c r="A111" s="132" t="s">
        <v>575</v>
      </c>
      <c r="B111" s="309" t="s">
        <v>356</v>
      </c>
      <c r="C111" s="310"/>
      <c r="D111" s="310"/>
      <c r="E111" s="310"/>
      <c r="F111" s="310"/>
      <c r="G111" s="310"/>
      <c r="H111" s="310"/>
      <c r="I111" s="310"/>
      <c r="J111" s="356"/>
      <c r="K111" s="181"/>
      <c r="L111" s="167">
        <f t="shared" si="20"/>
        <v>4</v>
      </c>
      <c r="M111" s="188">
        <f t="shared" si="21"/>
        <v>0</v>
      </c>
      <c r="N111" s="187"/>
      <c r="O111" s="187"/>
      <c r="P111" s="76">
        <v>4</v>
      </c>
      <c r="Q111" s="76"/>
      <c r="R111" s="187"/>
      <c r="S111" s="76"/>
    </row>
    <row r="112" spans="1:19" s="54" customFormat="1" ht="18.75" customHeight="1">
      <c r="A112" s="132" t="s">
        <v>557</v>
      </c>
      <c r="B112" s="309" t="s">
        <v>339</v>
      </c>
      <c r="C112" s="310"/>
      <c r="D112" s="310"/>
      <c r="E112" s="310"/>
      <c r="F112" s="310"/>
      <c r="G112" s="310"/>
      <c r="H112" s="310"/>
      <c r="I112" s="310"/>
      <c r="J112" s="356"/>
      <c r="K112" s="181"/>
      <c r="L112" s="167">
        <f t="shared" si="20"/>
        <v>7</v>
      </c>
      <c r="M112" s="188">
        <f t="shared" si="21"/>
        <v>0</v>
      </c>
      <c r="N112" s="187"/>
      <c r="O112" s="187"/>
      <c r="P112" s="76">
        <v>7</v>
      </c>
      <c r="Q112" s="76"/>
      <c r="R112" s="187"/>
      <c r="S112" s="76"/>
    </row>
    <row r="113" spans="1:19" s="54" customFormat="1" ht="18.75" customHeight="1">
      <c r="A113" s="132" t="s">
        <v>571</v>
      </c>
      <c r="B113" s="309" t="s">
        <v>352</v>
      </c>
      <c r="C113" s="310"/>
      <c r="D113" s="310"/>
      <c r="E113" s="310"/>
      <c r="F113" s="310"/>
      <c r="G113" s="310"/>
      <c r="H113" s="310"/>
      <c r="I113" s="310"/>
      <c r="J113" s="356"/>
      <c r="K113" s="181"/>
      <c r="L113" s="167">
        <f t="shared" si="20"/>
        <v>9</v>
      </c>
      <c r="M113" s="188">
        <f t="shared" si="21"/>
        <v>1</v>
      </c>
      <c r="N113" s="187"/>
      <c r="O113" s="76"/>
      <c r="P113" s="193">
        <v>8</v>
      </c>
      <c r="Q113" s="192">
        <v>1</v>
      </c>
      <c r="R113" s="76">
        <v>1</v>
      </c>
      <c r="S113" s="76"/>
    </row>
    <row r="114" spans="1:19" s="54" customFormat="1" ht="18.75" customHeight="1">
      <c r="A114" s="132" t="s">
        <v>573</v>
      </c>
      <c r="B114" s="309" t="s">
        <v>354</v>
      </c>
      <c r="C114" s="310"/>
      <c r="D114" s="310"/>
      <c r="E114" s="310"/>
      <c r="F114" s="310"/>
      <c r="G114" s="310"/>
      <c r="H114" s="310"/>
      <c r="I114" s="310"/>
      <c r="J114" s="356"/>
      <c r="K114" s="181"/>
      <c r="L114" s="167">
        <f t="shared" si="20"/>
        <v>57</v>
      </c>
      <c r="M114" s="188">
        <f t="shared" si="21"/>
        <v>0</v>
      </c>
      <c r="N114" s="187"/>
      <c r="O114" s="76"/>
      <c r="P114" s="193">
        <v>48</v>
      </c>
      <c r="Q114" s="192"/>
      <c r="R114" s="76">
        <v>9</v>
      </c>
      <c r="S114" s="76"/>
    </row>
    <row r="115" spans="1:19" s="54" customFormat="1" ht="18.75" customHeight="1">
      <c r="A115" s="132" t="s">
        <v>494</v>
      </c>
      <c r="B115" s="379" t="s">
        <v>276</v>
      </c>
      <c r="C115" s="380"/>
      <c r="D115" s="380"/>
      <c r="E115" s="380"/>
      <c r="F115" s="380"/>
      <c r="G115" s="380"/>
      <c r="H115" s="380"/>
      <c r="I115" s="380"/>
      <c r="J115" s="381"/>
      <c r="K115" s="181"/>
      <c r="L115" s="167">
        <f t="shared" si="20"/>
        <v>11</v>
      </c>
      <c r="M115" s="188">
        <f t="shared" si="21"/>
        <v>0</v>
      </c>
      <c r="N115" s="187"/>
      <c r="O115" s="76"/>
      <c r="P115" s="193">
        <v>9</v>
      </c>
      <c r="Q115" s="192"/>
      <c r="R115" s="76">
        <v>2</v>
      </c>
      <c r="S115" s="76"/>
    </row>
    <row r="116" spans="1:19" s="54" customFormat="1" ht="18.75" customHeight="1">
      <c r="A116" s="132" t="s">
        <v>477</v>
      </c>
      <c r="B116" s="309" t="s">
        <v>259</v>
      </c>
      <c r="C116" s="310"/>
      <c r="D116" s="310"/>
      <c r="E116" s="310"/>
      <c r="F116" s="310"/>
      <c r="G116" s="310"/>
      <c r="H116" s="310"/>
      <c r="I116" s="310"/>
      <c r="J116" s="356"/>
      <c r="K116" s="181"/>
      <c r="L116" s="167">
        <f t="shared" si="20"/>
        <v>24</v>
      </c>
      <c r="M116" s="188">
        <f t="shared" si="21"/>
        <v>22</v>
      </c>
      <c r="N116" s="187"/>
      <c r="O116" s="76"/>
      <c r="P116" s="193">
        <v>24</v>
      </c>
      <c r="Q116" s="192">
        <v>22</v>
      </c>
      <c r="R116" s="76"/>
      <c r="S116" s="76"/>
    </row>
    <row r="117" spans="1:19" s="54" customFormat="1" ht="18.75" customHeight="1">
      <c r="A117" s="155" t="s">
        <v>541</v>
      </c>
      <c r="B117" s="317" t="s">
        <v>323</v>
      </c>
      <c r="C117" s="318"/>
      <c r="D117" s="318"/>
      <c r="E117" s="318"/>
      <c r="F117" s="318"/>
      <c r="G117" s="318"/>
      <c r="H117" s="318"/>
      <c r="I117" s="318"/>
      <c r="J117" s="357"/>
      <c r="K117" s="181"/>
      <c r="L117" s="167">
        <f t="shared" si="20"/>
        <v>17</v>
      </c>
      <c r="M117" s="188">
        <f t="shared" si="21"/>
        <v>8</v>
      </c>
      <c r="N117" s="187"/>
      <c r="O117" s="76"/>
      <c r="P117" s="193">
        <v>17</v>
      </c>
      <c r="Q117" s="192">
        <v>8</v>
      </c>
      <c r="R117" s="76"/>
      <c r="S117" s="76"/>
    </row>
    <row r="118" spans="1:19" s="54" customFormat="1" ht="18.75" customHeight="1">
      <c r="A118" s="161" t="s">
        <v>599</v>
      </c>
      <c r="B118" s="306" t="s">
        <v>381</v>
      </c>
      <c r="C118" s="306"/>
      <c r="D118" s="306"/>
      <c r="E118" s="306"/>
      <c r="F118" s="306"/>
      <c r="G118" s="306"/>
      <c r="H118" s="306"/>
      <c r="I118" s="306"/>
      <c r="J118" s="306"/>
      <c r="K118" s="181"/>
      <c r="L118" s="167">
        <f t="shared" si="20"/>
        <v>12</v>
      </c>
      <c r="M118" s="188">
        <f t="shared" si="21"/>
        <v>9</v>
      </c>
      <c r="N118" s="187"/>
      <c r="O118" s="76"/>
      <c r="P118" s="193">
        <v>12</v>
      </c>
      <c r="Q118" s="192">
        <v>9</v>
      </c>
      <c r="R118" s="76"/>
      <c r="S118" s="76"/>
    </row>
    <row r="119" spans="1:19" s="54" customFormat="1" ht="18.75" customHeight="1">
      <c r="A119" s="58" t="s">
        <v>590</v>
      </c>
      <c r="B119" s="329" t="s">
        <v>370</v>
      </c>
      <c r="C119" s="330"/>
      <c r="D119" s="330"/>
      <c r="E119" s="330"/>
      <c r="F119" s="330"/>
      <c r="G119" s="330"/>
      <c r="H119" s="330"/>
      <c r="I119" s="330"/>
      <c r="J119" s="360"/>
      <c r="K119" s="181"/>
      <c r="L119" s="167">
        <f t="shared" si="20"/>
        <v>10</v>
      </c>
      <c r="M119" s="188">
        <f t="shared" si="21"/>
        <v>8</v>
      </c>
      <c r="N119" s="187"/>
      <c r="O119" s="76"/>
      <c r="P119" s="193">
        <v>10</v>
      </c>
      <c r="Q119" s="192">
        <v>8</v>
      </c>
      <c r="R119" s="76"/>
      <c r="S119" s="76"/>
    </row>
    <row r="120" spans="1:19" s="54" customFormat="1" ht="18.75" customHeight="1">
      <c r="A120" s="130" t="s">
        <v>607</v>
      </c>
      <c r="B120" s="387" t="s">
        <v>388</v>
      </c>
      <c r="C120" s="387"/>
      <c r="D120" s="387"/>
      <c r="E120" s="387"/>
      <c r="F120" s="387"/>
      <c r="G120" s="387"/>
      <c r="H120" s="387"/>
      <c r="I120" s="387"/>
      <c r="J120" s="387"/>
      <c r="K120" s="181"/>
      <c r="L120" s="167">
        <f t="shared" si="20"/>
        <v>21</v>
      </c>
      <c r="M120" s="188">
        <f t="shared" si="21"/>
        <v>20</v>
      </c>
      <c r="N120" s="187"/>
      <c r="O120" s="76"/>
      <c r="P120" s="193">
        <v>21</v>
      </c>
      <c r="Q120" s="192">
        <v>20</v>
      </c>
      <c r="R120" s="76"/>
      <c r="S120" s="76"/>
    </row>
    <row r="121" spans="1:19" s="54" customFormat="1" ht="24" customHeight="1">
      <c r="A121" s="58" t="s">
        <v>596</v>
      </c>
      <c r="B121" s="329" t="s">
        <v>378</v>
      </c>
      <c r="C121" s="330"/>
      <c r="D121" s="330"/>
      <c r="E121" s="330"/>
      <c r="F121" s="330"/>
      <c r="G121" s="330"/>
      <c r="H121" s="330"/>
      <c r="I121" s="330"/>
      <c r="J121" s="360"/>
      <c r="K121" s="181"/>
      <c r="L121" s="167">
        <f t="shared" si="20"/>
        <v>15</v>
      </c>
      <c r="M121" s="188">
        <f t="shared" si="21"/>
        <v>15</v>
      </c>
      <c r="N121" s="187"/>
      <c r="O121" s="76"/>
      <c r="P121" s="193">
        <v>15</v>
      </c>
      <c r="Q121" s="192">
        <v>15</v>
      </c>
      <c r="R121" s="76"/>
      <c r="S121" s="76"/>
    </row>
    <row r="122" spans="1:19" s="54" customFormat="1" ht="24" customHeight="1">
      <c r="A122" s="144" t="s">
        <v>474</v>
      </c>
      <c r="B122" s="306" t="s">
        <v>256</v>
      </c>
      <c r="C122" s="306"/>
      <c r="D122" s="306"/>
      <c r="E122" s="306"/>
      <c r="F122" s="306"/>
      <c r="G122" s="306"/>
      <c r="H122" s="306"/>
      <c r="I122" s="306"/>
      <c r="J122" s="306"/>
      <c r="K122" s="181"/>
      <c r="L122" s="167">
        <f t="shared" si="20"/>
        <v>15</v>
      </c>
      <c r="M122" s="188">
        <f t="shared" si="21"/>
        <v>11</v>
      </c>
      <c r="N122" s="187"/>
      <c r="O122" s="76"/>
      <c r="P122" s="193">
        <v>15</v>
      </c>
      <c r="Q122" s="192">
        <v>11</v>
      </c>
      <c r="R122" s="76"/>
      <c r="S122" s="76"/>
    </row>
    <row r="123" spans="1:19" s="54" customFormat="1" ht="18.75" customHeight="1">
      <c r="A123" s="363" t="s">
        <v>744</v>
      </c>
      <c r="B123" s="364"/>
      <c r="C123" s="364"/>
      <c r="D123" s="364"/>
      <c r="E123" s="364"/>
      <c r="F123" s="364"/>
      <c r="G123" s="364"/>
      <c r="H123" s="364"/>
      <c r="I123" s="364"/>
      <c r="J123" s="365"/>
      <c r="K123" s="182"/>
      <c r="L123" s="134">
        <f t="shared" ref="L123:S123" si="22">SUM(L124:L141)</f>
        <v>417</v>
      </c>
      <c r="M123" s="134">
        <f t="shared" si="22"/>
        <v>225</v>
      </c>
      <c r="N123" s="134">
        <f t="shared" si="22"/>
        <v>0</v>
      </c>
      <c r="O123" s="134">
        <f t="shared" si="22"/>
        <v>0</v>
      </c>
      <c r="P123" s="134">
        <f t="shared" si="22"/>
        <v>241</v>
      </c>
      <c r="Q123" s="134">
        <f t="shared" si="22"/>
        <v>147</v>
      </c>
      <c r="R123" s="134">
        <f t="shared" si="22"/>
        <v>176</v>
      </c>
      <c r="S123" s="134">
        <f t="shared" si="22"/>
        <v>78</v>
      </c>
    </row>
    <row r="124" spans="1:19" s="54" customFormat="1" ht="18.75" customHeight="1">
      <c r="A124" s="132" t="s">
        <v>473</v>
      </c>
      <c r="B124" s="309" t="s">
        <v>255</v>
      </c>
      <c r="C124" s="310"/>
      <c r="D124" s="310"/>
      <c r="E124" s="310"/>
      <c r="F124" s="310"/>
      <c r="G124" s="310"/>
      <c r="H124" s="310"/>
      <c r="I124" s="310"/>
      <c r="J124" s="356"/>
      <c r="K124" s="210">
        <v>2</v>
      </c>
      <c r="L124" s="167">
        <f t="shared" ref="L124:L141" si="23">+N124+P124+R124</f>
        <v>40</v>
      </c>
      <c r="M124" s="188">
        <f t="shared" ref="M124:M141" si="24">+O124+Q124+S124</f>
        <v>35</v>
      </c>
      <c r="N124" s="207"/>
      <c r="O124" s="206"/>
      <c r="P124" s="206">
        <v>28</v>
      </c>
      <c r="Q124" s="206">
        <v>25</v>
      </c>
      <c r="R124" s="223">
        <v>12</v>
      </c>
      <c r="S124" s="223">
        <v>10</v>
      </c>
    </row>
    <row r="125" spans="1:19" s="54" customFormat="1" ht="18.75" customHeight="1">
      <c r="A125" s="132" t="s">
        <v>477</v>
      </c>
      <c r="B125" s="309" t="s">
        <v>259</v>
      </c>
      <c r="C125" s="310"/>
      <c r="D125" s="310"/>
      <c r="E125" s="310"/>
      <c r="F125" s="310"/>
      <c r="G125" s="310"/>
      <c r="H125" s="310"/>
      <c r="I125" s="310"/>
      <c r="J125" s="356"/>
      <c r="K125" s="210">
        <v>3</v>
      </c>
      <c r="L125" s="167">
        <f t="shared" si="23"/>
        <v>30</v>
      </c>
      <c r="M125" s="188">
        <f t="shared" si="24"/>
        <v>30</v>
      </c>
      <c r="N125" s="207"/>
      <c r="O125" s="206"/>
      <c r="P125" s="206">
        <v>30</v>
      </c>
      <c r="Q125" s="206">
        <v>30</v>
      </c>
      <c r="R125" s="223"/>
      <c r="S125" s="223"/>
    </row>
    <row r="126" spans="1:19" s="54" customFormat="1" ht="18.75" customHeight="1">
      <c r="A126" s="132" t="s">
        <v>557</v>
      </c>
      <c r="B126" s="309" t="s">
        <v>339</v>
      </c>
      <c r="C126" s="310"/>
      <c r="D126" s="310"/>
      <c r="E126" s="310"/>
      <c r="F126" s="310"/>
      <c r="G126" s="310"/>
      <c r="H126" s="310"/>
      <c r="I126" s="310"/>
      <c r="J126" s="356"/>
      <c r="K126" s="210">
        <v>4</v>
      </c>
      <c r="L126" s="167">
        <f t="shared" si="23"/>
        <v>8</v>
      </c>
      <c r="M126" s="188">
        <f t="shared" si="24"/>
        <v>0</v>
      </c>
      <c r="N126" s="207"/>
      <c r="O126" s="206"/>
      <c r="P126" s="206">
        <v>8</v>
      </c>
      <c r="Q126" s="206"/>
      <c r="R126" s="223"/>
      <c r="S126" s="223"/>
    </row>
    <row r="127" spans="1:19" s="54" customFormat="1" ht="22.5" customHeight="1">
      <c r="A127" s="132" t="s">
        <v>602</v>
      </c>
      <c r="B127" s="309" t="s">
        <v>384</v>
      </c>
      <c r="C127" s="310"/>
      <c r="D127" s="310"/>
      <c r="E127" s="310"/>
      <c r="F127" s="310"/>
      <c r="G127" s="310"/>
      <c r="H127" s="310"/>
      <c r="I127" s="310"/>
      <c r="J127" s="356"/>
      <c r="K127" s="210">
        <v>5</v>
      </c>
      <c r="L127" s="167">
        <f t="shared" si="23"/>
        <v>29</v>
      </c>
      <c r="M127" s="188">
        <f t="shared" si="24"/>
        <v>23</v>
      </c>
      <c r="N127" s="207"/>
      <c r="O127" s="206"/>
      <c r="P127" s="206">
        <v>29</v>
      </c>
      <c r="Q127" s="206">
        <v>23</v>
      </c>
      <c r="R127" s="223"/>
      <c r="S127" s="223"/>
    </row>
    <row r="128" spans="1:19" s="54" customFormat="1" ht="18.75" customHeight="1">
      <c r="A128" s="132" t="s">
        <v>577</v>
      </c>
      <c r="B128" s="309" t="s">
        <v>358</v>
      </c>
      <c r="C128" s="310"/>
      <c r="D128" s="310"/>
      <c r="E128" s="310"/>
      <c r="F128" s="310"/>
      <c r="G128" s="310"/>
      <c r="H128" s="310"/>
      <c r="I128" s="310"/>
      <c r="J128" s="356"/>
      <c r="K128" s="210">
        <v>6</v>
      </c>
      <c r="L128" s="167">
        <f t="shared" si="23"/>
        <v>18</v>
      </c>
      <c r="M128" s="188">
        <f t="shared" si="24"/>
        <v>8</v>
      </c>
      <c r="N128" s="207"/>
      <c r="O128" s="206"/>
      <c r="P128" s="206">
        <v>18</v>
      </c>
      <c r="Q128" s="206">
        <v>8</v>
      </c>
      <c r="R128" s="223"/>
      <c r="S128" s="223"/>
    </row>
    <row r="129" spans="1:19" s="54" customFormat="1" ht="18.75" customHeight="1">
      <c r="A129" s="132" t="s">
        <v>571</v>
      </c>
      <c r="B129" s="309" t="s">
        <v>352</v>
      </c>
      <c r="C129" s="310"/>
      <c r="D129" s="310"/>
      <c r="E129" s="310"/>
      <c r="F129" s="310"/>
      <c r="G129" s="310"/>
      <c r="H129" s="310"/>
      <c r="I129" s="310"/>
      <c r="J129" s="356"/>
      <c r="K129" s="210">
        <v>7</v>
      </c>
      <c r="L129" s="167">
        <f t="shared" si="23"/>
        <v>25</v>
      </c>
      <c r="M129" s="188">
        <f t="shared" si="24"/>
        <v>0</v>
      </c>
      <c r="N129" s="207"/>
      <c r="O129" s="206"/>
      <c r="P129" s="206">
        <v>25</v>
      </c>
      <c r="Q129" s="206"/>
      <c r="R129" s="223"/>
      <c r="S129" s="223"/>
    </row>
    <row r="130" spans="1:19" s="54" customFormat="1" ht="18.75" customHeight="1">
      <c r="A130" s="147" t="s">
        <v>579</v>
      </c>
      <c r="B130" s="333" t="s">
        <v>360</v>
      </c>
      <c r="C130" s="332"/>
      <c r="D130" s="332"/>
      <c r="E130" s="332"/>
      <c r="F130" s="332"/>
      <c r="G130" s="332"/>
      <c r="H130" s="332"/>
      <c r="I130" s="332"/>
      <c r="J130" s="382"/>
      <c r="K130" s="210">
        <v>8</v>
      </c>
      <c r="L130" s="167">
        <f t="shared" si="23"/>
        <v>2</v>
      </c>
      <c r="M130" s="188">
        <f t="shared" si="24"/>
        <v>0</v>
      </c>
      <c r="N130" s="207"/>
      <c r="O130" s="206"/>
      <c r="P130" s="206">
        <v>2</v>
      </c>
      <c r="Q130" s="206"/>
      <c r="R130" s="223"/>
      <c r="S130" s="223"/>
    </row>
    <row r="131" spans="1:19" s="54" customFormat="1" ht="18.75" customHeight="1">
      <c r="A131" s="132" t="s">
        <v>573</v>
      </c>
      <c r="B131" s="309" t="s">
        <v>354</v>
      </c>
      <c r="C131" s="310"/>
      <c r="D131" s="310"/>
      <c r="E131" s="310"/>
      <c r="F131" s="310"/>
      <c r="G131" s="310"/>
      <c r="H131" s="310"/>
      <c r="I131" s="310"/>
      <c r="J131" s="356"/>
      <c r="K131" s="210">
        <v>9</v>
      </c>
      <c r="L131" s="167">
        <f t="shared" si="23"/>
        <v>14</v>
      </c>
      <c r="M131" s="188">
        <f t="shared" si="24"/>
        <v>0</v>
      </c>
      <c r="N131" s="207"/>
      <c r="O131" s="206"/>
      <c r="P131" s="206">
        <v>14</v>
      </c>
      <c r="Q131" s="206"/>
      <c r="R131" s="223"/>
      <c r="S131" s="223"/>
    </row>
    <row r="132" spans="1:19" s="54" customFormat="1" ht="18.75" customHeight="1">
      <c r="A132" s="132" t="s">
        <v>456</v>
      </c>
      <c r="B132" s="309" t="s">
        <v>236</v>
      </c>
      <c r="C132" s="310"/>
      <c r="D132" s="310"/>
      <c r="E132" s="310"/>
      <c r="F132" s="310"/>
      <c r="G132" s="310"/>
      <c r="H132" s="310"/>
      <c r="I132" s="310"/>
      <c r="J132" s="356"/>
      <c r="K132" s="210">
        <v>10</v>
      </c>
      <c r="L132" s="167">
        <f t="shared" si="23"/>
        <v>12</v>
      </c>
      <c r="M132" s="188">
        <f t="shared" si="24"/>
        <v>12</v>
      </c>
      <c r="N132" s="207"/>
      <c r="O132" s="206"/>
      <c r="P132" s="206">
        <v>12</v>
      </c>
      <c r="Q132" s="206">
        <v>12</v>
      </c>
      <c r="R132" s="223"/>
      <c r="S132" s="223"/>
    </row>
    <row r="133" spans="1:19" s="54" customFormat="1" ht="25.5" customHeight="1">
      <c r="A133" s="58" t="s">
        <v>596</v>
      </c>
      <c r="B133" s="329" t="s">
        <v>378</v>
      </c>
      <c r="C133" s="330"/>
      <c r="D133" s="330"/>
      <c r="E133" s="330"/>
      <c r="F133" s="330"/>
      <c r="G133" s="330"/>
      <c r="H133" s="330"/>
      <c r="I133" s="330"/>
      <c r="J133" s="360"/>
      <c r="K133" s="210">
        <v>11</v>
      </c>
      <c r="L133" s="167">
        <f t="shared" si="23"/>
        <v>18</v>
      </c>
      <c r="M133" s="188">
        <f t="shared" si="24"/>
        <v>17</v>
      </c>
      <c r="N133" s="207"/>
      <c r="O133" s="206"/>
      <c r="P133" s="206">
        <v>18</v>
      </c>
      <c r="Q133" s="206">
        <v>17</v>
      </c>
      <c r="R133" s="223"/>
      <c r="S133" s="223"/>
    </row>
    <row r="134" spans="1:19" s="54" customFormat="1" ht="18.75" customHeight="1">
      <c r="A134" s="132" t="s">
        <v>586</v>
      </c>
      <c r="B134" s="309" t="s">
        <v>366</v>
      </c>
      <c r="C134" s="310"/>
      <c r="D134" s="310"/>
      <c r="E134" s="310"/>
      <c r="F134" s="310"/>
      <c r="G134" s="310"/>
      <c r="H134" s="310"/>
      <c r="I134" s="310"/>
      <c r="J134" s="356"/>
      <c r="K134" s="210">
        <v>12</v>
      </c>
      <c r="L134" s="167">
        <f t="shared" si="23"/>
        <v>16</v>
      </c>
      <c r="M134" s="188">
        <f t="shared" si="24"/>
        <v>15</v>
      </c>
      <c r="N134" s="207"/>
      <c r="O134" s="206"/>
      <c r="P134" s="206">
        <v>16</v>
      </c>
      <c r="Q134" s="206">
        <v>15</v>
      </c>
      <c r="R134" s="223"/>
      <c r="S134" s="223"/>
    </row>
    <row r="135" spans="1:19" s="54" customFormat="1" ht="24.75" customHeight="1">
      <c r="A135" s="143" t="s">
        <v>570</v>
      </c>
      <c r="B135" s="321" t="s">
        <v>351</v>
      </c>
      <c r="C135" s="322"/>
      <c r="D135" s="322"/>
      <c r="E135" s="322"/>
      <c r="F135" s="322"/>
      <c r="G135" s="322"/>
      <c r="H135" s="322"/>
      <c r="I135" s="322"/>
      <c r="J135" s="374"/>
      <c r="K135" s="210">
        <v>13</v>
      </c>
      <c r="L135" s="167">
        <f t="shared" si="23"/>
        <v>13</v>
      </c>
      <c r="M135" s="188">
        <f t="shared" si="24"/>
        <v>9</v>
      </c>
      <c r="N135" s="207"/>
      <c r="O135" s="206"/>
      <c r="P135" s="206">
        <v>13</v>
      </c>
      <c r="Q135" s="206">
        <v>9</v>
      </c>
      <c r="R135" s="223"/>
      <c r="S135" s="223"/>
    </row>
    <row r="136" spans="1:19" s="54" customFormat="1" ht="18.75" customHeight="1">
      <c r="A136" s="132" t="s">
        <v>507</v>
      </c>
      <c r="B136" s="309" t="s">
        <v>289</v>
      </c>
      <c r="C136" s="310"/>
      <c r="D136" s="310"/>
      <c r="E136" s="310"/>
      <c r="F136" s="310"/>
      <c r="G136" s="310"/>
      <c r="H136" s="310"/>
      <c r="I136" s="310"/>
      <c r="J136" s="356"/>
      <c r="K136" s="210">
        <v>14</v>
      </c>
      <c r="L136" s="167">
        <f t="shared" si="23"/>
        <v>18</v>
      </c>
      <c r="M136" s="188">
        <f t="shared" si="24"/>
        <v>6</v>
      </c>
      <c r="N136" s="207"/>
      <c r="O136" s="206"/>
      <c r="P136" s="206">
        <v>18</v>
      </c>
      <c r="Q136" s="206">
        <v>6</v>
      </c>
      <c r="R136" s="223"/>
      <c r="S136" s="223"/>
    </row>
    <row r="137" spans="1:19" s="54" customFormat="1" ht="18.75" customHeight="1">
      <c r="A137" s="147" t="s">
        <v>560</v>
      </c>
      <c r="B137" s="333" t="s">
        <v>341</v>
      </c>
      <c r="C137" s="332"/>
      <c r="D137" s="332"/>
      <c r="E137" s="332"/>
      <c r="F137" s="332"/>
      <c r="G137" s="332"/>
      <c r="H137" s="332"/>
      <c r="I137" s="332"/>
      <c r="J137" s="382"/>
      <c r="K137" s="210">
        <v>15</v>
      </c>
      <c r="L137" s="167">
        <f t="shared" si="23"/>
        <v>10</v>
      </c>
      <c r="M137" s="188">
        <f t="shared" si="24"/>
        <v>2</v>
      </c>
      <c r="N137" s="207"/>
      <c r="O137" s="206"/>
      <c r="P137" s="206">
        <v>10</v>
      </c>
      <c r="Q137" s="206">
        <v>2</v>
      </c>
      <c r="R137" s="223"/>
      <c r="S137" s="223"/>
    </row>
    <row r="138" spans="1:19" s="54" customFormat="1" ht="18.75" customHeight="1">
      <c r="A138" s="132" t="s">
        <v>494</v>
      </c>
      <c r="B138" s="379" t="s">
        <v>276</v>
      </c>
      <c r="C138" s="380"/>
      <c r="D138" s="380"/>
      <c r="E138" s="380"/>
      <c r="F138" s="380"/>
      <c r="G138" s="380"/>
      <c r="H138" s="380"/>
      <c r="I138" s="380"/>
      <c r="J138" s="381"/>
      <c r="K138" s="224"/>
      <c r="L138" s="167">
        <f t="shared" si="23"/>
        <v>11</v>
      </c>
      <c r="M138" s="188">
        <f t="shared" si="24"/>
        <v>0</v>
      </c>
      <c r="N138" s="223"/>
      <c r="O138" s="223"/>
      <c r="P138" s="223"/>
      <c r="Q138" s="223"/>
      <c r="R138" s="223">
        <v>11</v>
      </c>
      <c r="S138" s="223">
        <v>0</v>
      </c>
    </row>
    <row r="139" spans="1:19" s="54" customFormat="1" ht="18.75" customHeight="1">
      <c r="A139" s="133" t="s">
        <v>540</v>
      </c>
      <c r="B139" s="321" t="s">
        <v>322</v>
      </c>
      <c r="C139" s="322"/>
      <c r="D139" s="322"/>
      <c r="E139" s="322"/>
      <c r="F139" s="322"/>
      <c r="G139" s="322"/>
      <c r="H139" s="322"/>
      <c r="I139" s="322"/>
      <c r="J139" s="374"/>
      <c r="K139" s="224"/>
      <c r="L139" s="167">
        <f t="shared" si="23"/>
        <v>15</v>
      </c>
      <c r="M139" s="188">
        <f t="shared" si="24"/>
        <v>0</v>
      </c>
      <c r="N139" s="223"/>
      <c r="O139" s="223"/>
      <c r="P139" s="223"/>
      <c r="Q139" s="223"/>
      <c r="R139" s="223">
        <v>15</v>
      </c>
      <c r="S139" s="223">
        <v>0</v>
      </c>
    </row>
    <row r="140" spans="1:19" s="54" customFormat="1" ht="18.75" customHeight="1">
      <c r="A140" s="146" t="s">
        <v>508</v>
      </c>
      <c r="B140" s="329" t="s">
        <v>290</v>
      </c>
      <c r="C140" s="330"/>
      <c r="D140" s="330"/>
      <c r="E140" s="330"/>
      <c r="F140" s="330"/>
      <c r="G140" s="330"/>
      <c r="H140" s="330"/>
      <c r="I140" s="330"/>
      <c r="J140" s="360"/>
      <c r="K140" s="224"/>
      <c r="L140" s="167">
        <f t="shared" si="23"/>
        <v>75</v>
      </c>
      <c r="M140" s="188">
        <f t="shared" si="24"/>
        <v>30</v>
      </c>
      <c r="N140" s="223"/>
      <c r="O140" s="223"/>
      <c r="P140" s="223"/>
      <c r="Q140" s="223"/>
      <c r="R140" s="223">
        <v>75</v>
      </c>
      <c r="S140" s="223">
        <v>30</v>
      </c>
    </row>
    <row r="141" spans="1:19" s="54" customFormat="1" ht="23.25" customHeight="1">
      <c r="A141" s="147" t="s">
        <v>492</v>
      </c>
      <c r="B141" s="333" t="s">
        <v>274</v>
      </c>
      <c r="C141" s="332"/>
      <c r="D141" s="332"/>
      <c r="E141" s="332"/>
      <c r="F141" s="332"/>
      <c r="G141" s="332"/>
      <c r="H141" s="332"/>
      <c r="I141" s="332"/>
      <c r="J141" s="382"/>
      <c r="K141" s="224"/>
      <c r="L141" s="167">
        <f t="shared" si="23"/>
        <v>63</v>
      </c>
      <c r="M141" s="188">
        <f t="shared" si="24"/>
        <v>38</v>
      </c>
      <c r="N141" s="223"/>
      <c r="O141" s="223"/>
      <c r="P141" s="223"/>
      <c r="Q141" s="223"/>
      <c r="R141" s="223">
        <v>63</v>
      </c>
      <c r="S141" s="223">
        <v>38</v>
      </c>
    </row>
    <row r="142" spans="1:19" s="54" customFormat="1" ht="18.75" customHeight="1">
      <c r="A142" s="363" t="s">
        <v>743</v>
      </c>
      <c r="B142" s="364"/>
      <c r="C142" s="364"/>
      <c r="D142" s="364"/>
      <c r="E142" s="364"/>
      <c r="F142" s="364"/>
      <c r="G142" s="364"/>
      <c r="H142" s="364"/>
      <c r="I142" s="364"/>
      <c r="J142" s="365"/>
      <c r="K142" s="182"/>
      <c r="L142" s="134">
        <f t="shared" ref="L142:S142" si="25">SUM(L143:L157)</f>
        <v>313</v>
      </c>
      <c r="M142" s="134">
        <f t="shared" si="25"/>
        <v>56</v>
      </c>
      <c r="N142" s="134">
        <f t="shared" si="25"/>
        <v>0</v>
      </c>
      <c r="O142" s="134">
        <f t="shared" si="25"/>
        <v>0</v>
      </c>
      <c r="P142" s="134">
        <f t="shared" si="25"/>
        <v>277</v>
      </c>
      <c r="Q142" s="134">
        <f t="shared" si="25"/>
        <v>56</v>
      </c>
      <c r="R142" s="134">
        <f t="shared" si="25"/>
        <v>36</v>
      </c>
      <c r="S142" s="134">
        <f t="shared" si="25"/>
        <v>0</v>
      </c>
    </row>
    <row r="143" spans="1:19" s="54" customFormat="1" ht="18.75" customHeight="1">
      <c r="A143" s="151" t="s">
        <v>525</v>
      </c>
      <c r="B143" s="334" t="s">
        <v>306</v>
      </c>
      <c r="C143" s="335"/>
      <c r="D143" s="335"/>
      <c r="E143" s="335"/>
      <c r="F143" s="335"/>
      <c r="G143" s="335"/>
      <c r="H143" s="335"/>
      <c r="I143" s="335"/>
      <c r="J143" s="366"/>
      <c r="K143" s="222"/>
      <c r="L143" s="167">
        <f t="shared" ref="L143:L157" si="26">+N143+P143+R143</f>
        <v>28</v>
      </c>
      <c r="M143" s="188">
        <f t="shared" ref="M143:M157" si="27">+O143+Q143+S143</f>
        <v>0</v>
      </c>
      <c r="N143" s="221"/>
      <c r="O143" s="217"/>
      <c r="P143" s="206">
        <v>28</v>
      </c>
      <c r="Q143" s="206"/>
      <c r="R143" s="206"/>
      <c r="S143" s="206"/>
    </row>
    <row r="144" spans="1:19" s="54" customFormat="1" ht="18.75" customHeight="1">
      <c r="A144" s="152" t="s">
        <v>527</v>
      </c>
      <c r="B144" s="334" t="s">
        <v>308</v>
      </c>
      <c r="C144" s="335"/>
      <c r="D144" s="335"/>
      <c r="E144" s="335"/>
      <c r="F144" s="335"/>
      <c r="G144" s="335"/>
      <c r="H144" s="335"/>
      <c r="I144" s="335"/>
      <c r="J144" s="366"/>
      <c r="K144" s="220"/>
      <c r="L144" s="167">
        <f t="shared" si="26"/>
        <v>19</v>
      </c>
      <c r="M144" s="188">
        <f t="shared" si="27"/>
        <v>1</v>
      </c>
      <c r="N144" s="219"/>
      <c r="O144" s="219"/>
      <c r="P144" s="218">
        <v>14</v>
      </c>
      <c r="Q144" s="217">
        <v>1</v>
      </c>
      <c r="R144" s="206">
        <v>5</v>
      </c>
      <c r="S144" s="206"/>
    </row>
    <row r="145" spans="1:19" s="54" customFormat="1" ht="18.75" customHeight="1">
      <c r="A145" s="148" t="s">
        <v>524</v>
      </c>
      <c r="B145" s="306" t="s">
        <v>305</v>
      </c>
      <c r="C145" s="306"/>
      <c r="D145" s="306"/>
      <c r="E145" s="306"/>
      <c r="F145" s="306"/>
      <c r="G145" s="306"/>
      <c r="H145" s="306"/>
      <c r="I145" s="306"/>
      <c r="J145" s="306"/>
      <c r="K145" s="216"/>
      <c r="L145" s="167">
        <f t="shared" si="26"/>
        <v>61</v>
      </c>
      <c r="M145" s="188">
        <f t="shared" si="27"/>
        <v>2</v>
      </c>
      <c r="N145" s="215"/>
      <c r="O145" s="215"/>
      <c r="P145" s="215">
        <v>41</v>
      </c>
      <c r="Q145" s="215">
        <v>2</v>
      </c>
      <c r="R145" s="214">
        <v>20</v>
      </c>
      <c r="S145" s="206"/>
    </row>
    <row r="146" spans="1:19" s="54" customFormat="1" ht="18.75" customHeight="1">
      <c r="A146" s="132" t="s">
        <v>473</v>
      </c>
      <c r="B146" s="309" t="s">
        <v>255</v>
      </c>
      <c r="C146" s="310"/>
      <c r="D146" s="310"/>
      <c r="E146" s="310"/>
      <c r="F146" s="310"/>
      <c r="G146" s="310"/>
      <c r="H146" s="310"/>
      <c r="I146" s="310"/>
      <c r="J146" s="356"/>
      <c r="K146" s="213"/>
      <c r="L146" s="167">
        <f t="shared" si="26"/>
        <v>38</v>
      </c>
      <c r="M146" s="188">
        <f t="shared" si="27"/>
        <v>24</v>
      </c>
      <c r="N146" s="212"/>
      <c r="O146" s="211"/>
      <c r="P146" s="211">
        <v>38</v>
      </c>
      <c r="Q146" s="211">
        <v>24</v>
      </c>
      <c r="R146" s="206"/>
      <c r="S146" s="206"/>
    </row>
    <row r="147" spans="1:19" s="54" customFormat="1" ht="18.75" customHeight="1">
      <c r="A147" s="132" t="s">
        <v>477</v>
      </c>
      <c r="B147" s="309" t="s">
        <v>259</v>
      </c>
      <c r="C147" s="310"/>
      <c r="D147" s="310"/>
      <c r="E147" s="310"/>
      <c r="F147" s="310"/>
      <c r="G147" s="310"/>
      <c r="H147" s="310"/>
      <c r="I147" s="310"/>
      <c r="J147" s="356"/>
      <c r="K147" s="213"/>
      <c r="L147" s="167">
        <f t="shared" si="26"/>
        <v>5</v>
      </c>
      <c r="M147" s="188">
        <f t="shared" si="27"/>
        <v>5</v>
      </c>
      <c r="N147" s="212"/>
      <c r="O147" s="211"/>
      <c r="P147" s="211">
        <v>5</v>
      </c>
      <c r="Q147" s="211">
        <v>5</v>
      </c>
      <c r="R147" s="206"/>
      <c r="S147" s="206"/>
    </row>
    <row r="148" spans="1:19" s="54" customFormat="1" ht="24" customHeight="1">
      <c r="A148" s="132" t="s">
        <v>602</v>
      </c>
      <c r="B148" s="309" t="s">
        <v>384</v>
      </c>
      <c r="C148" s="310"/>
      <c r="D148" s="310"/>
      <c r="E148" s="310"/>
      <c r="F148" s="310"/>
      <c r="G148" s="310"/>
      <c r="H148" s="310"/>
      <c r="I148" s="310"/>
      <c r="J148" s="356"/>
      <c r="K148" s="210"/>
      <c r="L148" s="167">
        <f t="shared" si="26"/>
        <v>9</v>
      </c>
      <c r="M148" s="188">
        <f t="shared" si="27"/>
        <v>5</v>
      </c>
      <c r="N148" s="207"/>
      <c r="O148" s="206"/>
      <c r="P148" s="206">
        <v>9</v>
      </c>
      <c r="Q148" s="206">
        <v>5</v>
      </c>
      <c r="R148" s="206"/>
      <c r="S148" s="206"/>
    </row>
    <row r="149" spans="1:19" s="54" customFormat="1" ht="18.75" customHeight="1">
      <c r="A149" s="132" t="s">
        <v>577</v>
      </c>
      <c r="B149" s="309" t="s">
        <v>358</v>
      </c>
      <c r="C149" s="310"/>
      <c r="D149" s="310"/>
      <c r="E149" s="310"/>
      <c r="F149" s="310"/>
      <c r="G149" s="310"/>
      <c r="H149" s="310"/>
      <c r="I149" s="310"/>
      <c r="J149" s="356"/>
      <c r="K149" s="210"/>
      <c r="L149" s="167">
        <f t="shared" si="26"/>
        <v>5</v>
      </c>
      <c r="M149" s="188">
        <f t="shared" si="27"/>
        <v>3</v>
      </c>
      <c r="N149" s="207"/>
      <c r="O149" s="206"/>
      <c r="P149" s="206">
        <v>5</v>
      </c>
      <c r="Q149" s="206">
        <v>3</v>
      </c>
      <c r="R149" s="206"/>
      <c r="S149" s="206"/>
    </row>
    <row r="150" spans="1:19" s="54" customFormat="1" ht="18.75" customHeight="1">
      <c r="A150" s="132" t="s">
        <v>571</v>
      </c>
      <c r="B150" s="309" t="s">
        <v>352</v>
      </c>
      <c r="C150" s="310"/>
      <c r="D150" s="310"/>
      <c r="E150" s="310"/>
      <c r="F150" s="310"/>
      <c r="G150" s="310"/>
      <c r="H150" s="310"/>
      <c r="I150" s="310"/>
      <c r="J150" s="356"/>
      <c r="K150" s="209"/>
      <c r="L150" s="167">
        <f t="shared" si="26"/>
        <v>7</v>
      </c>
      <c r="M150" s="188">
        <f t="shared" si="27"/>
        <v>0</v>
      </c>
      <c r="N150" s="207"/>
      <c r="O150" s="206"/>
      <c r="P150" s="206">
        <v>7</v>
      </c>
      <c r="Q150" s="206"/>
      <c r="R150" s="206"/>
      <c r="S150" s="206"/>
    </row>
    <row r="151" spans="1:19" s="54" customFormat="1" ht="18.75" customHeight="1">
      <c r="A151" s="142" t="s">
        <v>470</v>
      </c>
      <c r="B151" s="334" t="s">
        <v>252</v>
      </c>
      <c r="C151" s="335"/>
      <c r="D151" s="335"/>
      <c r="E151" s="335"/>
      <c r="F151" s="335"/>
      <c r="G151" s="335"/>
      <c r="H151" s="335"/>
      <c r="I151" s="335"/>
      <c r="J151" s="366"/>
      <c r="K151" s="209"/>
      <c r="L151" s="167">
        <f t="shared" si="26"/>
        <v>8</v>
      </c>
      <c r="M151" s="188">
        <f t="shared" si="27"/>
        <v>4</v>
      </c>
      <c r="N151" s="207"/>
      <c r="O151" s="206"/>
      <c r="P151" s="206">
        <v>8</v>
      </c>
      <c r="Q151" s="206">
        <v>4</v>
      </c>
      <c r="R151" s="206"/>
      <c r="S151" s="206"/>
    </row>
    <row r="152" spans="1:19" s="54" customFormat="1" ht="18.75" customHeight="1">
      <c r="A152" s="142" t="s">
        <v>493</v>
      </c>
      <c r="B152" s="334" t="s">
        <v>275</v>
      </c>
      <c r="C152" s="335"/>
      <c r="D152" s="335"/>
      <c r="E152" s="335"/>
      <c r="F152" s="335"/>
      <c r="G152" s="335"/>
      <c r="H152" s="335"/>
      <c r="I152" s="335"/>
      <c r="J152" s="366"/>
      <c r="K152" s="209"/>
      <c r="L152" s="167">
        <f t="shared" si="26"/>
        <v>12</v>
      </c>
      <c r="M152" s="188">
        <f t="shared" si="27"/>
        <v>3</v>
      </c>
      <c r="N152" s="207"/>
      <c r="O152" s="206"/>
      <c r="P152" s="206">
        <v>12</v>
      </c>
      <c r="Q152" s="206">
        <v>3</v>
      </c>
      <c r="R152" s="206"/>
      <c r="S152" s="206"/>
    </row>
    <row r="153" spans="1:19" s="54" customFormat="1" ht="18.75" customHeight="1">
      <c r="A153" s="132" t="s">
        <v>494</v>
      </c>
      <c r="B153" s="379" t="s">
        <v>276</v>
      </c>
      <c r="C153" s="380"/>
      <c r="D153" s="380"/>
      <c r="E153" s="380"/>
      <c r="F153" s="380"/>
      <c r="G153" s="380"/>
      <c r="H153" s="380"/>
      <c r="I153" s="380"/>
      <c r="J153" s="381"/>
      <c r="K153" s="209"/>
      <c r="L153" s="167">
        <f t="shared" si="26"/>
        <v>45</v>
      </c>
      <c r="M153" s="188">
        <f t="shared" si="27"/>
        <v>1</v>
      </c>
      <c r="N153" s="207"/>
      <c r="O153" s="206"/>
      <c r="P153" s="206">
        <v>34</v>
      </c>
      <c r="Q153" s="206">
        <v>1</v>
      </c>
      <c r="R153" s="206">
        <v>11</v>
      </c>
      <c r="S153" s="206"/>
    </row>
    <row r="154" spans="1:19" s="54" customFormat="1" ht="18.75" customHeight="1">
      <c r="A154" s="132" t="s">
        <v>557</v>
      </c>
      <c r="B154" s="309" t="s">
        <v>339</v>
      </c>
      <c r="C154" s="310"/>
      <c r="D154" s="310"/>
      <c r="E154" s="310"/>
      <c r="F154" s="310"/>
      <c r="G154" s="310"/>
      <c r="H154" s="310"/>
      <c r="I154" s="310"/>
      <c r="J154" s="356"/>
      <c r="K154" s="209"/>
      <c r="L154" s="167">
        <f t="shared" si="26"/>
        <v>8</v>
      </c>
      <c r="M154" s="188">
        <f t="shared" si="27"/>
        <v>0</v>
      </c>
      <c r="N154" s="207"/>
      <c r="O154" s="206"/>
      <c r="P154" s="206">
        <v>8</v>
      </c>
      <c r="Q154" s="206"/>
      <c r="R154" s="206"/>
      <c r="S154" s="206"/>
    </row>
    <row r="155" spans="1:19" s="54" customFormat="1" ht="22.5" customHeight="1">
      <c r="A155" s="160" t="s">
        <v>569</v>
      </c>
      <c r="B155" s="334" t="s">
        <v>350</v>
      </c>
      <c r="C155" s="335"/>
      <c r="D155" s="335"/>
      <c r="E155" s="335"/>
      <c r="F155" s="335"/>
      <c r="G155" s="335"/>
      <c r="H155" s="335"/>
      <c r="I155" s="335"/>
      <c r="J155" s="366"/>
      <c r="K155" s="209"/>
      <c r="L155" s="167">
        <f t="shared" si="26"/>
        <v>25</v>
      </c>
      <c r="M155" s="188">
        <f t="shared" si="27"/>
        <v>0</v>
      </c>
      <c r="N155" s="207"/>
      <c r="O155" s="206"/>
      <c r="P155" s="206">
        <v>25</v>
      </c>
      <c r="Q155" s="206"/>
      <c r="R155" s="206"/>
      <c r="S155" s="206"/>
    </row>
    <row r="156" spans="1:19" s="54" customFormat="1" ht="23.25" customHeight="1">
      <c r="A156" s="146" t="s">
        <v>581</v>
      </c>
      <c r="B156" s="350" t="s">
        <v>362</v>
      </c>
      <c r="C156" s="351"/>
      <c r="D156" s="351"/>
      <c r="E156" s="351"/>
      <c r="F156" s="351"/>
      <c r="G156" s="351"/>
      <c r="H156" s="351"/>
      <c r="I156" s="351"/>
      <c r="J156" s="352"/>
      <c r="K156" s="209"/>
      <c r="L156" s="167">
        <f t="shared" si="26"/>
        <v>28</v>
      </c>
      <c r="M156" s="188">
        <f t="shared" si="27"/>
        <v>0</v>
      </c>
      <c r="N156" s="207"/>
      <c r="O156" s="206"/>
      <c r="P156" s="206">
        <v>28</v>
      </c>
      <c r="Q156" s="206"/>
      <c r="R156" s="206"/>
      <c r="S156" s="206"/>
    </row>
    <row r="157" spans="1:19" s="54" customFormat="1" ht="18.75" customHeight="1">
      <c r="A157" s="132" t="s">
        <v>456</v>
      </c>
      <c r="B157" s="309" t="s">
        <v>236</v>
      </c>
      <c r="C157" s="310"/>
      <c r="D157" s="310"/>
      <c r="E157" s="310"/>
      <c r="F157" s="310"/>
      <c r="G157" s="310"/>
      <c r="H157" s="310"/>
      <c r="I157" s="310"/>
      <c r="J157" s="356"/>
      <c r="K157" s="208"/>
      <c r="L157" s="167">
        <f t="shared" si="26"/>
        <v>15</v>
      </c>
      <c r="M157" s="188">
        <f t="shared" si="27"/>
        <v>8</v>
      </c>
      <c r="N157" s="207"/>
      <c r="O157" s="206"/>
      <c r="P157" s="206">
        <v>15</v>
      </c>
      <c r="Q157" s="206">
        <v>8</v>
      </c>
      <c r="R157" s="206"/>
      <c r="S157" s="206"/>
    </row>
    <row r="158" spans="1:19" s="54" customFormat="1" ht="18.75" customHeight="1">
      <c r="A158" s="363" t="s">
        <v>742</v>
      </c>
      <c r="B158" s="364"/>
      <c r="C158" s="364"/>
      <c r="D158" s="364"/>
      <c r="E158" s="364"/>
      <c r="F158" s="364"/>
      <c r="G158" s="364"/>
      <c r="H158" s="364"/>
      <c r="I158" s="364"/>
      <c r="J158" s="365"/>
      <c r="K158" s="182"/>
      <c r="L158" s="134">
        <f t="shared" ref="L158:S158" si="28">SUM(L159:L172)</f>
        <v>255</v>
      </c>
      <c r="M158" s="134">
        <f t="shared" si="28"/>
        <v>142</v>
      </c>
      <c r="N158" s="134">
        <f t="shared" si="28"/>
        <v>0</v>
      </c>
      <c r="O158" s="134">
        <f t="shared" si="28"/>
        <v>0</v>
      </c>
      <c r="P158" s="134">
        <f t="shared" si="28"/>
        <v>202</v>
      </c>
      <c r="Q158" s="134">
        <f t="shared" si="28"/>
        <v>97</v>
      </c>
      <c r="R158" s="134">
        <f t="shared" si="28"/>
        <v>53</v>
      </c>
      <c r="S158" s="134">
        <f t="shared" si="28"/>
        <v>45</v>
      </c>
    </row>
    <row r="159" spans="1:19" s="57" customFormat="1" ht="18.75" customHeight="1">
      <c r="A159" s="132" t="s">
        <v>557</v>
      </c>
      <c r="B159" s="309" t="s">
        <v>339</v>
      </c>
      <c r="C159" s="310"/>
      <c r="D159" s="310"/>
      <c r="E159" s="310"/>
      <c r="F159" s="310"/>
      <c r="G159" s="310"/>
      <c r="H159" s="310"/>
      <c r="I159" s="310"/>
      <c r="J159" s="356"/>
      <c r="K159" s="181"/>
      <c r="L159" s="167">
        <f t="shared" ref="L159:L172" si="29">+N159+P159+R159</f>
        <v>15</v>
      </c>
      <c r="M159" s="188">
        <f t="shared" ref="M159:M172" si="30">+O159+Q159+S159</f>
        <v>0</v>
      </c>
      <c r="N159" s="187"/>
      <c r="O159" s="76"/>
      <c r="P159" s="193">
        <v>15</v>
      </c>
      <c r="Q159" s="76"/>
      <c r="R159" s="76"/>
      <c r="S159" s="76"/>
    </row>
    <row r="160" spans="1:19" s="57" customFormat="1" ht="18.75" customHeight="1">
      <c r="A160" s="132" t="s">
        <v>577</v>
      </c>
      <c r="B160" s="309" t="s">
        <v>358</v>
      </c>
      <c r="C160" s="310"/>
      <c r="D160" s="310"/>
      <c r="E160" s="310"/>
      <c r="F160" s="310"/>
      <c r="G160" s="310"/>
      <c r="H160" s="310"/>
      <c r="I160" s="310"/>
      <c r="J160" s="356"/>
      <c r="K160" s="181"/>
      <c r="L160" s="167">
        <f t="shared" si="29"/>
        <v>14</v>
      </c>
      <c r="M160" s="188">
        <f t="shared" si="30"/>
        <v>6</v>
      </c>
      <c r="N160" s="187"/>
      <c r="O160" s="76"/>
      <c r="P160" s="193">
        <v>14</v>
      </c>
      <c r="Q160" s="192">
        <v>6</v>
      </c>
      <c r="R160" s="76"/>
      <c r="S160" s="76"/>
    </row>
    <row r="161" spans="1:19" s="57" customFormat="1" ht="18.75" customHeight="1">
      <c r="A161" s="132" t="s">
        <v>473</v>
      </c>
      <c r="B161" s="309" t="s">
        <v>255</v>
      </c>
      <c r="C161" s="310"/>
      <c r="D161" s="310"/>
      <c r="E161" s="310"/>
      <c r="F161" s="310"/>
      <c r="G161" s="310"/>
      <c r="H161" s="310"/>
      <c r="I161" s="310"/>
      <c r="J161" s="356"/>
      <c r="K161" s="181"/>
      <c r="L161" s="167">
        <f t="shared" si="29"/>
        <v>41</v>
      </c>
      <c r="M161" s="188">
        <f t="shared" si="30"/>
        <v>34</v>
      </c>
      <c r="N161" s="187"/>
      <c r="O161" s="76"/>
      <c r="P161" s="193">
        <v>23</v>
      </c>
      <c r="Q161" s="192">
        <v>16</v>
      </c>
      <c r="R161" s="76">
        <v>18</v>
      </c>
      <c r="S161" s="76">
        <v>18</v>
      </c>
    </row>
    <row r="162" spans="1:19" s="57" customFormat="1" ht="18.75" customHeight="1">
      <c r="A162" s="155" t="s">
        <v>634</v>
      </c>
      <c r="B162" s="317" t="s">
        <v>418</v>
      </c>
      <c r="C162" s="318"/>
      <c r="D162" s="318"/>
      <c r="E162" s="318"/>
      <c r="F162" s="318"/>
      <c r="G162" s="318"/>
      <c r="H162" s="318"/>
      <c r="I162" s="318"/>
      <c r="J162" s="357"/>
      <c r="K162" s="181"/>
      <c r="L162" s="167">
        <f t="shared" si="29"/>
        <v>5</v>
      </c>
      <c r="M162" s="188">
        <f t="shared" si="30"/>
        <v>3</v>
      </c>
      <c r="N162" s="187"/>
      <c r="O162" s="76"/>
      <c r="P162" s="193">
        <v>5</v>
      </c>
      <c r="Q162" s="192">
        <v>3</v>
      </c>
      <c r="R162" s="76"/>
      <c r="S162" s="76"/>
    </row>
    <row r="163" spans="1:19" s="57" customFormat="1" ht="18.75" customHeight="1">
      <c r="A163" s="132" t="s">
        <v>494</v>
      </c>
      <c r="B163" s="379" t="s">
        <v>276</v>
      </c>
      <c r="C163" s="380"/>
      <c r="D163" s="380"/>
      <c r="E163" s="380"/>
      <c r="F163" s="380"/>
      <c r="G163" s="380"/>
      <c r="H163" s="380"/>
      <c r="I163" s="380"/>
      <c r="J163" s="381"/>
      <c r="K163" s="181"/>
      <c r="L163" s="167">
        <f t="shared" si="29"/>
        <v>15</v>
      </c>
      <c r="M163" s="188">
        <f t="shared" si="30"/>
        <v>0</v>
      </c>
      <c r="N163" s="187"/>
      <c r="O163" s="76"/>
      <c r="P163" s="193">
        <v>15</v>
      </c>
      <c r="Q163" s="192"/>
      <c r="R163" s="76"/>
      <c r="S163" s="76"/>
    </row>
    <row r="164" spans="1:19" s="57" customFormat="1" ht="18.75" customHeight="1">
      <c r="A164" s="132" t="s">
        <v>571</v>
      </c>
      <c r="B164" s="309" t="s">
        <v>352</v>
      </c>
      <c r="C164" s="310"/>
      <c r="D164" s="310"/>
      <c r="E164" s="310"/>
      <c r="F164" s="310"/>
      <c r="G164" s="310"/>
      <c r="H164" s="310"/>
      <c r="I164" s="310"/>
      <c r="J164" s="356"/>
      <c r="K164" s="181"/>
      <c r="L164" s="167">
        <f t="shared" si="29"/>
        <v>36</v>
      </c>
      <c r="M164" s="188">
        <f t="shared" si="30"/>
        <v>2</v>
      </c>
      <c r="N164" s="187"/>
      <c r="O164" s="76"/>
      <c r="P164" s="193">
        <v>28</v>
      </c>
      <c r="Q164" s="192">
        <v>1</v>
      </c>
      <c r="R164" s="76">
        <v>8</v>
      </c>
      <c r="S164" s="76">
        <v>1</v>
      </c>
    </row>
    <row r="165" spans="1:19" s="57" customFormat="1" ht="18.75" customHeight="1">
      <c r="A165" s="132" t="s">
        <v>477</v>
      </c>
      <c r="B165" s="309" t="s">
        <v>259</v>
      </c>
      <c r="C165" s="310"/>
      <c r="D165" s="310"/>
      <c r="E165" s="310"/>
      <c r="F165" s="310"/>
      <c r="G165" s="310"/>
      <c r="H165" s="310"/>
      <c r="I165" s="310"/>
      <c r="J165" s="356"/>
      <c r="K165" s="181"/>
      <c r="L165" s="167">
        <f t="shared" si="29"/>
        <v>21</v>
      </c>
      <c r="M165" s="188">
        <f t="shared" si="30"/>
        <v>21</v>
      </c>
      <c r="N165" s="187"/>
      <c r="O165" s="76"/>
      <c r="P165" s="193">
        <v>4</v>
      </c>
      <c r="Q165" s="192">
        <v>4</v>
      </c>
      <c r="R165" s="76">
        <v>17</v>
      </c>
      <c r="S165" s="76">
        <v>17</v>
      </c>
    </row>
    <row r="166" spans="1:19" s="57" customFormat="1" ht="18.75" customHeight="1">
      <c r="A166" s="132" t="s">
        <v>456</v>
      </c>
      <c r="B166" s="309" t="s">
        <v>236</v>
      </c>
      <c r="C166" s="310"/>
      <c r="D166" s="310"/>
      <c r="E166" s="310"/>
      <c r="F166" s="310"/>
      <c r="G166" s="310"/>
      <c r="H166" s="310"/>
      <c r="I166" s="310"/>
      <c r="J166" s="356"/>
      <c r="K166" s="181"/>
      <c r="L166" s="167">
        <f t="shared" si="29"/>
        <v>22</v>
      </c>
      <c r="M166" s="188">
        <f t="shared" si="30"/>
        <v>20</v>
      </c>
      <c r="N166" s="187"/>
      <c r="O166" s="76"/>
      <c r="P166" s="193">
        <v>12</v>
      </c>
      <c r="Q166" s="192">
        <v>11</v>
      </c>
      <c r="R166" s="76">
        <v>10</v>
      </c>
      <c r="S166" s="76">
        <v>9</v>
      </c>
    </row>
    <row r="167" spans="1:19" s="57" customFormat="1" ht="18.75" customHeight="1">
      <c r="A167" s="59" t="s">
        <v>461</v>
      </c>
      <c r="B167" s="306" t="s">
        <v>241</v>
      </c>
      <c r="C167" s="339"/>
      <c r="D167" s="339"/>
      <c r="E167" s="339"/>
      <c r="F167" s="339"/>
      <c r="G167" s="339"/>
      <c r="H167" s="339"/>
      <c r="I167" s="339"/>
      <c r="J167" s="339"/>
      <c r="K167" s="181"/>
      <c r="L167" s="167">
        <f t="shared" si="29"/>
        <v>15</v>
      </c>
      <c r="M167" s="188">
        <f t="shared" si="30"/>
        <v>15</v>
      </c>
      <c r="N167" s="187"/>
      <c r="O167" s="76"/>
      <c r="P167" s="193">
        <v>15</v>
      </c>
      <c r="Q167" s="192">
        <v>15</v>
      </c>
      <c r="R167" s="76"/>
      <c r="S167" s="76"/>
    </row>
    <row r="168" spans="1:19" s="57" customFormat="1" ht="18.75" customHeight="1">
      <c r="A168" s="132" t="s">
        <v>487</v>
      </c>
      <c r="B168" s="300" t="s">
        <v>269</v>
      </c>
      <c r="C168" s="301"/>
      <c r="D168" s="301"/>
      <c r="E168" s="301"/>
      <c r="F168" s="301"/>
      <c r="G168" s="301"/>
      <c r="H168" s="301"/>
      <c r="I168" s="301"/>
      <c r="J168" s="354"/>
      <c r="K168" s="181"/>
      <c r="L168" s="167">
        <f t="shared" si="29"/>
        <v>15</v>
      </c>
      <c r="M168" s="188">
        <f t="shared" si="30"/>
        <v>11</v>
      </c>
      <c r="N168" s="187"/>
      <c r="O168" s="76"/>
      <c r="P168" s="193">
        <v>15</v>
      </c>
      <c r="Q168" s="192">
        <v>11</v>
      </c>
      <c r="R168" s="76"/>
      <c r="S168" s="76"/>
    </row>
    <row r="169" spans="1:19" s="57" customFormat="1" ht="27" customHeight="1">
      <c r="A169" s="132" t="s">
        <v>479</v>
      </c>
      <c r="B169" s="309" t="s">
        <v>261</v>
      </c>
      <c r="C169" s="310"/>
      <c r="D169" s="310"/>
      <c r="E169" s="310"/>
      <c r="F169" s="310"/>
      <c r="G169" s="310"/>
      <c r="H169" s="310"/>
      <c r="I169" s="310"/>
      <c r="J169" s="356"/>
      <c r="K169" s="181"/>
      <c r="L169" s="167">
        <f t="shared" si="29"/>
        <v>15</v>
      </c>
      <c r="M169" s="188">
        <f t="shared" si="30"/>
        <v>4</v>
      </c>
      <c r="N169" s="187"/>
      <c r="O169" s="76"/>
      <c r="P169" s="193">
        <v>15</v>
      </c>
      <c r="Q169" s="192">
        <v>4</v>
      </c>
      <c r="R169" s="76"/>
      <c r="S169" s="76"/>
    </row>
    <row r="170" spans="1:19" s="57" customFormat="1" ht="24" customHeight="1">
      <c r="A170" s="132" t="s">
        <v>468</v>
      </c>
      <c r="B170" s="300" t="s">
        <v>250</v>
      </c>
      <c r="C170" s="301"/>
      <c r="D170" s="301"/>
      <c r="E170" s="301"/>
      <c r="F170" s="301"/>
      <c r="G170" s="301"/>
      <c r="H170" s="301"/>
      <c r="I170" s="301"/>
      <c r="J170" s="354"/>
      <c r="K170" s="181"/>
      <c r="L170" s="167">
        <f t="shared" si="29"/>
        <v>14</v>
      </c>
      <c r="M170" s="188">
        <f t="shared" si="30"/>
        <v>14</v>
      </c>
      <c r="N170" s="187"/>
      <c r="O170" s="76"/>
      <c r="P170" s="193">
        <v>14</v>
      </c>
      <c r="Q170" s="192">
        <v>14</v>
      </c>
      <c r="R170" s="76"/>
      <c r="S170" s="76"/>
    </row>
    <row r="171" spans="1:19" s="57" customFormat="1" ht="24" customHeight="1">
      <c r="A171" s="132" t="s">
        <v>481</v>
      </c>
      <c r="B171" s="300" t="s">
        <v>263</v>
      </c>
      <c r="C171" s="301"/>
      <c r="D171" s="301"/>
      <c r="E171" s="301"/>
      <c r="F171" s="301"/>
      <c r="G171" s="301"/>
      <c r="H171" s="301"/>
      <c r="I171" s="301"/>
      <c r="J171" s="354"/>
      <c r="K171" s="181"/>
      <c r="L171" s="167">
        <f t="shared" si="29"/>
        <v>15</v>
      </c>
      <c r="M171" s="188">
        <f t="shared" si="30"/>
        <v>0</v>
      </c>
      <c r="N171" s="187"/>
      <c r="O171" s="76"/>
      <c r="P171" s="193">
        <v>15</v>
      </c>
      <c r="Q171" s="192"/>
      <c r="R171" s="76"/>
      <c r="S171" s="76"/>
    </row>
    <row r="172" spans="1:19" s="57" customFormat="1" ht="24" customHeight="1">
      <c r="A172" s="145" t="s">
        <v>476</v>
      </c>
      <c r="B172" s="300" t="s">
        <v>258</v>
      </c>
      <c r="C172" s="301"/>
      <c r="D172" s="301"/>
      <c r="E172" s="301"/>
      <c r="F172" s="301"/>
      <c r="G172" s="301"/>
      <c r="H172" s="301"/>
      <c r="I172" s="301"/>
      <c r="J172" s="354"/>
      <c r="K172" s="181"/>
      <c r="L172" s="167">
        <f t="shared" si="29"/>
        <v>12</v>
      </c>
      <c r="M172" s="188">
        <f t="shared" si="30"/>
        <v>12</v>
      </c>
      <c r="N172" s="85"/>
      <c r="O172" s="85"/>
      <c r="P172" s="85">
        <v>12</v>
      </c>
      <c r="Q172" s="85">
        <v>12</v>
      </c>
      <c r="R172" s="85"/>
      <c r="S172" s="85"/>
    </row>
    <row r="173" spans="1:19" s="57" customFormat="1" ht="18.75" customHeight="1">
      <c r="A173" s="363" t="s">
        <v>741</v>
      </c>
      <c r="B173" s="364"/>
      <c r="C173" s="364"/>
      <c r="D173" s="364"/>
      <c r="E173" s="364"/>
      <c r="F173" s="364"/>
      <c r="G173" s="364"/>
      <c r="H173" s="364"/>
      <c r="I173" s="364"/>
      <c r="J173" s="365"/>
      <c r="K173" s="182"/>
      <c r="L173" s="134">
        <f t="shared" ref="L173:S173" si="31">SUM(L174:L177)</f>
        <v>102</v>
      </c>
      <c r="M173" s="134">
        <f t="shared" si="31"/>
        <v>37</v>
      </c>
      <c r="N173" s="134">
        <f t="shared" si="31"/>
        <v>0</v>
      </c>
      <c r="O173" s="134">
        <f t="shared" si="31"/>
        <v>0</v>
      </c>
      <c r="P173" s="134">
        <f t="shared" si="31"/>
        <v>102</v>
      </c>
      <c r="Q173" s="134">
        <f t="shared" si="31"/>
        <v>37</v>
      </c>
      <c r="R173" s="134">
        <f t="shared" si="31"/>
        <v>0</v>
      </c>
      <c r="S173" s="134">
        <f t="shared" si="31"/>
        <v>0</v>
      </c>
    </row>
    <row r="174" spans="1:19" s="57" customFormat="1" ht="24" customHeight="1">
      <c r="A174" s="59" t="s">
        <v>533</v>
      </c>
      <c r="B174" s="306" t="s">
        <v>315</v>
      </c>
      <c r="C174" s="306"/>
      <c r="D174" s="306"/>
      <c r="E174" s="306"/>
      <c r="F174" s="306"/>
      <c r="G174" s="306"/>
      <c r="H174" s="306"/>
      <c r="I174" s="306"/>
      <c r="J174" s="306"/>
      <c r="K174" s="181"/>
      <c r="L174" s="167">
        <f t="shared" ref="L174:M177" si="32">+N174+P174+R174</f>
        <v>26</v>
      </c>
      <c r="M174" s="188">
        <f t="shared" si="32"/>
        <v>8</v>
      </c>
      <c r="N174" s="187"/>
      <c r="O174" s="76"/>
      <c r="P174" s="76">
        <v>26</v>
      </c>
      <c r="Q174" s="76">
        <v>8</v>
      </c>
      <c r="R174" s="76"/>
      <c r="S174" s="76"/>
    </row>
    <row r="175" spans="1:19" s="57" customFormat="1" ht="18.75" customHeight="1">
      <c r="A175" s="132" t="s">
        <v>557</v>
      </c>
      <c r="B175" s="309" t="s">
        <v>339</v>
      </c>
      <c r="C175" s="310"/>
      <c r="D175" s="310"/>
      <c r="E175" s="310"/>
      <c r="F175" s="310"/>
      <c r="G175" s="310"/>
      <c r="H175" s="310"/>
      <c r="I175" s="310"/>
      <c r="J175" s="356"/>
      <c r="K175" s="181"/>
      <c r="L175" s="167">
        <f t="shared" si="32"/>
        <v>30</v>
      </c>
      <c r="M175" s="188">
        <f t="shared" si="32"/>
        <v>3</v>
      </c>
      <c r="N175" s="187"/>
      <c r="O175" s="76"/>
      <c r="P175" s="76">
        <f>18+12</f>
        <v>30</v>
      </c>
      <c r="Q175" s="76">
        <v>3</v>
      </c>
      <c r="R175" s="76"/>
      <c r="S175" s="76"/>
    </row>
    <row r="176" spans="1:19" s="57" customFormat="1" ht="18.75" customHeight="1">
      <c r="A176" s="148" t="s">
        <v>501</v>
      </c>
      <c r="B176" s="306" t="s">
        <v>282</v>
      </c>
      <c r="C176" s="306"/>
      <c r="D176" s="306"/>
      <c r="E176" s="306"/>
      <c r="F176" s="306"/>
      <c r="G176" s="306"/>
      <c r="H176" s="306"/>
      <c r="I176" s="306"/>
      <c r="J176" s="306"/>
      <c r="K176" s="181"/>
      <c r="L176" s="167">
        <f t="shared" si="32"/>
        <v>30</v>
      </c>
      <c r="M176" s="188">
        <f t="shared" si="32"/>
        <v>26</v>
      </c>
      <c r="N176" s="187"/>
      <c r="O176" s="76"/>
      <c r="P176" s="76">
        <f>23+7</f>
        <v>30</v>
      </c>
      <c r="Q176" s="76">
        <f>21+5</f>
        <v>26</v>
      </c>
      <c r="R176" s="76"/>
      <c r="S176" s="76"/>
    </row>
    <row r="177" spans="1:19" s="57" customFormat="1" ht="18.75" customHeight="1">
      <c r="A177" s="132" t="s">
        <v>571</v>
      </c>
      <c r="B177" s="309" t="s">
        <v>352</v>
      </c>
      <c r="C177" s="310"/>
      <c r="D177" s="310"/>
      <c r="E177" s="310"/>
      <c r="F177" s="310"/>
      <c r="G177" s="310"/>
      <c r="H177" s="310"/>
      <c r="I177" s="310"/>
      <c r="J177" s="356"/>
      <c r="K177" s="181"/>
      <c r="L177" s="167">
        <f t="shared" si="32"/>
        <v>16</v>
      </c>
      <c r="M177" s="188">
        <f t="shared" si="32"/>
        <v>0</v>
      </c>
      <c r="N177" s="187"/>
      <c r="O177" s="76"/>
      <c r="P177" s="76">
        <v>16</v>
      </c>
      <c r="Q177" s="76"/>
      <c r="R177" s="76"/>
      <c r="S177" s="76"/>
    </row>
    <row r="178" spans="1:19" s="57" customFormat="1" ht="18.75" customHeight="1">
      <c r="A178" s="363" t="s">
        <v>740</v>
      </c>
      <c r="B178" s="364"/>
      <c r="C178" s="364"/>
      <c r="D178" s="364"/>
      <c r="E178" s="364"/>
      <c r="F178" s="364"/>
      <c r="G178" s="364"/>
      <c r="H178" s="364"/>
      <c r="I178" s="364"/>
      <c r="J178" s="365"/>
      <c r="K178" s="182"/>
      <c r="L178" s="134">
        <f t="shared" ref="L178:S178" si="33">SUM(L179:L187)</f>
        <v>198</v>
      </c>
      <c r="M178" s="134">
        <f t="shared" si="33"/>
        <v>87</v>
      </c>
      <c r="N178" s="134">
        <f t="shared" si="33"/>
        <v>0</v>
      </c>
      <c r="O178" s="134">
        <f t="shared" si="33"/>
        <v>0</v>
      </c>
      <c r="P178" s="134">
        <f t="shared" si="33"/>
        <v>153</v>
      </c>
      <c r="Q178" s="134">
        <f t="shared" si="33"/>
        <v>43</v>
      </c>
      <c r="R178" s="134">
        <f t="shared" si="33"/>
        <v>45</v>
      </c>
      <c r="S178" s="134">
        <f t="shared" si="33"/>
        <v>44</v>
      </c>
    </row>
    <row r="179" spans="1:19" s="54" customFormat="1" ht="18.75" customHeight="1">
      <c r="A179" s="132" t="s">
        <v>577</v>
      </c>
      <c r="B179" s="309" t="s">
        <v>358</v>
      </c>
      <c r="C179" s="310"/>
      <c r="D179" s="310"/>
      <c r="E179" s="310"/>
      <c r="F179" s="310"/>
      <c r="G179" s="310"/>
      <c r="H179" s="310"/>
      <c r="I179" s="310"/>
      <c r="J179" s="356"/>
      <c r="K179" s="181"/>
      <c r="L179" s="167">
        <f t="shared" ref="L179:L187" si="34">+N179+P179+R179</f>
        <v>46</v>
      </c>
      <c r="M179" s="180">
        <f t="shared" ref="M179:M187" si="35">+O179+Q179+S179</f>
        <v>6</v>
      </c>
      <c r="N179" s="76"/>
      <c r="O179" s="76"/>
      <c r="P179" s="76">
        <v>46</v>
      </c>
      <c r="Q179" s="76">
        <v>6</v>
      </c>
      <c r="R179" s="76"/>
      <c r="S179" s="76"/>
    </row>
    <row r="180" spans="1:19" s="54" customFormat="1" ht="18.75" customHeight="1">
      <c r="A180" s="132" t="s">
        <v>571</v>
      </c>
      <c r="B180" s="309" t="s">
        <v>352</v>
      </c>
      <c r="C180" s="310"/>
      <c r="D180" s="310"/>
      <c r="E180" s="310"/>
      <c r="F180" s="310"/>
      <c r="G180" s="310"/>
      <c r="H180" s="310"/>
      <c r="I180" s="310"/>
      <c r="J180" s="356"/>
      <c r="K180" s="181"/>
      <c r="L180" s="167">
        <f t="shared" si="34"/>
        <v>9</v>
      </c>
      <c r="M180" s="180">
        <f t="shared" si="35"/>
        <v>1</v>
      </c>
      <c r="N180" s="76"/>
      <c r="O180" s="76"/>
      <c r="P180" s="76">
        <v>9</v>
      </c>
      <c r="Q180" s="76">
        <v>1</v>
      </c>
      <c r="R180" s="76"/>
      <c r="S180" s="76"/>
    </row>
    <row r="181" spans="1:19" s="54" customFormat="1" ht="18.75" customHeight="1">
      <c r="A181" s="59" t="s">
        <v>461</v>
      </c>
      <c r="B181" s="306" t="s">
        <v>241</v>
      </c>
      <c r="C181" s="339"/>
      <c r="D181" s="339"/>
      <c r="E181" s="339"/>
      <c r="F181" s="339"/>
      <c r="G181" s="339"/>
      <c r="H181" s="339"/>
      <c r="I181" s="339"/>
      <c r="J181" s="339"/>
      <c r="K181" s="181"/>
      <c r="L181" s="167">
        <f t="shared" si="34"/>
        <v>9</v>
      </c>
      <c r="M181" s="180">
        <f t="shared" si="35"/>
        <v>9</v>
      </c>
      <c r="N181" s="76"/>
      <c r="O181" s="76"/>
      <c r="P181" s="76">
        <v>9</v>
      </c>
      <c r="Q181" s="76">
        <v>9</v>
      </c>
      <c r="R181" s="76"/>
      <c r="S181" s="76"/>
    </row>
    <row r="182" spans="1:19" s="54" customFormat="1" ht="18.75" customHeight="1">
      <c r="A182" s="132" t="s">
        <v>557</v>
      </c>
      <c r="B182" s="309" t="s">
        <v>339</v>
      </c>
      <c r="C182" s="310"/>
      <c r="D182" s="310"/>
      <c r="E182" s="310"/>
      <c r="F182" s="310"/>
      <c r="G182" s="310"/>
      <c r="H182" s="310"/>
      <c r="I182" s="310"/>
      <c r="J182" s="356"/>
      <c r="K182" s="181"/>
      <c r="L182" s="167">
        <f t="shared" si="34"/>
        <v>10</v>
      </c>
      <c r="M182" s="180">
        <f t="shared" si="35"/>
        <v>0</v>
      </c>
      <c r="N182" s="76"/>
      <c r="O182" s="76"/>
      <c r="P182" s="76">
        <v>10</v>
      </c>
      <c r="Q182" s="76">
        <v>0</v>
      </c>
      <c r="R182" s="76"/>
      <c r="S182" s="76"/>
    </row>
    <row r="183" spans="1:19" s="54" customFormat="1" ht="18.75" customHeight="1">
      <c r="A183" s="132" t="s">
        <v>494</v>
      </c>
      <c r="B183" s="379" t="s">
        <v>276</v>
      </c>
      <c r="C183" s="380"/>
      <c r="D183" s="380"/>
      <c r="E183" s="380"/>
      <c r="F183" s="380"/>
      <c r="G183" s="380"/>
      <c r="H183" s="380"/>
      <c r="I183" s="380"/>
      <c r="J183" s="381"/>
      <c r="K183" s="181"/>
      <c r="L183" s="167">
        <f t="shared" si="34"/>
        <v>24</v>
      </c>
      <c r="M183" s="180">
        <f t="shared" si="35"/>
        <v>0</v>
      </c>
      <c r="N183" s="76"/>
      <c r="O183" s="76"/>
      <c r="P183" s="76">
        <v>24</v>
      </c>
      <c r="Q183" s="76">
        <v>0</v>
      </c>
      <c r="R183" s="76"/>
      <c r="S183" s="76"/>
    </row>
    <row r="184" spans="1:19" s="54" customFormat="1" ht="18.75" customHeight="1">
      <c r="A184" s="132" t="s">
        <v>477</v>
      </c>
      <c r="B184" s="309" t="s">
        <v>259</v>
      </c>
      <c r="C184" s="310"/>
      <c r="D184" s="310"/>
      <c r="E184" s="310"/>
      <c r="F184" s="310"/>
      <c r="G184" s="310"/>
      <c r="H184" s="310"/>
      <c r="I184" s="310"/>
      <c r="J184" s="356"/>
      <c r="K184" s="181"/>
      <c r="L184" s="167">
        <f t="shared" si="34"/>
        <v>51</v>
      </c>
      <c r="M184" s="180">
        <f t="shared" si="35"/>
        <v>50</v>
      </c>
      <c r="N184" s="76"/>
      <c r="O184" s="76"/>
      <c r="P184" s="76">
        <v>20</v>
      </c>
      <c r="Q184" s="76">
        <v>19</v>
      </c>
      <c r="R184" s="76">
        <v>31</v>
      </c>
      <c r="S184" s="76">
        <v>31</v>
      </c>
    </row>
    <row r="185" spans="1:19" s="54" customFormat="1" ht="21" customHeight="1">
      <c r="A185" s="58" t="s">
        <v>504</v>
      </c>
      <c r="B185" s="300" t="s">
        <v>285</v>
      </c>
      <c r="C185" s="301"/>
      <c r="D185" s="301"/>
      <c r="E185" s="301"/>
      <c r="F185" s="301"/>
      <c r="G185" s="301"/>
      <c r="H185" s="301"/>
      <c r="I185" s="301"/>
      <c r="J185" s="354"/>
      <c r="K185" s="181"/>
      <c r="L185" s="167">
        <f t="shared" si="34"/>
        <v>20</v>
      </c>
      <c r="M185" s="180">
        <f t="shared" si="35"/>
        <v>8</v>
      </c>
      <c r="N185" s="76"/>
      <c r="O185" s="76"/>
      <c r="P185" s="76">
        <v>20</v>
      </c>
      <c r="Q185" s="76">
        <v>8</v>
      </c>
      <c r="R185" s="76"/>
      <c r="S185" s="76"/>
    </row>
    <row r="186" spans="1:19" s="54" customFormat="1" ht="18.75" customHeight="1">
      <c r="A186" s="143" t="s">
        <v>574</v>
      </c>
      <c r="B186" s="306" t="s">
        <v>355</v>
      </c>
      <c r="C186" s="306"/>
      <c r="D186" s="306"/>
      <c r="E186" s="306"/>
      <c r="F186" s="306"/>
      <c r="G186" s="306"/>
      <c r="H186" s="306"/>
      <c r="I186" s="306"/>
      <c r="J186" s="306"/>
      <c r="K186" s="181"/>
      <c r="L186" s="167">
        <f t="shared" si="34"/>
        <v>15</v>
      </c>
      <c r="M186" s="180">
        <f t="shared" si="35"/>
        <v>0</v>
      </c>
      <c r="N186" s="76"/>
      <c r="O186" s="76"/>
      <c r="P186" s="76">
        <v>15</v>
      </c>
      <c r="Q186" s="76">
        <v>0</v>
      </c>
      <c r="R186" s="85"/>
      <c r="S186" s="85"/>
    </row>
    <row r="187" spans="1:19" s="54" customFormat="1" ht="18.75" customHeight="1">
      <c r="A187" s="132" t="s">
        <v>473</v>
      </c>
      <c r="B187" s="309" t="s">
        <v>255</v>
      </c>
      <c r="C187" s="310"/>
      <c r="D187" s="310"/>
      <c r="E187" s="310"/>
      <c r="F187" s="310"/>
      <c r="G187" s="310"/>
      <c r="H187" s="310"/>
      <c r="I187" s="310"/>
      <c r="J187" s="356"/>
      <c r="K187" s="181"/>
      <c r="L187" s="167">
        <f t="shared" si="34"/>
        <v>14</v>
      </c>
      <c r="M187" s="180">
        <f t="shared" si="35"/>
        <v>13</v>
      </c>
      <c r="N187" s="76"/>
      <c r="O187" s="76"/>
      <c r="P187" s="76"/>
      <c r="Q187" s="76"/>
      <c r="R187" s="76">
        <v>14</v>
      </c>
      <c r="S187" s="76">
        <v>13</v>
      </c>
    </row>
    <row r="188" spans="1:19" s="57" customFormat="1" ht="18.75" customHeight="1">
      <c r="A188" s="363" t="s">
        <v>739</v>
      </c>
      <c r="B188" s="364"/>
      <c r="C188" s="364"/>
      <c r="D188" s="364"/>
      <c r="E188" s="364"/>
      <c r="F188" s="364"/>
      <c r="G188" s="364"/>
      <c r="H188" s="364"/>
      <c r="I188" s="364"/>
      <c r="J188" s="365"/>
      <c r="K188" s="182"/>
      <c r="L188" s="134">
        <f t="shared" ref="L188:S188" si="36">SUM(L189:L196)</f>
        <v>141</v>
      </c>
      <c r="M188" s="134">
        <f t="shared" si="36"/>
        <v>51</v>
      </c>
      <c r="N188" s="134">
        <f t="shared" si="36"/>
        <v>0</v>
      </c>
      <c r="O188" s="134">
        <f t="shared" si="36"/>
        <v>0</v>
      </c>
      <c r="P188" s="134">
        <f t="shared" si="36"/>
        <v>113</v>
      </c>
      <c r="Q188" s="134">
        <f t="shared" si="36"/>
        <v>51</v>
      </c>
      <c r="R188" s="134">
        <f t="shared" si="36"/>
        <v>28</v>
      </c>
      <c r="S188" s="134">
        <f t="shared" si="36"/>
        <v>0</v>
      </c>
    </row>
    <row r="189" spans="1:19" s="54" customFormat="1" ht="18.75" customHeight="1">
      <c r="A189" s="132" t="s">
        <v>473</v>
      </c>
      <c r="B189" s="309" t="s">
        <v>255</v>
      </c>
      <c r="C189" s="310"/>
      <c r="D189" s="310"/>
      <c r="E189" s="310"/>
      <c r="F189" s="310"/>
      <c r="G189" s="310"/>
      <c r="H189" s="310"/>
      <c r="I189" s="310"/>
      <c r="J189" s="356"/>
      <c r="K189" s="181"/>
      <c r="L189" s="167">
        <f t="shared" ref="L189:M196" si="37">+N189+P189+R189</f>
        <v>18</v>
      </c>
      <c r="M189" s="188">
        <f t="shared" si="37"/>
        <v>16</v>
      </c>
      <c r="N189" s="187"/>
      <c r="O189" s="76"/>
      <c r="P189" s="76">
        <v>18</v>
      </c>
      <c r="Q189" s="76">
        <v>16</v>
      </c>
      <c r="R189" s="76">
        <v>0</v>
      </c>
      <c r="S189" s="76"/>
    </row>
    <row r="190" spans="1:19" s="54" customFormat="1" ht="18.75" customHeight="1">
      <c r="A190" s="132" t="s">
        <v>557</v>
      </c>
      <c r="B190" s="309" t="s">
        <v>339</v>
      </c>
      <c r="C190" s="310"/>
      <c r="D190" s="310"/>
      <c r="E190" s="310"/>
      <c r="F190" s="310"/>
      <c r="G190" s="310"/>
      <c r="H190" s="310"/>
      <c r="I190" s="310"/>
      <c r="J190" s="356"/>
      <c r="K190" s="181"/>
      <c r="L190" s="167">
        <f t="shared" si="37"/>
        <v>9</v>
      </c>
      <c r="M190" s="188">
        <f t="shared" si="37"/>
        <v>0</v>
      </c>
      <c r="N190" s="187"/>
      <c r="O190" s="76"/>
      <c r="P190" s="76">
        <v>9</v>
      </c>
      <c r="Q190" s="76">
        <v>0</v>
      </c>
      <c r="R190" s="76"/>
      <c r="S190" s="76"/>
    </row>
    <row r="191" spans="1:19" s="54" customFormat="1" ht="18.75" customHeight="1">
      <c r="A191" s="132" t="s">
        <v>494</v>
      </c>
      <c r="B191" s="379" t="s">
        <v>276</v>
      </c>
      <c r="C191" s="380"/>
      <c r="D191" s="380"/>
      <c r="E191" s="380"/>
      <c r="F191" s="380"/>
      <c r="G191" s="380"/>
      <c r="H191" s="380"/>
      <c r="I191" s="380"/>
      <c r="J191" s="381"/>
      <c r="K191" s="181"/>
      <c r="L191" s="167">
        <f t="shared" si="37"/>
        <v>34</v>
      </c>
      <c r="M191" s="188">
        <f t="shared" si="37"/>
        <v>1</v>
      </c>
      <c r="N191" s="187"/>
      <c r="O191" s="76"/>
      <c r="P191" s="76">
        <v>22</v>
      </c>
      <c r="Q191" s="76">
        <v>1</v>
      </c>
      <c r="R191" s="76">
        <v>12</v>
      </c>
      <c r="S191" s="76">
        <v>0</v>
      </c>
    </row>
    <row r="192" spans="1:19" s="54" customFormat="1" ht="24.75" customHeight="1">
      <c r="A192" s="58" t="s">
        <v>596</v>
      </c>
      <c r="B192" s="329" t="s">
        <v>378</v>
      </c>
      <c r="C192" s="330"/>
      <c r="D192" s="330"/>
      <c r="E192" s="330"/>
      <c r="F192" s="330"/>
      <c r="G192" s="330"/>
      <c r="H192" s="330"/>
      <c r="I192" s="330"/>
      <c r="J192" s="360"/>
      <c r="K192" s="181"/>
      <c r="L192" s="167">
        <f t="shared" si="37"/>
        <v>24</v>
      </c>
      <c r="M192" s="188">
        <f t="shared" si="37"/>
        <v>19</v>
      </c>
      <c r="N192" s="187"/>
      <c r="O192" s="76"/>
      <c r="P192" s="76">
        <v>24</v>
      </c>
      <c r="Q192" s="76">
        <v>19</v>
      </c>
      <c r="R192" s="76"/>
      <c r="S192" s="76"/>
    </row>
    <row r="193" spans="1:19" s="54" customFormat="1" ht="18.75" customHeight="1">
      <c r="A193" s="132" t="s">
        <v>571</v>
      </c>
      <c r="B193" s="309" t="s">
        <v>352</v>
      </c>
      <c r="C193" s="310"/>
      <c r="D193" s="310"/>
      <c r="E193" s="310"/>
      <c r="F193" s="310"/>
      <c r="G193" s="310"/>
      <c r="H193" s="310"/>
      <c r="I193" s="310"/>
      <c r="J193" s="356"/>
      <c r="K193" s="181"/>
      <c r="L193" s="167">
        <f t="shared" si="37"/>
        <v>16</v>
      </c>
      <c r="M193" s="188">
        <f t="shared" si="37"/>
        <v>0</v>
      </c>
      <c r="N193" s="187"/>
      <c r="O193" s="76"/>
      <c r="P193" s="76"/>
      <c r="Q193" s="76"/>
      <c r="R193" s="76">
        <v>16</v>
      </c>
      <c r="S193" s="76">
        <v>0</v>
      </c>
    </row>
    <row r="194" spans="1:19" s="54" customFormat="1" ht="18.75" customHeight="1">
      <c r="A194" s="132" t="s">
        <v>586</v>
      </c>
      <c r="B194" s="309" t="s">
        <v>366</v>
      </c>
      <c r="C194" s="310"/>
      <c r="D194" s="310"/>
      <c r="E194" s="310"/>
      <c r="F194" s="310"/>
      <c r="G194" s="310"/>
      <c r="H194" s="310"/>
      <c r="I194" s="310"/>
      <c r="J194" s="356"/>
      <c r="K194" s="181"/>
      <c r="L194" s="167">
        <f t="shared" si="37"/>
        <v>12</v>
      </c>
      <c r="M194" s="188">
        <f t="shared" si="37"/>
        <v>0</v>
      </c>
      <c r="N194" s="187"/>
      <c r="O194" s="76"/>
      <c r="P194" s="76">
        <v>12</v>
      </c>
      <c r="Q194" s="76"/>
      <c r="R194" s="76"/>
      <c r="S194" s="76"/>
    </row>
    <row r="195" spans="1:19" s="54" customFormat="1" ht="18.75" customHeight="1">
      <c r="A195" s="132" t="s">
        <v>577</v>
      </c>
      <c r="B195" s="309" t="s">
        <v>358</v>
      </c>
      <c r="C195" s="310"/>
      <c r="D195" s="310"/>
      <c r="E195" s="310"/>
      <c r="F195" s="310"/>
      <c r="G195" s="310"/>
      <c r="H195" s="310"/>
      <c r="I195" s="310"/>
      <c r="J195" s="356"/>
      <c r="K195" s="181"/>
      <c r="L195" s="167">
        <f t="shared" si="37"/>
        <v>13</v>
      </c>
      <c r="M195" s="188">
        <f t="shared" si="37"/>
        <v>0</v>
      </c>
      <c r="N195" s="187"/>
      <c r="O195" s="76"/>
      <c r="P195" s="76">
        <v>13</v>
      </c>
      <c r="Q195" s="76"/>
      <c r="R195" s="76"/>
      <c r="S195" s="76"/>
    </row>
    <row r="196" spans="1:19" s="54" customFormat="1" ht="18.75" customHeight="1">
      <c r="A196" s="132" t="s">
        <v>477</v>
      </c>
      <c r="B196" s="309" t="s">
        <v>259</v>
      </c>
      <c r="C196" s="310"/>
      <c r="D196" s="310"/>
      <c r="E196" s="310"/>
      <c r="F196" s="310"/>
      <c r="G196" s="310"/>
      <c r="H196" s="310"/>
      <c r="I196" s="310"/>
      <c r="J196" s="356"/>
      <c r="K196" s="181"/>
      <c r="L196" s="167">
        <f t="shared" si="37"/>
        <v>15</v>
      </c>
      <c r="M196" s="188">
        <f t="shared" si="37"/>
        <v>15</v>
      </c>
      <c r="N196" s="187"/>
      <c r="O196" s="76"/>
      <c r="P196" s="76">
        <v>15</v>
      </c>
      <c r="Q196" s="76">
        <v>15</v>
      </c>
      <c r="R196" s="76"/>
      <c r="S196" s="76"/>
    </row>
    <row r="197" spans="1:19" s="57" customFormat="1" ht="18.75" customHeight="1">
      <c r="A197" s="371" t="s">
        <v>738</v>
      </c>
      <c r="B197" s="372"/>
      <c r="C197" s="372"/>
      <c r="D197" s="372"/>
      <c r="E197" s="372"/>
      <c r="F197" s="372"/>
      <c r="G197" s="372"/>
      <c r="H197" s="372"/>
      <c r="I197" s="372"/>
      <c r="J197" s="373"/>
      <c r="K197" s="182"/>
      <c r="L197" s="134">
        <f t="shared" ref="L197:S197" si="38">SUM(L198:L205)</f>
        <v>136</v>
      </c>
      <c r="M197" s="134">
        <f t="shared" si="38"/>
        <v>85</v>
      </c>
      <c r="N197" s="134">
        <f t="shared" si="38"/>
        <v>0</v>
      </c>
      <c r="O197" s="134">
        <f t="shared" si="38"/>
        <v>0</v>
      </c>
      <c r="P197" s="134">
        <f t="shared" si="38"/>
        <v>115</v>
      </c>
      <c r="Q197" s="134">
        <f t="shared" si="38"/>
        <v>65</v>
      </c>
      <c r="R197" s="134">
        <f t="shared" si="38"/>
        <v>21</v>
      </c>
      <c r="S197" s="134">
        <f t="shared" si="38"/>
        <v>20</v>
      </c>
    </row>
    <row r="198" spans="1:19" s="54" customFormat="1" ht="18.75" customHeight="1">
      <c r="A198" s="132" t="s">
        <v>557</v>
      </c>
      <c r="B198" s="309" t="s">
        <v>339</v>
      </c>
      <c r="C198" s="310"/>
      <c r="D198" s="310"/>
      <c r="E198" s="310"/>
      <c r="F198" s="310"/>
      <c r="G198" s="310"/>
      <c r="H198" s="310"/>
      <c r="I198" s="310"/>
      <c r="J198" s="356"/>
      <c r="K198" s="191"/>
      <c r="L198" s="167">
        <f t="shared" ref="L198:M205" si="39">+N198+P198+R198</f>
        <v>26</v>
      </c>
      <c r="M198" s="188">
        <f t="shared" si="39"/>
        <v>8</v>
      </c>
      <c r="N198" s="187"/>
      <c r="O198" s="187"/>
      <c r="P198" s="76">
        <v>26</v>
      </c>
      <c r="Q198" s="76">
        <v>8</v>
      </c>
      <c r="R198" s="187"/>
      <c r="S198" s="76"/>
    </row>
    <row r="199" spans="1:19" s="54" customFormat="1" ht="18.75" customHeight="1">
      <c r="A199" s="132" t="s">
        <v>473</v>
      </c>
      <c r="B199" s="309" t="s">
        <v>255</v>
      </c>
      <c r="C199" s="310"/>
      <c r="D199" s="310"/>
      <c r="E199" s="310"/>
      <c r="F199" s="310"/>
      <c r="G199" s="310"/>
      <c r="H199" s="310"/>
      <c r="I199" s="310"/>
      <c r="J199" s="356"/>
      <c r="K199" s="191"/>
      <c r="L199" s="167">
        <f t="shared" si="39"/>
        <v>11</v>
      </c>
      <c r="M199" s="188">
        <f t="shared" si="39"/>
        <v>10</v>
      </c>
      <c r="N199" s="187"/>
      <c r="O199" s="187"/>
      <c r="P199" s="193">
        <v>11</v>
      </c>
      <c r="Q199" s="192">
        <v>10</v>
      </c>
      <c r="R199" s="187"/>
      <c r="S199" s="76"/>
    </row>
    <row r="200" spans="1:19" s="54" customFormat="1" ht="18.75" customHeight="1">
      <c r="A200" s="132" t="s">
        <v>456</v>
      </c>
      <c r="B200" s="309" t="s">
        <v>236</v>
      </c>
      <c r="C200" s="310"/>
      <c r="D200" s="310"/>
      <c r="E200" s="310"/>
      <c r="F200" s="310"/>
      <c r="G200" s="310"/>
      <c r="H200" s="310"/>
      <c r="I200" s="310"/>
      <c r="J200" s="356"/>
      <c r="K200" s="191"/>
      <c r="L200" s="167">
        <f t="shared" si="39"/>
        <v>13</v>
      </c>
      <c r="M200" s="188">
        <f t="shared" si="39"/>
        <v>12</v>
      </c>
      <c r="N200" s="187"/>
      <c r="O200" s="187"/>
      <c r="P200" s="193">
        <v>13</v>
      </c>
      <c r="Q200" s="192">
        <v>12</v>
      </c>
      <c r="R200" s="187"/>
      <c r="S200" s="76"/>
    </row>
    <row r="201" spans="1:19" s="54" customFormat="1" ht="18.75" customHeight="1">
      <c r="A201" s="135" t="s">
        <v>509</v>
      </c>
      <c r="B201" s="327" t="s">
        <v>291</v>
      </c>
      <c r="C201" s="328"/>
      <c r="D201" s="328"/>
      <c r="E201" s="328"/>
      <c r="F201" s="328"/>
      <c r="G201" s="328"/>
      <c r="H201" s="328"/>
      <c r="I201" s="328"/>
      <c r="J201" s="361"/>
      <c r="K201" s="191"/>
      <c r="L201" s="167">
        <f t="shared" si="39"/>
        <v>16</v>
      </c>
      <c r="M201" s="188">
        <f t="shared" si="39"/>
        <v>12</v>
      </c>
      <c r="N201" s="187"/>
      <c r="O201" s="187"/>
      <c r="P201" s="76">
        <v>16</v>
      </c>
      <c r="Q201" s="76">
        <v>12</v>
      </c>
      <c r="R201" s="187"/>
      <c r="S201" s="76"/>
    </row>
    <row r="202" spans="1:19" s="54" customFormat="1" ht="18.75" customHeight="1">
      <c r="A202" s="148" t="s">
        <v>524</v>
      </c>
      <c r="B202" s="306" t="s">
        <v>305</v>
      </c>
      <c r="C202" s="306"/>
      <c r="D202" s="306"/>
      <c r="E202" s="306"/>
      <c r="F202" s="306"/>
      <c r="G202" s="306"/>
      <c r="H202" s="306"/>
      <c r="I202" s="306"/>
      <c r="J202" s="306"/>
      <c r="K202" s="191"/>
      <c r="L202" s="167">
        <f t="shared" si="39"/>
        <v>16</v>
      </c>
      <c r="M202" s="188">
        <f t="shared" si="39"/>
        <v>1</v>
      </c>
      <c r="N202" s="187"/>
      <c r="O202" s="187"/>
      <c r="P202" s="76">
        <v>16</v>
      </c>
      <c r="Q202" s="76">
        <v>1</v>
      </c>
      <c r="R202" s="187"/>
      <c r="S202" s="76"/>
    </row>
    <row r="203" spans="1:19" s="54" customFormat="1" ht="18.75" customHeight="1">
      <c r="A203" s="135" t="s">
        <v>463</v>
      </c>
      <c r="B203" s="327" t="s">
        <v>242</v>
      </c>
      <c r="C203" s="328"/>
      <c r="D203" s="328"/>
      <c r="E203" s="328"/>
      <c r="F203" s="328"/>
      <c r="G203" s="328"/>
      <c r="H203" s="328"/>
      <c r="I203" s="328"/>
      <c r="J203" s="361"/>
      <c r="K203" s="191"/>
      <c r="L203" s="167">
        <f t="shared" si="39"/>
        <v>12</v>
      </c>
      <c r="M203" s="188">
        <f t="shared" si="39"/>
        <v>11</v>
      </c>
      <c r="N203" s="187"/>
      <c r="O203" s="187"/>
      <c r="P203" s="76">
        <v>12</v>
      </c>
      <c r="Q203" s="76">
        <v>11</v>
      </c>
      <c r="R203" s="187"/>
      <c r="S203" s="76"/>
    </row>
    <row r="204" spans="1:19" s="54" customFormat="1" ht="18.75" customHeight="1">
      <c r="A204" s="132" t="s">
        <v>507</v>
      </c>
      <c r="B204" s="309" t="s">
        <v>289</v>
      </c>
      <c r="C204" s="310"/>
      <c r="D204" s="310"/>
      <c r="E204" s="310"/>
      <c r="F204" s="310"/>
      <c r="G204" s="310"/>
      <c r="H204" s="310"/>
      <c r="I204" s="310"/>
      <c r="J204" s="356"/>
      <c r="K204" s="191"/>
      <c r="L204" s="167">
        <f t="shared" si="39"/>
        <v>11</v>
      </c>
      <c r="M204" s="188">
        <f t="shared" si="39"/>
        <v>4</v>
      </c>
      <c r="N204" s="187"/>
      <c r="O204" s="187"/>
      <c r="P204" s="193">
        <v>11</v>
      </c>
      <c r="Q204" s="192">
        <v>4</v>
      </c>
      <c r="R204" s="187"/>
      <c r="S204" s="76"/>
    </row>
    <row r="205" spans="1:19" s="54" customFormat="1" ht="24" customHeight="1">
      <c r="A205" s="135" t="s">
        <v>605</v>
      </c>
      <c r="B205" s="327" t="s">
        <v>386</v>
      </c>
      <c r="C205" s="328"/>
      <c r="D205" s="328"/>
      <c r="E205" s="328"/>
      <c r="F205" s="328"/>
      <c r="G205" s="328"/>
      <c r="H205" s="328"/>
      <c r="I205" s="328"/>
      <c r="J205" s="361"/>
      <c r="K205" s="191"/>
      <c r="L205" s="167">
        <f t="shared" si="39"/>
        <v>31</v>
      </c>
      <c r="M205" s="188">
        <f t="shared" si="39"/>
        <v>27</v>
      </c>
      <c r="N205" s="187"/>
      <c r="O205" s="187"/>
      <c r="P205" s="193">
        <v>10</v>
      </c>
      <c r="Q205" s="192">
        <v>7</v>
      </c>
      <c r="R205" s="187">
        <v>21</v>
      </c>
      <c r="S205" s="76">
        <v>20</v>
      </c>
    </row>
    <row r="206" spans="1:19" s="57" customFormat="1" ht="36.75" customHeight="1">
      <c r="A206" s="363" t="s">
        <v>737</v>
      </c>
      <c r="B206" s="364"/>
      <c r="C206" s="364"/>
      <c r="D206" s="364"/>
      <c r="E206" s="364"/>
      <c r="F206" s="364"/>
      <c r="G206" s="364"/>
      <c r="H206" s="364"/>
      <c r="I206" s="364"/>
      <c r="J206" s="365"/>
      <c r="K206" s="182"/>
      <c r="L206" s="134">
        <f t="shared" ref="L206:S206" si="40">SUM(L207:L208)</f>
        <v>20</v>
      </c>
      <c r="M206" s="134">
        <f t="shared" si="40"/>
        <v>13</v>
      </c>
      <c r="N206" s="134">
        <f t="shared" si="40"/>
        <v>0</v>
      </c>
      <c r="O206" s="134">
        <f t="shared" si="40"/>
        <v>0</v>
      </c>
      <c r="P206" s="134">
        <f t="shared" si="40"/>
        <v>20</v>
      </c>
      <c r="Q206" s="134">
        <f t="shared" si="40"/>
        <v>13</v>
      </c>
      <c r="R206" s="134">
        <f t="shared" si="40"/>
        <v>0</v>
      </c>
      <c r="S206" s="134">
        <f t="shared" si="40"/>
        <v>0</v>
      </c>
    </row>
    <row r="207" spans="1:19" s="54" customFormat="1" ht="18.75" customHeight="1">
      <c r="A207" s="132" t="s">
        <v>477</v>
      </c>
      <c r="B207" s="309" t="s">
        <v>259</v>
      </c>
      <c r="C207" s="310"/>
      <c r="D207" s="310"/>
      <c r="E207" s="310"/>
      <c r="F207" s="310"/>
      <c r="G207" s="310"/>
      <c r="H207" s="310"/>
      <c r="I207" s="310"/>
      <c r="J207" s="356"/>
      <c r="K207" s="181"/>
      <c r="L207" s="167">
        <f>+N207+P207+R207</f>
        <v>8</v>
      </c>
      <c r="M207" s="188">
        <f>+O207+Q207+S207</f>
        <v>8</v>
      </c>
      <c r="N207" s="76"/>
      <c r="O207" s="76"/>
      <c r="P207" s="76">
        <v>8</v>
      </c>
      <c r="Q207" s="76">
        <v>8</v>
      </c>
      <c r="R207" s="76"/>
      <c r="S207" s="76"/>
    </row>
    <row r="208" spans="1:19" s="54" customFormat="1" ht="18.75" customHeight="1">
      <c r="A208" s="155" t="s">
        <v>634</v>
      </c>
      <c r="B208" s="317" t="s">
        <v>418</v>
      </c>
      <c r="C208" s="318"/>
      <c r="D208" s="318"/>
      <c r="E208" s="318"/>
      <c r="F208" s="318"/>
      <c r="G208" s="318"/>
      <c r="H208" s="318"/>
      <c r="I208" s="318"/>
      <c r="J208" s="357"/>
      <c r="K208" s="181"/>
      <c r="L208" s="167">
        <f>+N208+P208+R208</f>
        <v>12</v>
      </c>
      <c r="M208" s="188">
        <f>+O208+Q208+S208</f>
        <v>5</v>
      </c>
      <c r="N208" s="76"/>
      <c r="O208" s="76"/>
      <c r="P208" s="76">
        <v>12</v>
      </c>
      <c r="Q208" s="76">
        <v>5</v>
      </c>
      <c r="R208" s="76"/>
      <c r="S208" s="76"/>
    </row>
    <row r="209" spans="1:19" s="57" customFormat="1" ht="24.75" customHeight="1">
      <c r="A209" s="363" t="s">
        <v>736</v>
      </c>
      <c r="B209" s="364"/>
      <c r="C209" s="364"/>
      <c r="D209" s="364"/>
      <c r="E209" s="364"/>
      <c r="F209" s="364"/>
      <c r="G209" s="364"/>
      <c r="H209" s="364"/>
      <c r="I209" s="364"/>
      <c r="J209" s="365"/>
      <c r="K209" s="182"/>
      <c r="L209" s="134">
        <f t="shared" ref="L209:S209" si="41">SUM(L210:L218)</f>
        <v>119</v>
      </c>
      <c r="M209" s="134">
        <f t="shared" si="41"/>
        <v>74</v>
      </c>
      <c r="N209" s="134">
        <f t="shared" si="41"/>
        <v>0</v>
      </c>
      <c r="O209" s="134">
        <f t="shared" si="41"/>
        <v>0</v>
      </c>
      <c r="P209" s="134">
        <f t="shared" si="41"/>
        <v>119</v>
      </c>
      <c r="Q209" s="134">
        <f t="shared" si="41"/>
        <v>74</v>
      </c>
      <c r="R209" s="134">
        <f t="shared" si="41"/>
        <v>0</v>
      </c>
      <c r="S209" s="134">
        <f t="shared" si="41"/>
        <v>0</v>
      </c>
    </row>
    <row r="210" spans="1:19" s="54" customFormat="1" ht="18.75" customHeight="1">
      <c r="A210" s="132" t="s">
        <v>494</v>
      </c>
      <c r="B210" s="379" t="s">
        <v>276</v>
      </c>
      <c r="C210" s="380"/>
      <c r="D210" s="380"/>
      <c r="E210" s="380"/>
      <c r="F210" s="380"/>
      <c r="G210" s="380"/>
      <c r="H210" s="380"/>
      <c r="I210" s="380"/>
      <c r="J210" s="381"/>
      <c r="K210" s="181"/>
      <c r="L210" s="167">
        <f t="shared" ref="L210:L218" si="42">+N210+P210+R210</f>
        <v>14</v>
      </c>
      <c r="M210" s="188">
        <f t="shared" ref="M210:M218" si="43">+O210+Q210+S210</f>
        <v>0</v>
      </c>
      <c r="N210" s="187"/>
      <c r="O210" s="76"/>
      <c r="P210" s="193">
        <v>14</v>
      </c>
      <c r="Q210" s="192">
        <v>0</v>
      </c>
      <c r="R210" s="76"/>
      <c r="S210" s="76"/>
    </row>
    <row r="211" spans="1:19" s="54" customFormat="1" ht="18.75" customHeight="1">
      <c r="A211" s="132" t="s">
        <v>477</v>
      </c>
      <c r="B211" s="309" t="s">
        <v>259</v>
      </c>
      <c r="C211" s="310"/>
      <c r="D211" s="310"/>
      <c r="E211" s="310"/>
      <c r="F211" s="310"/>
      <c r="G211" s="310"/>
      <c r="H211" s="310"/>
      <c r="I211" s="310"/>
      <c r="J211" s="356"/>
      <c r="K211" s="181"/>
      <c r="L211" s="167">
        <f t="shared" si="42"/>
        <v>15</v>
      </c>
      <c r="M211" s="188">
        <f t="shared" si="43"/>
        <v>15</v>
      </c>
      <c r="N211" s="187"/>
      <c r="O211" s="76"/>
      <c r="P211" s="193">
        <v>15</v>
      </c>
      <c r="Q211" s="192">
        <v>15</v>
      </c>
      <c r="R211" s="76"/>
      <c r="S211" s="76"/>
    </row>
    <row r="212" spans="1:19" s="54" customFormat="1" ht="18.75" customHeight="1">
      <c r="A212" s="132" t="s">
        <v>456</v>
      </c>
      <c r="B212" s="309" t="s">
        <v>236</v>
      </c>
      <c r="C212" s="310"/>
      <c r="D212" s="310"/>
      <c r="E212" s="310"/>
      <c r="F212" s="310"/>
      <c r="G212" s="310"/>
      <c r="H212" s="310"/>
      <c r="I212" s="310"/>
      <c r="J212" s="356"/>
      <c r="K212" s="181"/>
      <c r="L212" s="167">
        <f t="shared" si="42"/>
        <v>15</v>
      </c>
      <c r="M212" s="188">
        <f t="shared" si="43"/>
        <v>11</v>
      </c>
      <c r="N212" s="187"/>
      <c r="O212" s="76"/>
      <c r="P212" s="193">
        <v>15</v>
      </c>
      <c r="Q212" s="192">
        <v>11</v>
      </c>
      <c r="R212" s="76"/>
      <c r="S212" s="76"/>
    </row>
    <row r="213" spans="1:19" s="54" customFormat="1" ht="24.75" customHeight="1">
      <c r="A213" s="58" t="s">
        <v>655</v>
      </c>
      <c r="B213" s="300" t="s">
        <v>440</v>
      </c>
      <c r="C213" s="301"/>
      <c r="D213" s="301"/>
      <c r="E213" s="301"/>
      <c r="F213" s="301"/>
      <c r="G213" s="301"/>
      <c r="H213" s="301"/>
      <c r="I213" s="301"/>
      <c r="J213" s="354"/>
      <c r="K213" s="181"/>
      <c r="L213" s="167">
        <f t="shared" si="42"/>
        <v>15</v>
      </c>
      <c r="M213" s="188">
        <f t="shared" si="43"/>
        <v>15</v>
      </c>
      <c r="N213" s="187"/>
      <c r="O213" s="76"/>
      <c r="P213" s="193">
        <v>15</v>
      </c>
      <c r="Q213" s="192">
        <v>15</v>
      </c>
      <c r="R213" s="76"/>
      <c r="S213" s="76"/>
    </row>
    <row r="214" spans="1:19" s="54" customFormat="1" ht="18.75" customHeight="1">
      <c r="A214" s="59" t="s">
        <v>461</v>
      </c>
      <c r="B214" s="306" t="s">
        <v>241</v>
      </c>
      <c r="C214" s="339"/>
      <c r="D214" s="339"/>
      <c r="E214" s="339"/>
      <c r="F214" s="339"/>
      <c r="G214" s="339"/>
      <c r="H214" s="339"/>
      <c r="I214" s="339"/>
      <c r="J214" s="339"/>
      <c r="K214" s="181"/>
      <c r="L214" s="167">
        <f t="shared" si="42"/>
        <v>15</v>
      </c>
      <c r="M214" s="188">
        <f t="shared" si="43"/>
        <v>15</v>
      </c>
      <c r="N214" s="187"/>
      <c r="O214" s="76"/>
      <c r="P214" s="193">
        <v>15</v>
      </c>
      <c r="Q214" s="192">
        <v>15</v>
      </c>
      <c r="R214" s="76"/>
      <c r="S214" s="76"/>
    </row>
    <row r="215" spans="1:19" s="54" customFormat="1" ht="18.75" customHeight="1">
      <c r="A215" s="135" t="s">
        <v>463</v>
      </c>
      <c r="B215" s="327" t="s">
        <v>242</v>
      </c>
      <c r="C215" s="328"/>
      <c r="D215" s="328"/>
      <c r="E215" s="328"/>
      <c r="F215" s="328"/>
      <c r="G215" s="328"/>
      <c r="H215" s="328"/>
      <c r="I215" s="328"/>
      <c r="J215" s="361"/>
      <c r="K215" s="181"/>
      <c r="L215" s="167">
        <f t="shared" si="42"/>
        <v>15</v>
      </c>
      <c r="M215" s="188">
        <f t="shared" si="43"/>
        <v>7</v>
      </c>
      <c r="N215" s="187"/>
      <c r="O215" s="76"/>
      <c r="P215" s="193">
        <v>15</v>
      </c>
      <c r="Q215" s="192">
        <v>7</v>
      </c>
      <c r="R215" s="76"/>
      <c r="S215" s="76"/>
    </row>
    <row r="216" spans="1:19" s="54" customFormat="1" ht="18.75" customHeight="1">
      <c r="A216" s="161" t="s">
        <v>584</v>
      </c>
      <c r="B216" s="306" t="s">
        <v>364</v>
      </c>
      <c r="C216" s="306"/>
      <c r="D216" s="306"/>
      <c r="E216" s="306"/>
      <c r="F216" s="306"/>
      <c r="G216" s="306"/>
      <c r="H216" s="306"/>
      <c r="I216" s="306"/>
      <c r="J216" s="306"/>
      <c r="K216" s="181"/>
      <c r="L216" s="167">
        <f t="shared" si="42"/>
        <v>15</v>
      </c>
      <c r="M216" s="188">
        <f t="shared" si="43"/>
        <v>4</v>
      </c>
      <c r="N216" s="187"/>
      <c r="O216" s="76"/>
      <c r="P216" s="193">
        <v>15</v>
      </c>
      <c r="Q216" s="192">
        <v>4</v>
      </c>
      <c r="R216" s="76"/>
      <c r="S216" s="76"/>
    </row>
    <row r="217" spans="1:19" s="54" customFormat="1" ht="18.75" customHeight="1">
      <c r="A217" s="132" t="s">
        <v>557</v>
      </c>
      <c r="B217" s="309" t="s">
        <v>339</v>
      </c>
      <c r="C217" s="310"/>
      <c r="D217" s="310"/>
      <c r="E217" s="310"/>
      <c r="F217" s="310"/>
      <c r="G217" s="310"/>
      <c r="H217" s="310"/>
      <c r="I217" s="310"/>
      <c r="J217" s="356"/>
      <c r="K217" s="181"/>
      <c r="L217" s="167">
        <f t="shared" si="42"/>
        <v>5</v>
      </c>
      <c r="M217" s="188">
        <f t="shared" si="43"/>
        <v>0</v>
      </c>
      <c r="N217" s="187"/>
      <c r="O217" s="76"/>
      <c r="P217" s="193">
        <v>5</v>
      </c>
      <c r="Q217" s="192">
        <v>0</v>
      </c>
      <c r="R217" s="76"/>
      <c r="S217" s="76"/>
    </row>
    <row r="218" spans="1:19" s="54" customFormat="1" ht="18.75" customHeight="1">
      <c r="A218" s="132" t="s">
        <v>473</v>
      </c>
      <c r="B218" s="309" t="s">
        <v>255</v>
      </c>
      <c r="C218" s="310"/>
      <c r="D218" s="310"/>
      <c r="E218" s="310"/>
      <c r="F218" s="310"/>
      <c r="G218" s="310"/>
      <c r="H218" s="310"/>
      <c r="I218" s="310"/>
      <c r="J218" s="356"/>
      <c r="K218" s="181"/>
      <c r="L218" s="167">
        <f t="shared" si="42"/>
        <v>10</v>
      </c>
      <c r="M218" s="188">
        <f t="shared" si="43"/>
        <v>7</v>
      </c>
      <c r="N218" s="187"/>
      <c r="O218" s="76"/>
      <c r="P218" s="193">
        <v>10</v>
      </c>
      <c r="Q218" s="192">
        <v>7</v>
      </c>
      <c r="R218" s="76"/>
      <c r="S218" s="76"/>
    </row>
    <row r="219" spans="1:19" s="57" customFormat="1" ht="21.75" customHeight="1">
      <c r="A219" s="393" t="s">
        <v>735</v>
      </c>
      <c r="B219" s="393"/>
      <c r="C219" s="393"/>
      <c r="D219" s="393"/>
      <c r="E219" s="393"/>
      <c r="F219" s="393"/>
      <c r="G219" s="393"/>
      <c r="H219" s="393"/>
      <c r="I219" s="393"/>
      <c r="J219" s="393"/>
      <c r="K219" s="182"/>
      <c r="L219" s="134">
        <f t="shared" ref="L219:S219" si="44">SUM(L220:L229)</f>
        <v>210</v>
      </c>
      <c r="M219" s="134">
        <f t="shared" si="44"/>
        <v>81</v>
      </c>
      <c r="N219" s="134">
        <f t="shared" si="44"/>
        <v>0</v>
      </c>
      <c r="O219" s="134">
        <f t="shared" si="44"/>
        <v>0</v>
      </c>
      <c r="P219" s="134">
        <f t="shared" si="44"/>
        <v>210</v>
      </c>
      <c r="Q219" s="134">
        <f t="shared" si="44"/>
        <v>81</v>
      </c>
      <c r="R219" s="134">
        <f t="shared" si="44"/>
        <v>0</v>
      </c>
      <c r="S219" s="134">
        <f t="shared" si="44"/>
        <v>0</v>
      </c>
    </row>
    <row r="220" spans="1:19" s="54" customFormat="1" ht="18.75" customHeight="1">
      <c r="A220" s="132" t="s">
        <v>473</v>
      </c>
      <c r="B220" s="309" t="s">
        <v>255</v>
      </c>
      <c r="C220" s="310"/>
      <c r="D220" s="310"/>
      <c r="E220" s="310"/>
      <c r="F220" s="310"/>
      <c r="G220" s="310"/>
      <c r="H220" s="310"/>
      <c r="I220" s="310"/>
      <c r="J220" s="356"/>
      <c r="K220" s="181"/>
      <c r="L220" s="167">
        <f t="shared" ref="L220:L229" si="45">+N220+P220+R220</f>
        <v>24</v>
      </c>
      <c r="M220" s="188">
        <f t="shared" ref="M220:M229" si="46">+O220+Q220+S220</f>
        <v>17</v>
      </c>
      <c r="N220" s="187"/>
      <c r="O220" s="76"/>
      <c r="P220" s="76">
        <v>24</v>
      </c>
      <c r="Q220" s="76">
        <v>17</v>
      </c>
      <c r="R220" s="76"/>
      <c r="S220" s="76"/>
    </row>
    <row r="221" spans="1:19" s="54" customFormat="1" ht="18.75" customHeight="1">
      <c r="A221" s="132" t="s">
        <v>577</v>
      </c>
      <c r="B221" s="309" t="s">
        <v>358</v>
      </c>
      <c r="C221" s="310"/>
      <c r="D221" s="310"/>
      <c r="E221" s="310"/>
      <c r="F221" s="310"/>
      <c r="G221" s="310"/>
      <c r="H221" s="310"/>
      <c r="I221" s="310"/>
      <c r="J221" s="356"/>
      <c r="K221" s="181"/>
      <c r="L221" s="167">
        <f t="shared" si="45"/>
        <v>30</v>
      </c>
      <c r="M221" s="188">
        <f t="shared" si="46"/>
        <v>9</v>
      </c>
      <c r="N221" s="187"/>
      <c r="O221" s="76"/>
      <c r="P221" s="76">
        <v>30</v>
      </c>
      <c r="Q221" s="76">
        <v>9</v>
      </c>
      <c r="R221" s="76"/>
      <c r="S221" s="76"/>
    </row>
    <row r="222" spans="1:19" s="54" customFormat="1" ht="18.75" customHeight="1">
      <c r="A222" s="132" t="s">
        <v>494</v>
      </c>
      <c r="B222" s="379" t="s">
        <v>276</v>
      </c>
      <c r="C222" s="380"/>
      <c r="D222" s="380"/>
      <c r="E222" s="380"/>
      <c r="F222" s="380"/>
      <c r="G222" s="380"/>
      <c r="H222" s="380"/>
      <c r="I222" s="380"/>
      <c r="J222" s="381"/>
      <c r="K222" s="181"/>
      <c r="L222" s="167">
        <f t="shared" si="45"/>
        <v>7</v>
      </c>
      <c r="M222" s="188">
        <f t="shared" si="46"/>
        <v>0</v>
      </c>
      <c r="N222" s="187"/>
      <c r="O222" s="76"/>
      <c r="P222" s="76">
        <v>7</v>
      </c>
      <c r="Q222" s="76">
        <v>0</v>
      </c>
      <c r="R222" s="76"/>
      <c r="S222" s="76"/>
    </row>
    <row r="223" spans="1:19" s="54" customFormat="1" ht="18.75" customHeight="1">
      <c r="A223" s="132" t="s">
        <v>573</v>
      </c>
      <c r="B223" s="309" t="s">
        <v>354</v>
      </c>
      <c r="C223" s="310"/>
      <c r="D223" s="310"/>
      <c r="E223" s="310"/>
      <c r="F223" s="310"/>
      <c r="G223" s="310"/>
      <c r="H223" s="310"/>
      <c r="I223" s="310"/>
      <c r="J223" s="356"/>
      <c r="K223" s="181"/>
      <c r="L223" s="167">
        <f t="shared" si="45"/>
        <v>23</v>
      </c>
      <c r="M223" s="188">
        <f t="shared" si="46"/>
        <v>1</v>
      </c>
      <c r="N223" s="187"/>
      <c r="O223" s="76"/>
      <c r="P223" s="76">
        <v>23</v>
      </c>
      <c r="Q223" s="76">
        <v>1</v>
      </c>
      <c r="R223" s="76"/>
      <c r="S223" s="76"/>
    </row>
    <row r="224" spans="1:19" s="54" customFormat="1" ht="18.75" customHeight="1">
      <c r="A224" s="58" t="s">
        <v>596</v>
      </c>
      <c r="B224" s="329" t="s">
        <v>378</v>
      </c>
      <c r="C224" s="330"/>
      <c r="D224" s="330"/>
      <c r="E224" s="330"/>
      <c r="F224" s="330"/>
      <c r="G224" s="330"/>
      <c r="H224" s="330"/>
      <c r="I224" s="330"/>
      <c r="J224" s="360"/>
      <c r="K224" s="181"/>
      <c r="L224" s="167">
        <f t="shared" si="45"/>
        <v>19</v>
      </c>
      <c r="M224" s="188">
        <f t="shared" si="46"/>
        <v>19</v>
      </c>
      <c r="N224" s="187"/>
      <c r="O224" s="76"/>
      <c r="P224" s="76">
        <v>19</v>
      </c>
      <c r="Q224" s="76">
        <v>19</v>
      </c>
      <c r="R224" s="76"/>
      <c r="S224" s="76"/>
    </row>
    <row r="225" spans="1:19" s="54" customFormat="1" ht="18.75" customHeight="1">
      <c r="A225" s="146" t="s">
        <v>508</v>
      </c>
      <c r="B225" s="329" t="s">
        <v>290</v>
      </c>
      <c r="C225" s="330"/>
      <c r="D225" s="330"/>
      <c r="E225" s="330"/>
      <c r="F225" s="330"/>
      <c r="G225" s="330"/>
      <c r="H225" s="330"/>
      <c r="I225" s="330"/>
      <c r="J225" s="360"/>
      <c r="K225" s="181"/>
      <c r="L225" s="167">
        <f t="shared" si="45"/>
        <v>26</v>
      </c>
      <c r="M225" s="188">
        <f t="shared" si="46"/>
        <v>9</v>
      </c>
      <c r="N225" s="187"/>
      <c r="O225" s="76"/>
      <c r="P225" s="76">
        <v>26</v>
      </c>
      <c r="Q225" s="76">
        <v>9</v>
      </c>
      <c r="R225" s="76"/>
      <c r="S225" s="76"/>
    </row>
    <row r="226" spans="1:19" s="54" customFormat="1" ht="18.75" customHeight="1">
      <c r="A226" s="132" t="s">
        <v>571</v>
      </c>
      <c r="B226" s="309" t="s">
        <v>352</v>
      </c>
      <c r="C226" s="310"/>
      <c r="D226" s="310"/>
      <c r="E226" s="310"/>
      <c r="F226" s="310"/>
      <c r="G226" s="310"/>
      <c r="H226" s="310"/>
      <c r="I226" s="310"/>
      <c r="J226" s="356"/>
      <c r="K226" s="181"/>
      <c r="L226" s="167">
        <f t="shared" si="45"/>
        <v>28</v>
      </c>
      <c r="M226" s="188">
        <f t="shared" si="46"/>
        <v>6</v>
      </c>
      <c r="N226" s="187"/>
      <c r="O226" s="76"/>
      <c r="P226" s="76">
        <v>28</v>
      </c>
      <c r="Q226" s="76">
        <v>6</v>
      </c>
      <c r="R226" s="76"/>
      <c r="S226" s="76"/>
    </row>
    <row r="227" spans="1:19" s="54" customFormat="1" ht="18.75" customHeight="1">
      <c r="A227" s="132" t="s">
        <v>602</v>
      </c>
      <c r="B227" s="309" t="s">
        <v>384</v>
      </c>
      <c r="C227" s="310"/>
      <c r="D227" s="310"/>
      <c r="E227" s="310"/>
      <c r="F227" s="310"/>
      <c r="G227" s="310"/>
      <c r="H227" s="310"/>
      <c r="I227" s="310"/>
      <c r="J227" s="356"/>
      <c r="K227" s="181"/>
      <c r="L227" s="167">
        <f t="shared" si="45"/>
        <v>8</v>
      </c>
      <c r="M227" s="188">
        <f t="shared" si="46"/>
        <v>5</v>
      </c>
      <c r="N227" s="187"/>
      <c r="O227" s="76"/>
      <c r="P227" s="76">
        <v>8</v>
      </c>
      <c r="Q227" s="76">
        <v>5</v>
      </c>
      <c r="R227" s="76"/>
      <c r="S227" s="76"/>
    </row>
    <row r="228" spans="1:19" s="54" customFormat="1" ht="18.75" customHeight="1">
      <c r="A228" s="132" t="s">
        <v>477</v>
      </c>
      <c r="B228" s="309" t="s">
        <v>259</v>
      </c>
      <c r="C228" s="310"/>
      <c r="D228" s="310"/>
      <c r="E228" s="310"/>
      <c r="F228" s="310"/>
      <c r="G228" s="310"/>
      <c r="H228" s="310"/>
      <c r="I228" s="310"/>
      <c r="J228" s="356"/>
      <c r="K228" s="181"/>
      <c r="L228" s="167">
        <f t="shared" si="45"/>
        <v>15</v>
      </c>
      <c r="M228" s="188">
        <f t="shared" si="46"/>
        <v>15</v>
      </c>
      <c r="N228" s="187"/>
      <c r="O228" s="76"/>
      <c r="P228" s="76">
        <v>15</v>
      </c>
      <c r="Q228" s="76">
        <v>15</v>
      </c>
      <c r="R228" s="76"/>
      <c r="S228" s="76"/>
    </row>
    <row r="229" spans="1:19" s="54" customFormat="1" ht="18.75" customHeight="1">
      <c r="A229" s="143" t="s">
        <v>574</v>
      </c>
      <c r="B229" s="306" t="s">
        <v>355</v>
      </c>
      <c r="C229" s="306"/>
      <c r="D229" s="306"/>
      <c r="E229" s="306"/>
      <c r="F229" s="306"/>
      <c r="G229" s="306"/>
      <c r="H229" s="306"/>
      <c r="I229" s="306"/>
      <c r="J229" s="306"/>
      <c r="K229" s="181"/>
      <c r="L229" s="167">
        <f t="shared" si="45"/>
        <v>30</v>
      </c>
      <c r="M229" s="188">
        <f t="shared" si="46"/>
        <v>0</v>
      </c>
      <c r="N229" s="187"/>
      <c r="O229" s="76"/>
      <c r="P229" s="76">
        <v>30</v>
      </c>
      <c r="Q229" s="76">
        <v>0</v>
      </c>
      <c r="R229" s="76"/>
      <c r="S229" s="76"/>
    </row>
    <row r="230" spans="1:19" s="57" customFormat="1" ht="20.25" customHeight="1">
      <c r="A230" s="393" t="s">
        <v>734</v>
      </c>
      <c r="B230" s="393"/>
      <c r="C230" s="393"/>
      <c r="D230" s="393"/>
      <c r="E230" s="393"/>
      <c r="F230" s="393"/>
      <c r="G230" s="393"/>
      <c r="H230" s="393"/>
      <c r="I230" s="393"/>
      <c r="J230" s="393"/>
      <c r="K230" s="182"/>
      <c r="L230" s="134">
        <f t="shared" ref="L230:S230" si="47">SUM(L231:L242)</f>
        <v>237</v>
      </c>
      <c r="M230" s="134">
        <f t="shared" si="47"/>
        <v>103</v>
      </c>
      <c r="N230" s="134">
        <f t="shared" si="47"/>
        <v>0</v>
      </c>
      <c r="O230" s="134">
        <f t="shared" si="47"/>
        <v>0</v>
      </c>
      <c r="P230" s="134">
        <f t="shared" si="47"/>
        <v>213</v>
      </c>
      <c r="Q230" s="134">
        <f t="shared" si="47"/>
        <v>92</v>
      </c>
      <c r="R230" s="134">
        <f t="shared" si="47"/>
        <v>24</v>
      </c>
      <c r="S230" s="134">
        <f t="shared" si="47"/>
        <v>11</v>
      </c>
    </row>
    <row r="231" spans="1:19" s="54" customFormat="1" ht="18.75" customHeight="1">
      <c r="A231" s="132" t="s">
        <v>494</v>
      </c>
      <c r="B231" s="379" t="s">
        <v>276</v>
      </c>
      <c r="C231" s="380"/>
      <c r="D231" s="380"/>
      <c r="E231" s="380"/>
      <c r="F231" s="380"/>
      <c r="G231" s="380"/>
      <c r="H231" s="380"/>
      <c r="I231" s="380"/>
      <c r="J231" s="381"/>
      <c r="K231" s="189"/>
      <c r="L231" s="167">
        <f t="shared" ref="L231:L242" si="48">+N231+P231+R231</f>
        <v>29</v>
      </c>
      <c r="M231" s="188">
        <f t="shared" ref="M231:M242" si="49">+O231+Q231+S231</f>
        <v>0</v>
      </c>
      <c r="N231" s="194"/>
      <c r="O231" s="193"/>
      <c r="P231" s="193">
        <v>29</v>
      </c>
      <c r="Q231" s="193"/>
      <c r="R231" s="193"/>
      <c r="S231" s="193"/>
    </row>
    <row r="232" spans="1:19" s="54" customFormat="1" ht="18.75" customHeight="1">
      <c r="A232" s="149" t="s">
        <v>503</v>
      </c>
      <c r="B232" s="329" t="s">
        <v>284</v>
      </c>
      <c r="C232" s="330"/>
      <c r="D232" s="330"/>
      <c r="E232" s="330"/>
      <c r="F232" s="330"/>
      <c r="G232" s="330"/>
      <c r="H232" s="330"/>
      <c r="I232" s="330"/>
      <c r="J232" s="360"/>
      <c r="K232" s="189"/>
      <c r="L232" s="167">
        <f t="shared" si="48"/>
        <v>17</v>
      </c>
      <c r="M232" s="188">
        <f t="shared" si="49"/>
        <v>6</v>
      </c>
      <c r="N232" s="194"/>
      <c r="O232" s="193"/>
      <c r="P232" s="193">
        <v>17</v>
      </c>
      <c r="Q232" s="193">
        <v>6</v>
      </c>
      <c r="R232" s="193"/>
      <c r="S232" s="193"/>
    </row>
    <row r="233" spans="1:19" s="54" customFormat="1" ht="18.75" customHeight="1">
      <c r="A233" s="132" t="s">
        <v>557</v>
      </c>
      <c r="B233" s="309" t="s">
        <v>339</v>
      </c>
      <c r="C233" s="310"/>
      <c r="D233" s="310"/>
      <c r="E233" s="310"/>
      <c r="F233" s="310"/>
      <c r="G233" s="310"/>
      <c r="H233" s="310"/>
      <c r="I233" s="310"/>
      <c r="J233" s="356"/>
      <c r="K233" s="189"/>
      <c r="L233" s="167">
        <f t="shared" si="48"/>
        <v>12</v>
      </c>
      <c r="M233" s="188">
        <f t="shared" si="49"/>
        <v>0</v>
      </c>
      <c r="N233" s="194"/>
      <c r="O233" s="193"/>
      <c r="P233" s="193">
        <v>12</v>
      </c>
      <c r="Q233" s="193"/>
      <c r="R233" s="193"/>
      <c r="S233" s="193"/>
    </row>
    <row r="234" spans="1:19" s="54" customFormat="1" ht="18.75" customHeight="1">
      <c r="A234" s="132" t="s">
        <v>473</v>
      </c>
      <c r="B234" s="309" t="s">
        <v>255</v>
      </c>
      <c r="C234" s="310"/>
      <c r="D234" s="310"/>
      <c r="E234" s="310"/>
      <c r="F234" s="310"/>
      <c r="G234" s="310"/>
      <c r="H234" s="310"/>
      <c r="I234" s="310"/>
      <c r="J234" s="356"/>
      <c r="K234" s="189"/>
      <c r="L234" s="167">
        <f t="shared" si="48"/>
        <v>34</v>
      </c>
      <c r="M234" s="188">
        <f t="shared" si="49"/>
        <v>31</v>
      </c>
      <c r="N234" s="194"/>
      <c r="O234" s="193"/>
      <c r="P234" s="193">
        <v>27</v>
      </c>
      <c r="Q234" s="193">
        <v>24</v>
      </c>
      <c r="R234" s="193">
        <v>7</v>
      </c>
      <c r="S234" s="193">
        <v>7</v>
      </c>
    </row>
    <row r="235" spans="1:19" s="54" customFormat="1" ht="18.75" customHeight="1">
      <c r="A235" s="148" t="s">
        <v>524</v>
      </c>
      <c r="B235" s="306" t="s">
        <v>305</v>
      </c>
      <c r="C235" s="306"/>
      <c r="D235" s="306"/>
      <c r="E235" s="306"/>
      <c r="F235" s="306"/>
      <c r="G235" s="306"/>
      <c r="H235" s="306"/>
      <c r="I235" s="306"/>
      <c r="J235" s="306"/>
      <c r="K235" s="189"/>
      <c r="L235" s="167">
        <f t="shared" si="48"/>
        <v>36</v>
      </c>
      <c r="M235" s="188">
        <f t="shared" si="49"/>
        <v>0</v>
      </c>
      <c r="N235" s="194"/>
      <c r="O235" s="193"/>
      <c r="P235" s="193">
        <v>30</v>
      </c>
      <c r="Q235" s="193"/>
      <c r="R235" s="193">
        <v>6</v>
      </c>
      <c r="S235" s="193"/>
    </row>
    <row r="236" spans="1:19" s="54" customFormat="1" ht="18.75" customHeight="1">
      <c r="A236" s="151" t="s">
        <v>525</v>
      </c>
      <c r="B236" s="334" t="s">
        <v>306</v>
      </c>
      <c r="C236" s="335"/>
      <c r="D236" s="335"/>
      <c r="E236" s="335"/>
      <c r="F236" s="335"/>
      <c r="G236" s="335"/>
      <c r="H236" s="335"/>
      <c r="I236" s="335"/>
      <c r="J236" s="366"/>
      <c r="K236" s="189"/>
      <c r="L236" s="167">
        <f t="shared" si="48"/>
        <v>23</v>
      </c>
      <c r="M236" s="188">
        <f t="shared" si="49"/>
        <v>1</v>
      </c>
      <c r="N236" s="194"/>
      <c r="O236" s="193"/>
      <c r="P236" s="193">
        <v>23</v>
      </c>
      <c r="Q236" s="193">
        <v>1</v>
      </c>
      <c r="R236" s="193"/>
      <c r="S236" s="193"/>
    </row>
    <row r="237" spans="1:19" s="54" customFormat="1" ht="18.75" customHeight="1">
      <c r="A237" s="132" t="s">
        <v>477</v>
      </c>
      <c r="B237" s="309" t="s">
        <v>259</v>
      </c>
      <c r="C237" s="310"/>
      <c r="D237" s="310"/>
      <c r="E237" s="310"/>
      <c r="F237" s="310"/>
      <c r="G237" s="310"/>
      <c r="H237" s="310"/>
      <c r="I237" s="310"/>
      <c r="J237" s="356"/>
      <c r="K237" s="189"/>
      <c r="L237" s="167">
        <f t="shared" si="48"/>
        <v>24</v>
      </c>
      <c r="M237" s="188">
        <f t="shared" si="49"/>
        <v>22</v>
      </c>
      <c r="N237" s="194"/>
      <c r="O237" s="193"/>
      <c r="P237" s="193">
        <v>19</v>
      </c>
      <c r="Q237" s="193">
        <v>19</v>
      </c>
      <c r="R237" s="193">
        <v>5</v>
      </c>
      <c r="S237" s="193">
        <v>3</v>
      </c>
    </row>
    <row r="238" spans="1:19" s="54" customFormat="1" ht="18.75" customHeight="1">
      <c r="A238" s="58" t="s">
        <v>596</v>
      </c>
      <c r="B238" s="329" t="s">
        <v>378</v>
      </c>
      <c r="C238" s="330"/>
      <c r="D238" s="330"/>
      <c r="E238" s="330"/>
      <c r="F238" s="330"/>
      <c r="G238" s="330"/>
      <c r="H238" s="330"/>
      <c r="I238" s="330"/>
      <c r="J238" s="360"/>
      <c r="K238" s="189"/>
      <c r="L238" s="167">
        <f t="shared" si="48"/>
        <v>17</v>
      </c>
      <c r="M238" s="188">
        <f t="shared" si="49"/>
        <v>16</v>
      </c>
      <c r="N238" s="187"/>
      <c r="O238" s="76"/>
      <c r="P238" s="76">
        <v>17</v>
      </c>
      <c r="Q238" s="76">
        <v>16</v>
      </c>
      <c r="R238" s="76"/>
      <c r="S238" s="76"/>
    </row>
    <row r="239" spans="1:19" s="54" customFormat="1" ht="18.75" customHeight="1">
      <c r="A239" s="153" t="s">
        <v>528</v>
      </c>
      <c r="B239" s="376" t="s">
        <v>309</v>
      </c>
      <c r="C239" s="377"/>
      <c r="D239" s="377"/>
      <c r="E239" s="377"/>
      <c r="F239" s="377"/>
      <c r="G239" s="377"/>
      <c r="H239" s="377"/>
      <c r="I239" s="377"/>
      <c r="J239" s="378"/>
      <c r="K239" s="189"/>
      <c r="L239" s="167">
        <f t="shared" si="48"/>
        <v>9</v>
      </c>
      <c r="M239" s="188">
        <f t="shared" si="49"/>
        <v>3</v>
      </c>
      <c r="N239" s="187"/>
      <c r="O239" s="76"/>
      <c r="P239" s="76">
        <v>9</v>
      </c>
      <c r="Q239" s="76">
        <v>3</v>
      </c>
      <c r="R239" s="76"/>
      <c r="S239" s="76"/>
    </row>
    <row r="240" spans="1:19" s="54" customFormat="1" ht="18.75" customHeight="1">
      <c r="A240" s="132" t="s">
        <v>456</v>
      </c>
      <c r="B240" s="309" t="s">
        <v>236</v>
      </c>
      <c r="C240" s="310"/>
      <c r="D240" s="310"/>
      <c r="E240" s="310"/>
      <c r="F240" s="310"/>
      <c r="G240" s="310"/>
      <c r="H240" s="310"/>
      <c r="I240" s="310"/>
      <c r="J240" s="356"/>
      <c r="K240" s="189"/>
      <c r="L240" s="167">
        <f t="shared" si="48"/>
        <v>14</v>
      </c>
      <c r="M240" s="188">
        <f t="shared" si="49"/>
        <v>14</v>
      </c>
      <c r="N240" s="187"/>
      <c r="O240" s="76"/>
      <c r="P240" s="76">
        <v>14</v>
      </c>
      <c r="Q240" s="76">
        <v>14</v>
      </c>
      <c r="R240" s="76"/>
      <c r="S240" s="76"/>
    </row>
    <row r="241" spans="1:19" s="54" customFormat="1" ht="18.75" customHeight="1">
      <c r="A241" s="132" t="s">
        <v>577</v>
      </c>
      <c r="B241" s="309" t="s">
        <v>358</v>
      </c>
      <c r="C241" s="310"/>
      <c r="D241" s="310"/>
      <c r="E241" s="310"/>
      <c r="F241" s="310"/>
      <c r="G241" s="310"/>
      <c r="H241" s="310"/>
      <c r="I241" s="310"/>
      <c r="J241" s="356"/>
      <c r="K241" s="189"/>
      <c r="L241" s="167">
        <f t="shared" si="48"/>
        <v>16</v>
      </c>
      <c r="M241" s="188">
        <f t="shared" si="49"/>
        <v>9</v>
      </c>
      <c r="N241" s="187"/>
      <c r="O241" s="76"/>
      <c r="P241" s="76">
        <v>16</v>
      </c>
      <c r="Q241" s="76">
        <v>9</v>
      </c>
      <c r="R241" s="76"/>
      <c r="S241" s="76"/>
    </row>
    <row r="242" spans="1:19" s="54" customFormat="1" ht="18.75" customHeight="1">
      <c r="A242" s="132" t="s">
        <v>507</v>
      </c>
      <c r="B242" s="309" t="s">
        <v>289</v>
      </c>
      <c r="C242" s="310"/>
      <c r="D242" s="310"/>
      <c r="E242" s="310"/>
      <c r="F242" s="310"/>
      <c r="G242" s="310"/>
      <c r="H242" s="310"/>
      <c r="I242" s="310"/>
      <c r="J242" s="356"/>
      <c r="K242" s="189"/>
      <c r="L242" s="167">
        <f t="shared" si="48"/>
        <v>6</v>
      </c>
      <c r="M242" s="188">
        <f t="shared" si="49"/>
        <v>1</v>
      </c>
      <c r="N242" s="187"/>
      <c r="O242" s="76"/>
      <c r="P242" s="76"/>
      <c r="Q242" s="76"/>
      <c r="R242" s="76">
        <v>6</v>
      </c>
      <c r="S242" s="76">
        <v>1</v>
      </c>
    </row>
    <row r="243" spans="1:19" s="57" customFormat="1" ht="24.75" customHeight="1">
      <c r="A243" s="393" t="s">
        <v>733</v>
      </c>
      <c r="B243" s="393"/>
      <c r="C243" s="393"/>
      <c r="D243" s="393"/>
      <c r="E243" s="393"/>
      <c r="F243" s="393"/>
      <c r="G243" s="393"/>
      <c r="H243" s="393"/>
      <c r="I243" s="393"/>
      <c r="J243" s="393"/>
      <c r="K243" s="182"/>
      <c r="L243" s="134">
        <f t="shared" ref="L243:S243" si="50">SUM(L244:L256)</f>
        <v>183</v>
      </c>
      <c r="M243" s="134">
        <f t="shared" si="50"/>
        <v>77</v>
      </c>
      <c r="N243" s="134">
        <f t="shared" si="50"/>
        <v>0</v>
      </c>
      <c r="O243" s="134">
        <f t="shared" si="50"/>
        <v>0</v>
      </c>
      <c r="P243" s="134">
        <f t="shared" si="50"/>
        <v>154</v>
      </c>
      <c r="Q243" s="134">
        <f t="shared" si="50"/>
        <v>61</v>
      </c>
      <c r="R243" s="134">
        <f t="shared" si="50"/>
        <v>29</v>
      </c>
      <c r="S243" s="134">
        <f t="shared" si="50"/>
        <v>16</v>
      </c>
    </row>
    <row r="244" spans="1:19" s="54" customFormat="1" ht="18.75" customHeight="1">
      <c r="A244" s="132" t="s">
        <v>473</v>
      </c>
      <c r="B244" s="309" t="s">
        <v>255</v>
      </c>
      <c r="C244" s="310"/>
      <c r="D244" s="310"/>
      <c r="E244" s="310"/>
      <c r="F244" s="310"/>
      <c r="G244" s="310"/>
      <c r="H244" s="310"/>
      <c r="I244" s="310"/>
      <c r="J244" s="356"/>
      <c r="K244" s="191"/>
      <c r="L244" s="167">
        <f t="shared" ref="L244:L256" si="51">+N244+P244+R244</f>
        <v>18</v>
      </c>
      <c r="M244" s="188">
        <f t="shared" ref="M244:M256" si="52">+O244+Q244+S244</f>
        <v>14</v>
      </c>
      <c r="N244" s="187"/>
      <c r="O244" s="187"/>
      <c r="P244" s="187">
        <v>18</v>
      </c>
      <c r="Q244" s="187">
        <v>14</v>
      </c>
      <c r="R244" s="187"/>
      <c r="S244" s="76"/>
    </row>
    <row r="245" spans="1:19" s="54" customFormat="1" ht="18.75" customHeight="1">
      <c r="A245" s="132" t="s">
        <v>577</v>
      </c>
      <c r="B245" s="309" t="s">
        <v>358</v>
      </c>
      <c r="C245" s="310"/>
      <c r="D245" s="310"/>
      <c r="E245" s="310"/>
      <c r="F245" s="310"/>
      <c r="G245" s="310"/>
      <c r="H245" s="310"/>
      <c r="I245" s="310"/>
      <c r="J245" s="356"/>
      <c r="K245" s="191"/>
      <c r="L245" s="167">
        <f t="shared" si="51"/>
        <v>8</v>
      </c>
      <c r="M245" s="188">
        <f t="shared" si="52"/>
        <v>7</v>
      </c>
      <c r="N245" s="187"/>
      <c r="O245" s="187"/>
      <c r="P245" s="187">
        <v>8</v>
      </c>
      <c r="Q245" s="187">
        <v>7</v>
      </c>
      <c r="R245" s="187"/>
      <c r="S245" s="76"/>
    </row>
    <row r="246" spans="1:19" s="54" customFormat="1" ht="21.75" customHeight="1">
      <c r="A246" s="132" t="s">
        <v>475</v>
      </c>
      <c r="B246" s="309" t="s">
        <v>257</v>
      </c>
      <c r="C246" s="310"/>
      <c r="D246" s="310"/>
      <c r="E246" s="310"/>
      <c r="F246" s="310"/>
      <c r="G246" s="310"/>
      <c r="H246" s="310"/>
      <c r="I246" s="310"/>
      <c r="J246" s="356"/>
      <c r="K246" s="191"/>
      <c r="L246" s="167">
        <f t="shared" si="51"/>
        <v>13</v>
      </c>
      <c r="M246" s="188">
        <f t="shared" si="52"/>
        <v>13</v>
      </c>
      <c r="N246" s="187"/>
      <c r="O246" s="187"/>
      <c r="P246" s="187">
        <v>13</v>
      </c>
      <c r="Q246" s="187">
        <v>13</v>
      </c>
      <c r="R246" s="187"/>
      <c r="S246" s="76"/>
    </row>
    <row r="247" spans="1:19" s="54" customFormat="1" ht="18.75" customHeight="1">
      <c r="A247" s="132" t="s">
        <v>494</v>
      </c>
      <c r="B247" s="379" t="s">
        <v>276</v>
      </c>
      <c r="C247" s="380"/>
      <c r="D247" s="380"/>
      <c r="E247" s="380"/>
      <c r="F247" s="380"/>
      <c r="G247" s="380"/>
      <c r="H247" s="380"/>
      <c r="I247" s="380"/>
      <c r="J247" s="381"/>
      <c r="K247" s="191"/>
      <c r="L247" s="167">
        <f t="shared" si="51"/>
        <v>6</v>
      </c>
      <c r="M247" s="188">
        <f t="shared" si="52"/>
        <v>0</v>
      </c>
      <c r="N247" s="187"/>
      <c r="O247" s="187"/>
      <c r="P247" s="187">
        <v>6</v>
      </c>
      <c r="Q247" s="187"/>
      <c r="R247" s="187"/>
      <c r="S247" s="76"/>
    </row>
    <row r="248" spans="1:19" s="54" customFormat="1" ht="18.75" customHeight="1">
      <c r="A248" s="132" t="s">
        <v>557</v>
      </c>
      <c r="B248" s="309" t="s">
        <v>339</v>
      </c>
      <c r="C248" s="310"/>
      <c r="D248" s="310"/>
      <c r="E248" s="310"/>
      <c r="F248" s="310"/>
      <c r="G248" s="310"/>
      <c r="H248" s="310"/>
      <c r="I248" s="310"/>
      <c r="J248" s="356"/>
      <c r="K248" s="191"/>
      <c r="L248" s="167">
        <f t="shared" si="51"/>
        <v>10</v>
      </c>
      <c r="M248" s="188">
        <f t="shared" si="52"/>
        <v>0</v>
      </c>
      <c r="N248" s="187"/>
      <c r="O248" s="187"/>
      <c r="P248" s="187">
        <v>10</v>
      </c>
      <c r="Q248" s="187"/>
      <c r="R248" s="187"/>
      <c r="S248" s="76"/>
    </row>
    <row r="249" spans="1:19" s="54" customFormat="1" ht="18.75" customHeight="1">
      <c r="A249" s="132" t="s">
        <v>477</v>
      </c>
      <c r="B249" s="309" t="s">
        <v>259</v>
      </c>
      <c r="C249" s="310"/>
      <c r="D249" s="310"/>
      <c r="E249" s="310"/>
      <c r="F249" s="310"/>
      <c r="G249" s="310"/>
      <c r="H249" s="310"/>
      <c r="I249" s="310"/>
      <c r="J249" s="356"/>
      <c r="K249" s="191"/>
      <c r="L249" s="167">
        <f t="shared" si="51"/>
        <v>15</v>
      </c>
      <c r="M249" s="188">
        <f t="shared" si="52"/>
        <v>15</v>
      </c>
      <c r="N249" s="187"/>
      <c r="O249" s="187"/>
      <c r="P249" s="187">
        <v>15</v>
      </c>
      <c r="Q249" s="187">
        <v>15</v>
      </c>
      <c r="R249" s="187"/>
      <c r="S249" s="76"/>
    </row>
    <row r="250" spans="1:19" s="54" customFormat="1" ht="18.75" customHeight="1">
      <c r="A250" s="148" t="s">
        <v>524</v>
      </c>
      <c r="B250" s="306" t="s">
        <v>305</v>
      </c>
      <c r="C250" s="306"/>
      <c r="D250" s="306"/>
      <c r="E250" s="306"/>
      <c r="F250" s="306"/>
      <c r="G250" s="306"/>
      <c r="H250" s="306"/>
      <c r="I250" s="306"/>
      <c r="J250" s="306"/>
      <c r="K250" s="191"/>
      <c r="L250" s="167">
        <f t="shared" si="51"/>
        <v>30</v>
      </c>
      <c r="M250" s="188">
        <f t="shared" si="52"/>
        <v>1</v>
      </c>
      <c r="N250" s="187"/>
      <c r="O250" s="187"/>
      <c r="P250" s="187">
        <v>30</v>
      </c>
      <c r="Q250" s="187">
        <v>1</v>
      </c>
      <c r="R250" s="187"/>
      <c r="S250" s="76"/>
    </row>
    <row r="251" spans="1:19" s="54" customFormat="1" ht="18.75" customHeight="1">
      <c r="A251" s="132" t="s">
        <v>573</v>
      </c>
      <c r="B251" s="309" t="s">
        <v>354</v>
      </c>
      <c r="C251" s="310"/>
      <c r="D251" s="310"/>
      <c r="E251" s="310"/>
      <c r="F251" s="310"/>
      <c r="G251" s="310"/>
      <c r="H251" s="310"/>
      <c r="I251" s="310"/>
      <c r="J251" s="356"/>
      <c r="K251" s="191"/>
      <c r="L251" s="167">
        <f t="shared" si="51"/>
        <v>14</v>
      </c>
      <c r="M251" s="188">
        <f t="shared" si="52"/>
        <v>0</v>
      </c>
      <c r="N251" s="187"/>
      <c r="O251" s="187"/>
      <c r="P251" s="187">
        <v>14</v>
      </c>
      <c r="Q251" s="187"/>
      <c r="R251" s="187"/>
      <c r="S251" s="76"/>
    </row>
    <row r="252" spans="1:19" s="54" customFormat="1" ht="18.75" customHeight="1">
      <c r="A252" s="146" t="s">
        <v>508</v>
      </c>
      <c r="B252" s="329" t="s">
        <v>290</v>
      </c>
      <c r="C252" s="330"/>
      <c r="D252" s="330"/>
      <c r="E252" s="330"/>
      <c r="F252" s="330"/>
      <c r="G252" s="330"/>
      <c r="H252" s="330"/>
      <c r="I252" s="330"/>
      <c r="J252" s="360"/>
      <c r="K252" s="191"/>
      <c r="L252" s="167">
        <f t="shared" si="51"/>
        <v>18</v>
      </c>
      <c r="M252" s="188">
        <f t="shared" si="52"/>
        <v>3</v>
      </c>
      <c r="N252" s="187"/>
      <c r="O252" s="187"/>
      <c r="P252" s="187">
        <v>18</v>
      </c>
      <c r="Q252" s="187">
        <v>3</v>
      </c>
      <c r="R252" s="187"/>
      <c r="S252" s="76"/>
    </row>
    <row r="253" spans="1:19" s="54" customFormat="1" ht="18.75" customHeight="1">
      <c r="A253" s="132" t="s">
        <v>511</v>
      </c>
      <c r="B253" s="309" t="s">
        <v>293</v>
      </c>
      <c r="C253" s="310"/>
      <c r="D253" s="310"/>
      <c r="E253" s="310"/>
      <c r="F253" s="310"/>
      <c r="G253" s="310"/>
      <c r="H253" s="310"/>
      <c r="I253" s="310"/>
      <c r="J253" s="356"/>
      <c r="K253" s="191"/>
      <c r="L253" s="167">
        <f t="shared" si="51"/>
        <v>9</v>
      </c>
      <c r="M253" s="188">
        <f t="shared" si="52"/>
        <v>8</v>
      </c>
      <c r="N253" s="187"/>
      <c r="O253" s="187"/>
      <c r="P253" s="187">
        <v>9</v>
      </c>
      <c r="Q253" s="187">
        <v>8</v>
      </c>
      <c r="R253" s="187"/>
      <c r="S253" s="76"/>
    </row>
    <row r="254" spans="1:19" s="54" customFormat="1" ht="24.75" customHeight="1">
      <c r="A254" s="146" t="s">
        <v>500</v>
      </c>
      <c r="B254" s="329" t="s">
        <v>281</v>
      </c>
      <c r="C254" s="330"/>
      <c r="D254" s="330"/>
      <c r="E254" s="330"/>
      <c r="F254" s="330"/>
      <c r="G254" s="330"/>
      <c r="H254" s="330"/>
      <c r="I254" s="330"/>
      <c r="J254" s="360"/>
      <c r="K254" s="191"/>
      <c r="L254" s="167">
        <f t="shared" si="51"/>
        <v>13</v>
      </c>
      <c r="M254" s="188">
        <f t="shared" si="52"/>
        <v>0</v>
      </c>
      <c r="N254" s="187"/>
      <c r="O254" s="187"/>
      <c r="P254" s="187">
        <v>13</v>
      </c>
      <c r="Q254" s="187"/>
      <c r="R254" s="187"/>
      <c r="S254" s="76"/>
    </row>
    <row r="255" spans="1:19" s="54" customFormat="1" ht="24" customHeight="1">
      <c r="A255" s="146" t="s">
        <v>482</v>
      </c>
      <c r="B255" s="329" t="s">
        <v>264</v>
      </c>
      <c r="C255" s="330"/>
      <c r="D255" s="330"/>
      <c r="E255" s="330"/>
      <c r="F255" s="330"/>
      <c r="G255" s="330"/>
      <c r="H255" s="330"/>
      <c r="I255" s="330"/>
      <c r="J255" s="360"/>
      <c r="K255" s="191"/>
      <c r="L255" s="167">
        <f t="shared" si="51"/>
        <v>25</v>
      </c>
      <c r="M255" s="188">
        <f t="shared" si="52"/>
        <v>13</v>
      </c>
      <c r="N255" s="187"/>
      <c r="O255" s="187"/>
      <c r="P255" s="187"/>
      <c r="Q255" s="187"/>
      <c r="R255" s="187">
        <v>25</v>
      </c>
      <c r="S255" s="76">
        <v>13</v>
      </c>
    </row>
    <row r="256" spans="1:19" s="54" customFormat="1" ht="18.75" customHeight="1">
      <c r="A256" s="205"/>
      <c r="B256" s="309" t="s">
        <v>320</v>
      </c>
      <c r="C256" s="310"/>
      <c r="D256" s="310"/>
      <c r="E256" s="310"/>
      <c r="F256" s="310"/>
      <c r="G256" s="310"/>
      <c r="H256" s="310"/>
      <c r="I256" s="310"/>
      <c r="J256" s="356"/>
      <c r="K256" s="191"/>
      <c r="L256" s="167">
        <f t="shared" si="51"/>
        <v>4</v>
      </c>
      <c r="M256" s="188">
        <f t="shared" si="52"/>
        <v>3</v>
      </c>
      <c r="N256" s="187"/>
      <c r="O256" s="187"/>
      <c r="P256" s="187"/>
      <c r="Q256" s="187"/>
      <c r="R256" s="187">
        <v>4</v>
      </c>
      <c r="S256" s="76">
        <v>3</v>
      </c>
    </row>
    <row r="257" spans="1:19" s="57" customFormat="1" ht="22.5" customHeight="1">
      <c r="A257" s="393" t="s">
        <v>732</v>
      </c>
      <c r="B257" s="393"/>
      <c r="C257" s="393"/>
      <c r="D257" s="393"/>
      <c r="E257" s="393"/>
      <c r="F257" s="393"/>
      <c r="G257" s="393"/>
      <c r="H257" s="393"/>
      <c r="I257" s="393"/>
      <c r="J257" s="393"/>
      <c r="K257" s="182"/>
      <c r="L257" s="134">
        <f t="shared" ref="L257:S257" si="53">SUM(L258:L272)</f>
        <v>208</v>
      </c>
      <c r="M257" s="134">
        <f t="shared" si="53"/>
        <v>121</v>
      </c>
      <c r="N257" s="134">
        <f t="shared" si="53"/>
        <v>0</v>
      </c>
      <c r="O257" s="134">
        <f t="shared" si="53"/>
        <v>0</v>
      </c>
      <c r="P257" s="134">
        <f t="shared" si="53"/>
        <v>168</v>
      </c>
      <c r="Q257" s="134">
        <f t="shared" si="53"/>
        <v>96</v>
      </c>
      <c r="R257" s="134">
        <f t="shared" si="53"/>
        <v>40</v>
      </c>
      <c r="S257" s="134">
        <f t="shared" si="53"/>
        <v>25</v>
      </c>
    </row>
    <row r="258" spans="1:19" s="54" customFormat="1" ht="18.75" customHeight="1">
      <c r="A258" s="132" t="s">
        <v>577</v>
      </c>
      <c r="B258" s="309" t="s">
        <v>358</v>
      </c>
      <c r="C258" s="310"/>
      <c r="D258" s="310"/>
      <c r="E258" s="310"/>
      <c r="F258" s="310"/>
      <c r="G258" s="310"/>
      <c r="H258" s="310"/>
      <c r="I258" s="310"/>
      <c r="J258" s="356"/>
      <c r="K258" s="181">
        <v>2</v>
      </c>
      <c r="L258" s="167">
        <f t="shared" ref="L258:L272" si="54">+N258+P258+R258</f>
        <v>9</v>
      </c>
      <c r="M258" s="188">
        <f t="shared" ref="M258:M272" si="55">+O258+Q258+S258</f>
        <v>2</v>
      </c>
      <c r="N258" s="187"/>
      <c r="O258" s="76"/>
      <c r="P258" s="76">
        <v>9</v>
      </c>
      <c r="Q258" s="76">
        <v>2</v>
      </c>
      <c r="R258" s="76"/>
      <c r="S258" s="76"/>
    </row>
    <row r="259" spans="1:19" s="54" customFormat="1" ht="18.75" customHeight="1">
      <c r="A259" s="132" t="s">
        <v>573</v>
      </c>
      <c r="B259" s="309" t="s">
        <v>354</v>
      </c>
      <c r="C259" s="310"/>
      <c r="D259" s="310"/>
      <c r="E259" s="310"/>
      <c r="F259" s="310"/>
      <c r="G259" s="310"/>
      <c r="H259" s="310"/>
      <c r="I259" s="310"/>
      <c r="J259" s="356"/>
      <c r="K259" s="181">
        <v>3</v>
      </c>
      <c r="L259" s="167">
        <f t="shared" si="54"/>
        <v>17</v>
      </c>
      <c r="M259" s="188">
        <f t="shared" si="55"/>
        <v>0</v>
      </c>
      <c r="N259" s="187"/>
      <c r="O259" s="76"/>
      <c r="P259" s="76">
        <v>17</v>
      </c>
      <c r="Q259" s="76"/>
      <c r="R259" s="76"/>
      <c r="S259" s="76"/>
    </row>
    <row r="260" spans="1:19" s="54" customFormat="1" ht="18.75" customHeight="1">
      <c r="A260" s="132" t="s">
        <v>477</v>
      </c>
      <c r="B260" s="309" t="s">
        <v>259</v>
      </c>
      <c r="C260" s="310"/>
      <c r="D260" s="310"/>
      <c r="E260" s="310"/>
      <c r="F260" s="310"/>
      <c r="G260" s="310"/>
      <c r="H260" s="310"/>
      <c r="I260" s="310"/>
      <c r="J260" s="356"/>
      <c r="K260" s="181">
        <v>4</v>
      </c>
      <c r="L260" s="167">
        <f t="shared" si="54"/>
        <v>34</v>
      </c>
      <c r="M260" s="188">
        <f t="shared" si="55"/>
        <v>34</v>
      </c>
      <c r="N260" s="187"/>
      <c r="O260" s="76"/>
      <c r="P260" s="76">
        <v>24</v>
      </c>
      <c r="Q260" s="76">
        <v>24</v>
      </c>
      <c r="R260" s="76">
        <v>10</v>
      </c>
      <c r="S260" s="76">
        <v>10</v>
      </c>
    </row>
    <row r="261" spans="1:19" s="54" customFormat="1" ht="18.75" customHeight="1">
      <c r="A261" s="132" t="s">
        <v>473</v>
      </c>
      <c r="B261" s="309" t="s">
        <v>255</v>
      </c>
      <c r="C261" s="310"/>
      <c r="D261" s="310"/>
      <c r="E261" s="310"/>
      <c r="F261" s="310"/>
      <c r="G261" s="310"/>
      <c r="H261" s="310"/>
      <c r="I261" s="310"/>
      <c r="J261" s="356"/>
      <c r="K261" s="181">
        <v>5</v>
      </c>
      <c r="L261" s="167">
        <f t="shared" si="54"/>
        <v>45</v>
      </c>
      <c r="M261" s="188">
        <f t="shared" si="55"/>
        <v>38</v>
      </c>
      <c r="N261" s="187"/>
      <c r="O261" s="76"/>
      <c r="P261" s="76">
        <v>30</v>
      </c>
      <c r="Q261" s="76">
        <v>24</v>
      </c>
      <c r="R261" s="76">
        <v>15</v>
      </c>
      <c r="S261" s="76">
        <v>14</v>
      </c>
    </row>
    <row r="262" spans="1:19" s="54" customFormat="1" ht="18.75" customHeight="1">
      <c r="A262" s="132" t="s">
        <v>456</v>
      </c>
      <c r="B262" s="309" t="s">
        <v>236</v>
      </c>
      <c r="C262" s="310"/>
      <c r="D262" s="310"/>
      <c r="E262" s="310"/>
      <c r="F262" s="310"/>
      <c r="G262" s="310"/>
      <c r="H262" s="310"/>
      <c r="I262" s="310"/>
      <c r="J262" s="356"/>
      <c r="K262" s="181">
        <v>6</v>
      </c>
      <c r="L262" s="167">
        <f t="shared" si="54"/>
        <v>14</v>
      </c>
      <c r="M262" s="188">
        <f t="shared" si="55"/>
        <v>12</v>
      </c>
      <c r="N262" s="187"/>
      <c r="O262" s="76"/>
      <c r="P262" s="76">
        <v>14</v>
      </c>
      <c r="Q262" s="76">
        <v>12</v>
      </c>
      <c r="R262" s="76"/>
      <c r="S262" s="76"/>
    </row>
    <row r="263" spans="1:19" s="54" customFormat="1" ht="18.75" customHeight="1">
      <c r="A263" s="132" t="s">
        <v>641</v>
      </c>
      <c r="B263" s="350" t="s">
        <v>425</v>
      </c>
      <c r="C263" s="351"/>
      <c r="D263" s="351"/>
      <c r="E263" s="351"/>
      <c r="F263" s="351"/>
      <c r="G263" s="351"/>
      <c r="H263" s="351"/>
      <c r="I263" s="351"/>
      <c r="J263" s="352"/>
      <c r="K263" s="181">
        <v>7</v>
      </c>
      <c r="L263" s="167">
        <f t="shared" si="54"/>
        <v>5</v>
      </c>
      <c r="M263" s="188">
        <f t="shared" si="55"/>
        <v>2</v>
      </c>
      <c r="N263" s="187"/>
      <c r="O263" s="76"/>
      <c r="P263" s="76">
        <v>5</v>
      </c>
      <c r="Q263" s="76">
        <v>2</v>
      </c>
      <c r="R263" s="76"/>
      <c r="S263" s="76"/>
    </row>
    <row r="264" spans="1:19" s="54" customFormat="1" ht="18.75" customHeight="1">
      <c r="A264" s="132" t="s">
        <v>647</v>
      </c>
      <c r="B264" s="309" t="s">
        <v>431</v>
      </c>
      <c r="C264" s="310"/>
      <c r="D264" s="310"/>
      <c r="E264" s="310"/>
      <c r="F264" s="310"/>
      <c r="G264" s="310"/>
      <c r="H264" s="310"/>
      <c r="I264" s="310"/>
      <c r="J264" s="356"/>
      <c r="K264" s="181">
        <v>8</v>
      </c>
      <c r="L264" s="167">
        <f t="shared" si="54"/>
        <v>6</v>
      </c>
      <c r="M264" s="188">
        <f t="shared" si="55"/>
        <v>2</v>
      </c>
      <c r="N264" s="187"/>
      <c r="O264" s="76"/>
      <c r="P264" s="76">
        <v>6</v>
      </c>
      <c r="Q264" s="76">
        <v>2</v>
      </c>
      <c r="R264" s="76"/>
      <c r="S264" s="76"/>
    </row>
    <row r="265" spans="1:19" s="54" customFormat="1" ht="18.75" customHeight="1">
      <c r="A265" s="132" t="s">
        <v>583</v>
      </c>
      <c r="B265" s="350" t="s">
        <v>363</v>
      </c>
      <c r="C265" s="351"/>
      <c r="D265" s="351"/>
      <c r="E265" s="351"/>
      <c r="F265" s="351"/>
      <c r="G265" s="351"/>
      <c r="H265" s="351"/>
      <c r="I265" s="351"/>
      <c r="J265" s="352"/>
      <c r="K265" s="181">
        <v>9</v>
      </c>
      <c r="L265" s="167">
        <f t="shared" si="54"/>
        <v>23</v>
      </c>
      <c r="M265" s="188">
        <f t="shared" si="55"/>
        <v>14</v>
      </c>
      <c r="N265" s="187"/>
      <c r="O265" s="76"/>
      <c r="P265" s="76">
        <v>23</v>
      </c>
      <c r="Q265" s="76">
        <v>14</v>
      </c>
      <c r="R265" s="76"/>
      <c r="S265" s="76"/>
    </row>
    <row r="266" spans="1:19" s="54" customFormat="1" ht="18.75" customHeight="1">
      <c r="A266" s="132" t="s">
        <v>494</v>
      </c>
      <c r="B266" s="379" t="s">
        <v>276</v>
      </c>
      <c r="C266" s="380"/>
      <c r="D266" s="380"/>
      <c r="E266" s="380"/>
      <c r="F266" s="380"/>
      <c r="G266" s="380"/>
      <c r="H266" s="380"/>
      <c r="I266" s="380"/>
      <c r="J266" s="381"/>
      <c r="K266" s="181">
        <v>10</v>
      </c>
      <c r="L266" s="167">
        <f t="shared" si="54"/>
        <v>19</v>
      </c>
      <c r="M266" s="188">
        <f t="shared" si="55"/>
        <v>1</v>
      </c>
      <c r="N266" s="187"/>
      <c r="O266" s="76"/>
      <c r="P266" s="76">
        <v>8</v>
      </c>
      <c r="Q266" s="76"/>
      <c r="R266" s="76">
        <v>11</v>
      </c>
      <c r="S266" s="76">
        <v>1</v>
      </c>
    </row>
    <row r="267" spans="1:19" s="54" customFormat="1" ht="18.75" customHeight="1">
      <c r="A267" s="132" t="s">
        <v>502</v>
      </c>
      <c r="B267" s="350" t="s">
        <v>283</v>
      </c>
      <c r="C267" s="351"/>
      <c r="D267" s="351"/>
      <c r="E267" s="351"/>
      <c r="F267" s="351"/>
      <c r="G267" s="351"/>
      <c r="H267" s="351"/>
      <c r="I267" s="351"/>
      <c r="J267" s="352"/>
      <c r="K267" s="181">
        <v>11</v>
      </c>
      <c r="L267" s="167">
        <f t="shared" si="54"/>
        <v>7</v>
      </c>
      <c r="M267" s="188">
        <f t="shared" si="55"/>
        <v>6</v>
      </c>
      <c r="N267" s="187"/>
      <c r="O267" s="76"/>
      <c r="P267" s="76">
        <v>7</v>
      </c>
      <c r="Q267" s="76">
        <v>6</v>
      </c>
      <c r="R267" s="76"/>
      <c r="S267" s="76"/>
    </row>
    <row r="268" spans="1:19" s="54" customFormat="1" ht="18.75" customHeight="1">
      <c r="A268" s="148" t="s">
        <v>501</v>
      </c>
      <c r="B268" s="306" t="s">
        <v>282</v>
      </c>
      <c r="C268" s="306"/>
      <c r="D268" s="306"/>
      <c r="E268" s="306"/>
      <c r="F268" s="306"/>
      <c r="G268" s="306"/>
      <c r="H268" s="306"/>
      <c r="I268" s="306"/>
      <c r="J268" s="306"/>
      <c r="K268" s="181">
        <v>12</v>
      </c>
      <c r="L268" s="167">
        <f t="shared" si="54"/>
        <v>9</v>
      </c>
      <c r="M268" s="188">
        <f t="shared" si="55"/>
        <v>7</v>
      </c>
      <c r="N268" s="187"/>
      <c r="O268" s="76"/>
      <c r="P268" s="76">
        <v>9</v>
      </c>
      <c r="Q268" s="76">
        <v>7</v>
      </c>
      <c r="R268" s="76"/>
      <c r="S268" s="76"/>
    </row>
    <row r="269" spans="1:19" s="54" customFormat="1" ht="18.75" customHeight="1">
      <c r="A269" s="143" t="s">
        <v>574</v>
      </c>
      <c r="B269" s="306" t="s">
        <v>355</v>
      </c>
      <c r="C269" s="306"/>
      <c r="D269" s="306"/>
      <c r="E269" s="306"/>
      <c r="F269" s="306"/>
      <c r="G269" s="306"/>
      <c r="H269" s="306"/>
      <c r="I269" s="306"/>
      <c r="J269" s="306"/>
      <c r="K269" s="181">
        <v>13</v>
      </c>
      <c r="L269" s="167">
        <f t="shared" si="54"/>
        <v>4</v>
      </c>
      <c r="M269" s="188">
        <f t="shared" si="55"/>
        <v>0</v>
      </c>
      <c r="N269" s="187"/>
      <c r="O269" s="76"/>
      <c r="P269" s="76">
        <v>4</v>
      </c>
      <c r="Q269" s="76"/>
      <c r="R269" s="76"/>
      <c r="S269" s="76"/>
    </row>
    <row r="270" spans="1:19" s="54" customFormat="1" ht="18.75" customHeight="1">
      <c r="A270" s="132" t="s">
        <v>557</v>
      </c>
      <c r="B270" s="309" t="s">
        <v>339</v>
      </c>
      <c r="C270" s="310"/>
      <c r="D270" s="310"/>
      <c r="E270" s="310"/>
      <c r="F270" s="310"/>
      <c r="G270" s="310"/>
      <c r="H270" s="310"/>
      <c r="I270" s="310"/>
      <c r="J270" s="356"/>
      <c r="K270" s="181">
        <v>14</v>
      </c>
      <c r="L270" s="167">
        <f t="shared" si="54"/>
        <v>8</v>
      </c>
      <c r="M270" s="188">
        <f t="shared" si="55"/>
        <v>0</v>
      </c>
      <c r="N270" s="187"/>
      <c r="O270" s="76"/>
      <c r="P270" s="76">
        <v>8</v>
      </c>
      <c r="Q270" s="76"/>
      <c r="R270" s="76"/>
      <c r="S270" s="76"/>
    </row>
    <row r="271" spans="1:19" s="54" customFormat="1" ht="18.75" customHeight="1">
      <c r="A271" s="132" t="s">
        <v>591</v>
      </c>
      <c r="B271" s="350" t="s">
        <v>371</v>
      </c>
      <c r="C271" s="351"/>
      <c r="D271" s="351"/>
      <c r="E271" s="351"/>
      <c r="F271" s="351"/>
      <c r="G271" s="351"/>
      <c r="H271" s="351"/>
      <c r="I271" s="351"/>
      <c r="J271" s="352"/>
      <c r="K271" s="181">
        <v>15</v>
      </c>
      <c r="L271" s="167">
        <f t="shared" si="54"/>
        <v>4</v>
      </c>
      <c r="M271" s="188">
        <f t="shared" si="55"/>
        <v>3</v>
      </c>
      <c r="N271" s="187"/>
      <c r="O271" s="76"/>
      <c r="P271" s="76">
        <v>4</v>
      </c>
      <c r="Q271" s="76">
        <v>3</v>
      </c>
      <c r="R271" s="76"/>
      <c r="S271" s="76"/>
    </row>
    <row r="272" spans="1:19" s="54" customFormat="1" ht="18.75" customHeight="1">
      <c r="A272" s="132" t="s">
        <v>566</v>
      </c>
      <c r="B272" s="306" t="s">
        <v>347</v>
      </c>
      <c r="C272" s="306"/>
      <c r="D272" s="306"/>
      <c r="E272" s="306"/>
      <c r="F272" s="306"/>
      <c r="G272" s="306"/>
      <c r="H272" s="306"/>
      <c r="I272" s="306"/>
      <c r="J272" s="306"/>
      <c r="K272" s="181">
        <v>16</v>
      </c>
      <c r="L272" s="167">
        <f t="shared" si="54"/>
        <v>4</v>
      </c>
      <c r="M272" s="188">
        <f t="shared" si="55"/>
        <v>0</v>
      </c>
      <c r="N272" s="187"/>
      <c r="O272" s="76"/>
      <c r="P272" s="76"/>
      <c r="Q272" s="76"/>
      <c r="R272" s="76">
        <v>4</v>
      </c>
      <c r="S272" s="76"/>
    </row>
    <row r="273" spans="1:19" s="57" customFormat="1" ht="27" customHeight="1">
      <c r="A273" s="393" t="s">
        <v>731</v>
      </c>
      <c r="B273" s="393"/>
      <c r="C273" s="393"/>
      <c r="D273" s="393"/>
      <c r="E273" s="393"/>
      <c r="F273" s="393"/>
      <c r="G273" s="393"/>
      <c r="H273" s="393"/>
      <c r="I273" s="393"/>
      <c r="J273" s="393"/>
      <c r="K273" s="182"/>
      <c r="L273" s="134">
        <f t="shared" ref="L273:S273" si="56">SUM(L274:L286)</f>
        <v>187</v>
      </c>
      <c r="M273" s="134">
        <f t="shared" si="56"/>
        <v>61</v>
      </c>
      <c r="N273" s="134">
        <f t="shared" si="56"/>
        <v>0</v>
      </c>
      <c r="O273" s="134">
        <f t="shared" si="56"/>
        <v>0</v>
      </c>
      <c r="P273" s="134">
        <f t="shared" si="56"/>
        <v>187</v>
      </c>
      <c r="Q273" s="134">
        <f t="shared" si="56"/>
        <v>61</v>
      </c>
      <c r="R273" s="134">
        <f t="shared" si="56"/>
        <v>0</v>
      </c>
      <c r="S273" s="134">
        <f t="shared" si="56"/>
        <v>0</v>
      </c>
    </row>
    <row r="274" spans="1:19" s="54" customFormat="1" ht="24" customHeight="1">
      <c r="A274" s="59" t="s">
        <v>531</v>
      </c>
      <c r="B274" s="306" t="s">
        <v>312</v>
      </c>
      <c r="C274" s="306"/>
      <c r="D274" s="306"/>
      <c r="E274" s="306"/>
      <c r="F274" s="306"/>
      <c r="G274" s="306"/>
      <c r="H274" s="306"/>
      <c r="I274" s="306"/>
      <c r="J274" s="306"/>
      <c r="K274" s="181"/>
      <c r="L274" s="167">
        <f t="shared" ref="L274:L286" si="57">+N274+P274+R274</f>
        <v>4</v>
      </c>
      <c r="M274" s="188">
        <f t="shared" ref="M274:M286" si="58">+O274+Q274+S274</f>
        <v>1</v>
      </c>
      <c r="N274" s="187"/>
      <c r="O274" s="76"/>
      <c r="P274" s="76">
        <v>4</v>
      </c>
      <c r="Q274" s="76">
        <v>1</v>
      </c>
      <c r="R274" s="76"/>
      <c r="S274" s="76"/>
    </row>
    <row r="275" spans="1:19" s="54" customFormat="1" ht="24" customHeight="1">
      <c r="A275" s="59" t="s">
        <v>522</v>
      </c>
      <c r="B275" s="306" t="s">
        <v>303</v>
      </c>
      <c r="C275" s="306"/>
      <c r="D275" s="306"/>
      <c r="E275" s="306"/>
      <c r="F275" s="306"/>
      <c r="G275" s="306"/>
      <c r="H275" s="306"/>
      <c r="I275" s="306"/>
      <c r="J275" s="306"/>
      <c r="K275" s="181"/>
      <c r="L275" s="167">
        <f t="shared" si="57"/>
        <v>5</v>
      </c>
      <c r="M275" s="188">
        <f t="shared" si="58"/>
        <v>0</v>
      </c>
      <c r="N275" s="187"/>
      <c r="O275" s="76"/>
      <c r="P275" s="76">
        <v>5</v>
      </c>
      <c r="Q275" s="76">
        <v>0</v>
      </c>
      <c r="R275" s="76"/>
      <c r="S275" s="76"/>
    </row>
    <row r="276" spans="1:19" s="54" customFormat="1" ht="18.75" customHeight="1">
      <c r="A276" s="132" t="s">
        <v>557</v>
      </c>
      <c r="B276" s="309" t="s">
        <v>339</v>
      </c>
      <c r="C276" s="310"/>
      <c r="D276" s="310"/>
      <c r="E276" s="310"/>
      <c r="F276" s="310"/>
      <c r="G276" s="310"/>
      <c r="H276" s="310"/>
      <c r="I276" s="310"/>
      <c r="J276" s="356"/>
      <c r="K276" s="181"/>
      <c r="L276" s="167">
        <f t="shared" si="57"/>
        <v>4</v>
      </c>
      <c r="M276" s="188">
        <f t="shared" si="58"/>
        <v>0</v>
      </c>
      <c r="N276" s="187"/>
      <c r="O276" s="76"/>
      <c r="P276" s="76">
        <v>4</v>
      </c>
      <c r="Q276" s="76">
        <v>0</v>
      </c>
      <c r="R276" s="76"/>
      <c r="S276" s="76"/>
    </row>
    <row r="277" spans="1:19" s="54" customFormat="1" ht="18.75" customHeight="1">
      <c r="A277" s="132" t="s">
        <v>494</v>
      </c>
      <c r="B277" s="379" t="s">
        <v>276</v>
      </c>
      <c r="C277" s="380"/>
      <c r="D277" s="380"/>
      <c r="E277" s="380"/>
      <c r="F277" s="380"/>
      <c r="G277" s="380"/>
      <c r="H277" s="380"/>
      <c r="I277" s="380"/>
      <c r="J277" s="381"/>
      <c r="K277" s="181"/>
      <c r="L277" s="167">
        <f t="shared" si="57"/>
        <v>5</v>
      </c>
      <c r="M277" s="188">
        <f t="shared" si="58"/>
        <v>0</v>
      </c>
      <c r="N277" s="187"/>
      <c r="O277" s="76"/>
      <c r="P277" s="76">
        <v>5</v>
      </c>
      <c r="Q277" s="76">
        <v>0</v>
      </c>
      <c r="R277" s="76"/>
      <c r="S277" s="76"/>
    </row>
    <row r="278" spans="1:19" s="54" customFormat="1" ht="18.75" customHeight="1">
      <c r="A278" s="142" t="s">
        <v>493</v>
      </c>
      <c r="B278" s="334" t="s">
        <v>275</v>
      </c>
      <c r="C278" s="335"/>
      <c r="D278" s="335"/>
      <c r="E278" s="335"/>
      <c r="F278" s="335"/>
      <c r="G278" s="335"/>
      <c r="H278" s="335"/>
      <c r="I278" s="335"/>
      <c r="J278" s="366"/>
      <c r="K278" s="181"/>
      <c r="L278" s="167">
        <f t="shared" si="57"/>
        <v>11</v>
      </c>
      <c r="M278" s="188">
        <f t="shared" si="58"/>
        <v>8</v>
      </c>
      <c r="N278" s="187"/>
      <c r="O278" s="76"/>
      <c r="P278" s="76">
        <v>11</v>
      </c>
      <c r="Q278" s="76">
        <v>8</v>
      </c>
      <c r="R278" s="76"/>
      <c r="S278" s="76"/>
    </row>
    <row r="279" spans="1:19" s="54" customFormat="1" ht="18.75" customHeight="1">
      <c r="A279" s="130" t="s">
        <v>517</v>
      </c>
      <c r="B279" s="306" t="s">
        <v>298</v>
      </c>
      <c r="C279" s="306"/>
      <c r="D279" s="306"/>
      <c r="E279" s="306"/>
      <c r="F279" s="306"/>
      <c r="G279" s="306"/>
      <c r="H279" s="306"/>
      <c r="I279" s="306"/>
      <c r="J279" s="306"/>
      <c r="K279" s="181"/>
      <c r="L279" s="167">
        <f t="shared" si="57"/>
        <v>25</v>
      </c>
      <c r="M279" s="188">
        <f t="shared" si="58"/>
        <v>5</v>
      </c>
      <c r="N279" s="187"/>
      <c r="O279" s="76"/>
      <c r="P279" s="76">
        <v>25</v>
      </c>
      <c r="Q279" s="76">
        <v>5</v>
      </c>
      <c r="R279" s="76"/>
      <c r="S279" s="76"/>
    </row>
    <row r="280" spans="1:19" s="54" customFormat="1" ht="18.75" customHeight="1">
      <c r="A280" s="130" t="s">
        <v>516</v>
      </c>
      <c r="B280" s="306" t="s">
        <v>297</v>
      </c>
      <c r="C280" s="306"/>
      <c r="D280" s="306"/>
      <c r="E280" s="306"/>
      <c r="F280" s="306"/>
      <c r="G280" s="306"/>
      <c r="H280" s="306"/>
      <c r="I280" s="306"/>
      <c r="J280" s="306"/>
      <c r="K280" s="181"/>
      <c r="L280" s="167">
        <f t="shared" si="57"/>
        <v>23</v>
      </c>
      <c r="M280" s="188">
        <f t="shared" si="58"/>
        <v>15</v>
      </c>
      <c r="N280" s="187"/>
      <c r="O280" s="76"/>
      <c r="P280" s="76">
        <v>23</v>
      </c>
      <c r="Q280" s="76">
        <v>15</v>
      </c>
      <c r="R280" s="76"/>
      <c r="S280" s="76"/>
    </row>
    <row r="281" spans="1:19" s="54" customFormat="1" ht="18.75" customHeight="1">
      <c r="A281" s="130" t="s">
        <v>521</v>
      </c>
      <c r="B281" s="306" t="s">
        <v>302</v>
      </c>
      <c r="C281" s="306"/>
      <c r="D281" s="306"/>
      <c r="E281" s="306"/>
      <c r="F281" s="306"/>
      <c r="G281" s="306"/>
      <c r="H281" s="306"/>
      <c r="I281" s="306"/>
      <c r="J281" s="306"/>
      <c r="K281" s="181"/>
      <c r="L281" s="167">
        <f t="shared" si="57"/>
        <v>19</v>
      </c>
      <c r="M281" s="188">
        <f t="shared" si="58"/>
        <v>0</v>
      </c>
      <c r="N281" s="187"/>
      <c r="O281" s="76"/>
      <c r="P281" s="76">
        <v>19</v>
      </c>
      <c r="Q281" s="76">
        <v>0</v>
      </c>
      <c r="R281" s="76"/>
      <c r="S281" s="76"/>
    </row>
    <row r="282" spans="1:19" s="54" customFormat="1" ht="22.5" customHeight="1">
      <c r="A282" s="59" t="s">
        <v>562</v>
      </c>
      <c r="B282" s="306" t="s">
        <v>343</v>
      </c>
      <c r="C282" s="306"/>
      <c r="D282" s="306"/>
      <c r="E282" s="306"/>
      <c r="F282" s="306"/>
      <c r="G282" s="306"/>
      <c r="H282" s="306"/>
      <c r="I282" s="306"/>
      <c r="J282" s="306"/>
      <c r="K282" s="181"/>
      <c r="L282" s="167">
        <f t="shared" si="57"/>
        <v>20</v>
      </c>
      <c r="M282" s="188">
        <f t="shared" si="58"/>
        <v>13</v>
      </c>
      <c r="N282" s="187"/>
      <c r="O282" s="76"/>
      <c r="P282" s="76">
        <v>20</v>
      </c>
      <c r="Q282" s="76">
        <v>13</v>
      </c>
      <c r="R282" s="76"/>
      <c r="S282" s="76"/>
    </row>
    <row r="283" spans="1:19" s="54" customFormat="1" ht="18.75" customHeight="1">
      <c r="A283" s="130" t="s">
        <v>523</v>
      </c>
      <c r="B283" s="306" t="s">
        <v>304</v>
      </c>
      <c r="C283" s="306"/>
      <c r="D283" s="306"/>
      <c r="E283" s="306"/>
      <c r="F283" s="306"/>
      <c r="G283" s="306"/>
      <c r="H283" s="306"/>
      <c r="I283" s="306"/>
      <c r="J283" s="306"/>
      <c r="K283" s="181"/>
      <c r="L283" s="167">
        <f t="shared" si="57"/>
        <v>16</v>
      </c>
      <c r="M283" s="188">
        <f t="shared" si="58"/>
        <v>16</v>
      </c>
      <c r="N283" s="187"/>
      <c r="O283" s="76"/>
      <c r="P283" s="76">
        <v>16</v>
      </c>
      <c r="Q283" s="76">
        <v>16</v>
      </c>
      <c r="R283" s="76"/>
      <c r="S283" s="76"/>
    </row>
    <row r="284" spans="1:19" s="54" customFormat="1" ht="24" customHeight="1">
      <c r="A284" s="59" t="s">
        <v>532</v>
      </c>
      <c r="B284" s="306" t="s">
        <v>314</v>
      </c>
      <c r="C284" s="306"/>
      <c r="D284" s="306"/>
      <c r="E284" s="306"/>
      <c r="F284" s="306"/>
      <c r="G284" s="306"/>
      <c r="H284" s="306"/>
      <c r="I284" s="306"/>
      <c r="J284" s="306"/>
      <c r="K284" s="181"/>
      <c r="L284" s="167">
        <f t="shared" si="57"/>
        <v>15</v>
      </c>
      <c r="M284" s="188">
        <f t="shared" si="58"/>
        <v>0</v>
      </c>
      <c r="N284" s="187"/>
      <c r="O284" s="76"/>
      <c r="P284" s="76">
        <v>15</v>
      </c>
      <c r="Q284" s="76">
        <v>0</v>
      </c>
      <c r="R284" s="76"/>
      <c r="S284" s="76"/>
    </row>
    <row r="285" spans="1:19" s="54" customFormat="1" ht="18.75" customHeight="1">
      <c r="A285" s="59" t="s">
        <v>730</v>
      </c>
      <c r="B285" s="306" t="s">
        <v>276</v>
      </c>
      <c r="C285" s="306"/>
      <c r="D285" s="306"/>
      <c r="E285" s="306"/>
      <c r="F285" s="306"/>
      <c r="G285" s="306"/>
      <c r="H285" s="306"/>
      <c r="I285" s="306"/>
      <c r="J285" s="306"/>
      <c r="K285" s="181"/>
      <c r="L285" s="167">
        <f t="shared" si="57"/>
        <v>28</v>
      </c>
      <c r="M285" s="188">
        <f t="shared" si="58"/>
        <v>3</v>
      </c>
      <c r="N285" s="187"/>
      <c r="O285" s="76"/>
      <c r="P285" s="76">
        <v>28</v>
      </c>
      <c r="Q285" s="76">
        <v>3</v>
      </c>
      <c r="R285" s="76"/>
      <c r="S285" s="76"/>
    </row>
    <row r="286" spans="1:19" s="54" customFormat="1" ht="23.25" customHeight="1">
      <c r="A286" s="59" t="s">
        <v>491</v>
      </c>
      <c r="B286" s="306" t="s">
        <v>273</v>
      </c>
      <c r="C286" s="306"/>
      <c r="D286" s="306"/>
      <c r="E286" s="306"/>
      <c r="F286" s="306"/>
      <c r="G286" s="306"/>
      <c r="H286" s="306"/>
      <c r="I286" s="306"/>
      <c r="J286" s="306"/>
      <c r="K286" s="181"/>
      <c r="L286" s="167">
        <f t="shared" si="57"/>
        <v>12</v>
      </c>
      <c r="M286" s="188">
        <f t="shared" si="58"/>
        <v>0</v>
      </c>
      <c r="N286" s="187"/>
      <c r="O286" s="76"/>
      <c r="P286" s="76">
        <v>12</v>
      </c>
      <c r="Q286" s="76">
        <v>0</v>
      </c>
      <c r="R286" s="76"/>
      <c r="S286" s="76"/>
    </row>
    <row r="287" spans="1:19" s="54" customFormat="1" ht="18.75" customHeight="1">
      <c r="A287" s="390" t="s">
        <v>136</v>
      </c>
      <c r="B287" s="391"/>
      <c r="C287" s="391"/>
      <c r="D287" s="391"/>
      <c r="E287" s="391"/>
      <c r="F287" s="391"/>
      <c r="G287" s="391"/>
      <c r="H287" s="391"/>
      <c r="I287" s="391"/>
      <c r="J287" s="392"/>
      <c r="K287" s="184"/>
      <c r="L287" s="183">
        <f t="shared" ref="L287:S287" si="59">+L288+L302+L309+L313+L327+L331+L335+L340+L346+L354+L360+L365+L369+L377+L384+L389+L393+L398+L408+L411</f>
        <v>3654</v>
      </c>
      <c r="M287" s="183">
        <f t="shared" si="59"/>
        <v>1808</v>
      </c>
      <c r="N287" s="183">
        <f t="shared" si="59"/>
        <v>0</v>
      </c>
      <c r="O287" s="183">
        <f t="shared" si="59"/>
        <v>0</v>
      </c>
      <c r="P287" s="183">
        <f t="shared" si="59"/>
        <v>3218</v>
      </c>
      <c r="Q287" s="183">
        <f t="shared" si="59"/>
        <v>1655</v>
      </c>
      <c r="R287" s="183">
        <f t="shared" si="59"/>
        <v>436</v>
      </c>
      <c r="S287" s="183">
        <f t="shared" si="59"/>
        <v>153</v>
      </c>
    </row>
    <row r="288" spans="1:19" s="54" customFormat="1" ht="18.75" customHeight="1">
      <c r="A288" s="363" t="s">
        <v>729</v>
      </c>
      <c r="B288" s="364"/>
      <c r="C288" s="364"/>
      <c r="D288" s="364"/>
      <c r="E288" s="364"/>
      <c r="F288" s="364"/>
      <c r="G288" s="364"/>
      <c r="H288" s="364"/>
      <c r="I288" s="364"/>
      <c r="J288" s="365"/>
      <c r="K288" s="182"/>
      <c r="L288" s="134">
        <f t="shared" ref="L288:S288" si="60">SUM(L289:L301)</f>
        <v>438</v>
      </c>
      <c r="M288" s="134">
        <f t="shared" si="60"/>
        <v>256</v>
      </c>
      <c r="N288" s="134">
        <f t="shared" si="60"/>
        <v>0</v>
      </c>
      <c r="O288" s="134">
        <f t="shared" si="60"/>
        <v>0</v>
      </c>
      <c r="P288" s="134">
        <f t="shared" si="60"/>
        <v>438</v>
      </c>
      <c r="Q288" s="134">
        <f t="shared" si="60"/>
        <v>256</v>
      </c>
      <c r="R288" s="134">
        <f t="shared" si="60"/>
        <v>0</v>
      </c>
      <c r="S288" s="134">
        <f t="shared" si="60"/>
        <v>0</v>
      </c>
    </row>
    <row r="289" spans="1:19" s="54" customFormat="1" ht="18.75" customHeight="1">
      <c r="A289" s="132" t="s">
        <v>577</v>
      </c>
      <c r="B289" s="309" t="s">
        <v>358</v>
      </c>
      <c r="C289" s="310"/>
      <c r="D289" s="310"/>
      <c r="E289" s="310"/>
      <c r="F289" s="310"/>
      <c r="G289" s="310"/>
      <c r="H289" s="310"/>
      <c r="I289" s="310"/>
      <c r="J289" s="356"/>
      <c r="K289" s="181"/>
      <c r="L289" s="167">
        <f t="shared" ref="L289:L301" si="61">+N289+P289+R289</f>
        <v>30</v>
      </c>
      <c r="M289" s="188">
        <f t="shared" ref="M289:M301" si="62">+O289+Q289+S289</f>
        <v>15</v>
      </c>
      <c r="N289" s="187"/>
      <c r="O289" s="76"/>
      <c r="P289" s="76">
        <v>30</v>
      </c>
      <c r="Q289" s="76">
        <v>15</v>
      </c>
      <c r="R289" s="76"/>
      <c r="S289" s="76"/>
    </row>
    <row r="290" spans="1:19" s="54" customFormat="1" ht="18.75" customHeight="1">
      <c r="A290" s="143" t="s">
        <v>574</v>
      </c>
      <c r="B290" s="306" t="s">
        <v>355</v>
      </c>
      <c r="C290" s="306"/>
      <c r="D290" s="306"/>
      <c r="E290" s="306"/>
      <c r="F290" s="306"/>
      <c r="G290" s="306"/>
      <c r="H290" s="306"/>
      <c r="I290" s="306"/>
      <c r="J290" s="306"/>
      <c r="K290" s="181"/>
      <c r="L290" s="167">
        <f t="shared" si="61"/>
        <v>40</v>
      </c>
      <c r="M290" s="188">
        <f t="shared" si="62"/>
        <v>13</v>
      </c>
      <c r="N290" s="187"/>
      <c r="O290" s="76"/>
      <c r="P290" s="76">
        <v>40</v>
      </c>
      <c r="Q290" s="76">
        <v>13</v>
      </c>
      <c r="R290" s="76"/>
      <c r="S290" s="76"/>
    </row>
    <row r="291" spans="1:19" s="54" customFormat="1" ht="18.75" customHeight="1">
      <c r="A291" s="143" t="s">
        <v>570</v>
      </c>
      <c r="B291" s="321" t="s">
        <v>351</v>
      </c>
      <c r="C291" s="322"/>
      <c r="D291" s="322"/>
      <c r="E291" s="322"/>
      <c r="F291" s="322"/>
      <c r="G291" s="322"/>
      <c r="H291" s="322"/>
      <c r="I291" s="322"/>
      <c r="J291" s="374"/>
      <c r="K291" s="181"/>
      <c r="L291" s="167">
        <f t="shared" si="61"/>
        <v>30</v>
      </c>
      <c r="M291" s="188">
        <f t="shared" si="62"/>
        <v>12</v>
      </c>
      <c r="N291" s="187"/>
      <c r="O291" s="76"/>
      <c r="P291" s="76">
        <v>30</v>
      </c>
      <c r="Q291" s="76">
        <v>12</v>
      </c>
      <c r="R291" s="76"/>
      <c r="S291" s="76"/>
    </row>
    <row r="292" spans="1:19" s="54" customFormat="1" ht="18.75" customHeight="1">
      <c r="A292" s="132" t="s">
        <v>573</v>
      </c>
      <c r="B292" s="309" t="s">
        <v>354</v>
      </c>
      <c r="C292" s="310"/>
      <c r="D292" s="310"/>
      <c r="E292" s="310"/>
      <c r="F292" s="310"/>
      <c r="G292" s="310"/>
      <c r="H292" s="310"/>
      <c r="I292" s="310"/>
      <c r="J292" s="356"/>
      <c r="K292" s="181"/>
      <c r="L292" s="167">
        <f t="shared" si="61"/>
        <v>30</v>
      </c>
      <c r="M292" s="188">
        <f t="shared" si="62"/>
        <v>6</v>
      </c>
      <c r="N292" s="187"/>
      <c r="O292" s="76"/>
      <c r="P292" s="76">
        <v>30</v>
      </c>
      <c r="Q292" s="76">
        <v>6</v>
      </c>
      <c r="R292" s="76"/>
      <c r="S292" s="76"/>
    </row>
    <row r="293" spans="1:19" s="54" customFormat="1" ht="18.75" customHeight="1">
      <c r="A293" s="132" t="s">
        <v>571</v>
      </c>
      <c r="B293" s="309" t="s">
        <v>352</v>
      </c>
      <c r="C293" s="310"/>
      <c r="D293" s="310"/>
      <c r="E293" s="310"/>
      <c r="F293" s="310"/>
      <c r="G293" s="310"/>
      <c r="H293" s="310"/>
      <c r="I293" s="310"/>
      <c r="J293" s="356"/>
      <c r="K293" s="181"/>
      <c r="L293" s="167">
        <f t="shared" si="61"/>
        <v>30</v>
      </c>
      <c r="M293" s="188">
        <f t="shared" si="62"/>
        <v>7</v>
      </c>
      <c r="N293" s="187"/>
      <c r="O293" s="76"/>
      <c r="P293" s="76">
        <v>30</v>
      </c>
      <c r="Q293" s="76">
        <v>7</v>
      </c>
      <c r="R293" s="76"/>
      <c r="S293" s="76"/>
    </row>
    <row r="294" spans="1:19" s="54" customFormat="1" ht="18.75" customHeight="1">
      <c r="A294" s="132" t="s">
        <v>566</v>
      </c>
      <c r="B294" s="306" t="s">
        <v>347</v>
      </c>
      <c r="C294" s="306"/>
      <c r="D294" s="306"/>
      <c r="E294" s="306"/>
      <c r="F294" s="306"/>
      <c r="G294" s="306"/>
      <c r="H294" s="306"/>
      <c r="I294" s="306"/>
      <c r="J294" s="306"/>
      <c r="K294" s="181"/>
      <c r="L294" s="167">
        <f t="shared" si="61"/>
        <v>30</v>
      </c>
      <c r="M294" s="188">
        <f t="shared" si="62"/>
        <v>0</v>
      </c>
      <c r="N294" s="187"/>
      <c r="O294" s="76"/>
      <c r="P294" s="76">
        <v>30</v>
      </c>
      <c r="Q294" s="76"/>
      <c r="R294" s="76"/>
      <c r="S294" s="76"/>
    </row>
    <row r="295" spans="1:19" s="54" customFormat="1" ht="18.75" customHeight="1">
      <c r="A295" s="132" t="s">
        <v>602</v>
      </c>
      <c r="B295" s="309" t="s">
        <v>384</v>
      </c>
      <c r="C295" s="310"/>
      <c r="D295" s="310"/>
      <c r="E295" s="310"/>
      <c r="F295" s="310"/>
      <c r="G295" s="310"/>
      <c r="H295" s="310"/>
      <c r="I295" s="310"/>
      <c r="J295" s="356"/>
      <c r="K295" s="181"/>
      <c r="L295" s="167">
        <f t="shared" si="61"/>
        <v>30</v>
      </c>
      <c r="M295" s="188">
        <f t="shared" si="62"/>
        <v>26</v>
      </c>
      <c r="N295" s="187"/>
      <c r="O295" s="76"/>
      <c r="P295" s="76">
        <v>30</v>
      </c>
      <c r="Q295" s="76">
        <v>26</v>
      </c>
      <c r="R295" s="76"/>
      <c r="S295" s="76"/>
    </row>
    <row r="296" spans="1:19" s="54" customFormat="1" ht="18.75" customHeight="1">
      <c r="A296" s="132" t="s">
        <v>477</v>
      </c>
      <c r="B296" s="309" t="s">
        <v>259</v>
      </c>
      <c r="C296" s="310"/>
      <c r="D296" s="310"/>
      <c r="E296" s="310"/>
      <c r="F296" s="310"/>
      <c r="G296" s="310"/>
      <c r="H296" s="310"/>
      <c r="I296" s="310"/>
      <c r="J296" s="356"/>
      <c r="K296" s="181"/>
      <c r="L296" s="167">
        <f t="shared" si="61"/>
        <v>43</v>
      </c>
      <c r="M296" s="188">
        <f t="shared" si="62"/>
        <v>43</v>
      </c>
      <c r="N296" s="187"/>
      <c r="O296" s="76"/>
      <c r="P296" s="76">
        <v>43</v>
      </c>
      <c r="Q296" s="76">
        <v>43</v>
      </c>
      <c r="R296" s="76"/>
      <c r="S296" s="76"/>
    </row>
    <row r="297" spans="1:19" s="54" customFormat="1" ht="18.75" customHeight="1">
      <c r="A297" s="132" t="s">
        <v>456</v>
      </c>
      <c r="B297" s="309" t="s">
        <v>236</v>
      </c>
      <c r="C297" s="310"/>
      <c r="D297" s="310"/>
      <c r="E297" s="310"/>
      <c r="F297" s="310"/>
      <c r="G297" s="310"/>
      <c r="H297" s="310"/>
      <c r="I297" s="310"/>
      <c r="J297" s="356"/>
      <c r="K297" s="181"/>
      <c r="L297" s="167">
        <f t="shared" si="61"/>
        <v>44</v>
      </c>
      <c r="M297" s="188">
        <f t="shared" si="62"/>
        <v>30</v>
      </c>
      <c r="N297" s="187"/>
      <c r="O297" s="76"/>
      <c r="P297" s="76">
        <v>44</v>
      </c>
      <c r="Q297" s="76">
        <v>30</v>
      </c>
      <c r="R297" s="76"/>
      <c r="S297" s="76"/>
    </row>
    <row r="298" spans="1:19" s="54" customFormat="1" ht="18.75" customHeight="1">
      <c r="A298" s="59" t="s">
        <v>461</v>
      </c>
      <c r="B298" s="306" t="s">
        <v>241</v>
      </c>
      <c r="C298" s="339"/>
      <c r="D298" s="339"/>
      <c r="E298" s="339"/>
      <c r="F298" s="339"/>
      <c r="G298" s="339"/>
      <c r="H298" s="339"/>
      <c r="I298" s="339"/>
      <c r="J298" s="339"/>
      <c r="K298" s="181"/>
      <c r="L298" s="167">
        <f t="shared" si="61"/>
        <v>30</v>
      </c>
      <c r="M298" s="188">
        <f t="shared" si="62"/>
        <v>30</v>
      </c>
      <c r="N298" s="187"/>
      <c r="O298" s="76"/>
      <c r="P298" s="76">
        <v>30</v>
      </c>
      <c r="Q298" s="76">
        <v>30</v>
      </c>
      <c r="R298" s="76"/>
      <c r="S298" s="76"/>
    </row>
    <row r="299" spans="1:19" s="54" customFormat="1" ht="18.75" customHeight="1">
      <c r="A299" s="132" t="s">
        <v>473</v>
      </c>
      <c r="B299" s="309" t="s">
        <v>255</v>
      </c>
      <c r="C299" s="310"/>
      <c r="D299" s="310"/>
      <c r="E299" s="310"/>
      <c r="F299" s="310"/>
      <c r="G299" s="310"/>
      <c r="H299" s="310"/>
      <c r="I299" s="310"/>
      <c r="J299" s="356"/>
      <c r="K299" s="181"/>
      <c r="L299" s="167">
        <f t="shared" si="61"/>
        <v>41</v>
      </c>
      <c r="M299" s="188">
        <f t="shared" si="62"/>
        <v>27</v>
      </c>
      <c r="N299" s="187"/>
      <c r="O299" s="76"/>
      <c r="P299" s="76">
        <v>41</v>
      </c>
      <c r="Q299" s="76">
        <v>27</v>
      </c>
      <c r="R299" s="76"/>
      <c r="S299" s="76"/>
    </row>
    <row r="300" spans="1:19" s="54" customFormat="1" ht="18.75" customHeight="1">
      <c r="A300" s="144" t="s">
        <v>474</v>
      </c>
      <c r="B300" s="306" t="s">
        <v>256</v>
      </c>
      <c r="C300" s="306"/>
      <c r="D300" s="306"/>
      <c r="E300" s="306"/>
      <c r="F300" s="306"/>
      <c r="G300" s="306"/>
      <c r="H300" s="306"/>
      <c r="I300" s="306"/>
      <c r="J300" s="306"/>
      <c r="K300" s="181"/>
      <c r="L300" s="167">
        <f t="shared" si="61"/>
        <v>30</v>
      </c>
      <c r="M300" s="188">
        <f t="shared" si="62"/>
        <v>27</v>
      </c>
      <c r="N300" s="187"/>
      <c r="O300" s="76"/>
      <c r="P300" s="76">
        <v>30</v>
      </c>
      <c r="Q300" s="76">
        <v>27</v>
      </c>
      <c r="R300" s="76"/>
      <c r="S300" s="76"/>
    </row>
    <row r="301" spans="1:19" s="54" customFormat="1" ht="18.75" customHeight="1">
      <c r="A301" s="145" t="s">
        <v>610</v>
      </c>
      <c r="B301" s="321" t="s">
        <v>391</v>
      </c>
      <c r="C301" s="322"/>
      <c r="D301" s="322"/>
      <c r="E301" s="322"/>
      <c r="F301" s="322"/>
      <c r="G301" s="322"/>
      <c r="H301" s="322"/>
      <c r="I301" s="322"/>
      <c r="J301" s="374"/>
      <c r="K301" s="181"/>
      <c r="L301" s="167">
        <f t="shared" si="61"/>
        <v>30</v>
      </c>
      <c r="M301" s="188">
        <f t="shared" si="62"/>
        <v>20</v>
      </c>
      <c r="N301" s="187"/>
      <c r="O301" s="76"/>
      <c r="P301" s="76">
        <v>30</v>
      </c>
      <c r="Q301" s="76">
        <v>20</v>
      </c>
      <c r="R301" s="76"/>
      <c r="S301" s="76"/>
    </row>
    <row r="302" spans="1:19" s="54" customFormat="1" ht="18.75" customHeight="1">
      <c r="A302" s="363" t="s">
        <v>728</v>
      </c>
      <c r="B302" s="364"/>
      <c r="C302" s="364"/>
      <c r="D302" s="364"/>
      <c r="E302" s="364"/>
      <c r="F302" s="364"/>
      <c r="G302" s="364"/>
      <c r="H302" s="364"/>
      <c r="I302" s="364"/>
      <c r="J302" s="365"/>
      <c r="K302" s="182"/>
      <c r="L302" s="134">
        <f t="shared" ref="L302:S302" si="63">SUM(L303:L308)</f>
        <v>288</v>
      </c>
      <c r="M302" s="134">
        <f t="shared" si="63"/>
        <v>170</v>
      </c>
      <c r="N302" s="134">
        <f t="shared" si="63"/>
        <v>0</v>
      </c>
      <c r="O302" s="134">
        <f t="shared" si="63"/>
        <v>0</v>
      </c>
      <c r="P302" s="134">
        <f t="shared" si="63"/>
        <v>288</v>
      </c>
      <c r="Q302" s="134">
        <f t="shared" si="63"/>
        <v>170</v>
      </c>
      <c r="R302" s="134">
        <f t="shared" si="63"/>
        <v>0</v>
      </c>
      <c r="S302" s="134">
        <f t="shared" si="63"/>
        <v>0</v>
      </c>
    </row>
    <row r="303" spans="1:19" s="54" customFormat="1" ht="18.75" customHeight="1">
      <c r="A303" s="130" t="s">
        <v>589</v>
      </c>
      <c r="B303" s="331" t="s">
        <v>369</v>
      </c>
      <c r="C303" s="332"/>
      <c r="D303" s="332"/>
      <c r="E303" s="332"/>
      <c r="F303" s="332"/>
      <c r="G303" s="332"/>
      <c r="H303" s="332"/>
      <c r="I303" s="332"/>
      <c r="J303" s="362"/>
      <c r="K303" s="181">
        <v>2</v>
      </c>
      <c r="L303" s="167">
        <f t="shared" ref="L303:M308" si="64">+N303+P303+R303</f>
        <v>48</v>
      </c>
      <c r="M303" s="188">
        <f t="shared" si="64"/>
        <v>32</v>
      </c>
      <c r="N303" s="204"/>
      <c r="O303" s="89"/>
      <c r="P303" s="203">
        <v>48</v>
      </c>
      <c r="Q303" s="203">
        <v>32</v>
      </c>
      <c r="R303" s="89"/>
      <c r="S303" s="89"/>
    </row>
    <row r="304" spans="1:19" s="54" customFormat="1" ht="18.75" customHeight="1">
      <c r="A304" s="148" t="s">
        <v>501</v>
      </c>
      <c r="B304" s="306" t="s">
        <v>282</v>
      </c>
      <c r="C304" s="306"/>
      <c r="D304" s="306"/>
      <c r="E304" s="306"/>
      <c r="F304" s="306"/>
      <c r="G304" s="306"/>
      <c r="H304" s="306"/>
      <c r="I304" s="306"/>
      <c r="J304" s="306"/>
      <c r="K304" s="181">
        <v>3</v>
      </c>
      <c r="L304" s="167">
        <f t="shared" si="64"/>
        <v>45</v>
      </c>
      <c r="M304" s="188">
        <f t="shared" si="64"/>
        <v>32</v>
      </c>
      <c r="N304" s="204"/>
      <c r="O304" s="89"/>
      <c r="P304" s="203">
        <v>45</v>
      </c>
      <c r="Q304" s="203">
        <v>32</v>
      </c>
      <c r="R304" s="89"/>
      <c r="S304" s="89"/>
    </row>
    <row r="305" spans="1:19" s="54" customFormat="1" ht="18.75" customHeight="1">
      <c r="A305" s="58" t="s">
        <v>504</v>
      </c>
      <c r="B305" s="300" t="s">
        <v>285</v>
      </c>
      <c r="C305" s="301"/>
      <c r="D305" s="301"/>
      <c r="E305" s="301"/>
      <c r="F305" s="301"/>
      <c r="G305" s="301"/>
      <c r="H305" s="301"/>
      <c r="I305" s="301"/>
      <c r="J305" s="354"/>
      <c r="K305" s="181">
        <v>4</v>
      </c>
      <c r="L305" s="167">
        <f t="shared" si="64"/>
        <v>30</v>
      </c>
      <c r="M305" s="188">
        <f t="shared" si="64"/>
        <v>15</v>
      </c>
      <c r="N305" s="204"/>
      <c r="O305" s="89"/>
      <c r="P305" s="203">
        <v>30</v>
      </c>
      <c r="Q305" s="203">
        <v>15</v>
      </c>
      <c r="R305" s="89"/>
      <c r="S305" s="89"/>
    </row>
    <row r="306" spans="1:19" s="54" customFormat="1" ht="18.75" customHeight="1">
      <c r="A306" s="135" t="s">
        <v>605</v>
      </c>
      <c r="B306" s="327" t="s">
        <v>386</v>
      </c>
      <c r="C306" s="328"/>
      <c r="D306" s="328"/>
      <c r="E306" s="328"/>
      <c r="F306" s="328"/>
      <c r="G306" s="328"/>
      <c r="H306" s="328"/>
      <c r="I306" s="328"/>
      <c r="J306" s="361"/>
      <c r="K306" s="181">
        <v>5</v>
      </c>
      <c r="L306" s="167">
        <f t="shared" si="64"/>
        <v>45</v>
      </c>
      <c r="M306" s="188">
        <f t="shared" si="64"/>
        <v>28</v>
      </c>
      <c r="N306" s="204"/>
      <c r="O306" s="89"/>
      <c r="P306" s="203">
        <v>45</v>
      </c>
      <c r="Q306" s="203">
        <v>28</v>
      </c>
      <c r="R306" s="89"/>
      <c r="S306" s="89"/>
    </row>
    <row r="307" spans="1:19" s="54" customFormat="1" ht="18.75" customHeight="1">
      <c r="A307" s="132" t="s">
        <v>475</v>
      </c>
      <c r="B307" s="309" t="s">
        <v>257</v>
      </c>
      <c r="C307" s="310"/>
      <c r="D307" s="310"/>
      <c r="E307" s="310"/>
      <c r="F307" s="310"/>
      <c r="G307" s="310"/>
      <c r="H307" s="310"/>
      <c r="I307" s="310"/>
      <c r="J307" s="356"/>
      <c r="K307" s="181">
        <v>6</v>
      </c>
      <c r="L307" s="167">
        <f t="shared" si="64"/>
        <v>60</v>
      </c>
      <c r="M307" s="188">
        <f t="shared" si="64"/>
        <v>50</v>
      </c>
      <c r="N307" s="204"/>
      <c r="O307" s="89"/>
      <c r="P307" s="203">
        <v>60</v>
      </c>
      <c r="Q307" s="203">
        <v>50</v>
      </c>
      <c r="R307" s="89"/>
      <c r="S307" s="89"/>
    </row>
    <row r="308" spans="1:19" s="54" customFormat="1" ht="18.75" customHeight="1">
      <c r="A308" s="132" t="s">
        <v>507</v>
      </c>
      <c r="B308" s="309" t="s">
        <v>289</v>
      </c>
      <c r="C308" s="310"/>
      <c r="D308" s="310"/>
      <c r="E308" s="310"/>
      <c r="F308" s="310"/>
      <c r="G308" s="310"/>
      <c r="H308" s="310"/>
      <c r="I308" s="310"/>
      <c r="J308" s="356"/>
      <c r="K308" s="181">
        <v>7</v>
      </c>
      <c r="L308" s="167">
        <f t="shared" si="64"/>
        <v>60</v>
      </c>
      <c r="M308" s="188">
        <f t="shared" si="64"/>
        <v>13</v>
      </c>
      <c r="N308" s="204"/>
      <c r="O308" s="89"/>
      <c r="P308" s="203">
        <v>60</v>
      </c>
      <c r="Q308" s="203">
        <v>13</v>
      </c>
      <c r="R308" s="89"/>
      <c r="S308" s="89"/>
    </row>
    <row r="309" spans="1:19" s="54" customFormat="1" ht="18.75" customHeight="1">
      <c r="A309" s="363" t="s">
        <v>727</v>
      </c>
      <c r="B309" s="364"/>
      <c r="C309" s="364"/>
      <c r="D309" s="364"/>
      <c r="E309" s="364"/>
      <c r="F309" s="364"/>
      <c r="G309" s="364"/>
      <c r="H309" s="364"/>
      <c r="I309" s="364"/>
      <c r="J309" s="365"/>
      <c r="K309" s="182"/>
      <c r="L309" s="134">
        <f t="shared" ref="L309:S309" si="65">SUM(L310:L312)</f>
        <v>63</v>
      </c>
      <c r="M309" s="134">
        <f t="shared" si="65"/>
        <v>50</v>
      </c>
      <c r="N309" s="134">
        <f t="shared" si="65"/>
        <v>0</v>
      </c>
      <c r="O309" s="134">
        <f t="shared" si="65"/>
        <v>0</v>
      </c>
      <c r="P309" s="134">
        <f t="shared" si="65"/>
        <v>63</v>
      </c>
      <c r="Q309" s="134">
        <f t="shared" si="65"/>
        <v>50</v>
      </c>
      <c r="R309" s="134">
        <f t="shared" si="65"/>
        <v>0</v>
      </c>
      <c r="S309" s="134">
        <f t="shared" si="65"/>
        <v>0</v>
      </c>
    </row>
    <row r="310" spans="1:19" s="54" customFormat="1" ht="18.75" customHeight="1">
      <c r="A310" s="132" t="s">
        <v>473</v>
      </c>
      <c r="B310" s="309" t="s">
        <v>255</v>
      </c>
      <c r="C310" s="310"/>
      <c r="D310" s="310"/>
      <c r="E310" s="310"/>
      <c r="F310" s="310"/>
      <c r="G310" s="310"/>
      <c r="H310" s="310"/>
      <c r="I310" s="310"/>
      <c r="J310" s="356"/>
      <c r="K310" s="181"/>
      <c r="L310" s="167">
        <f t="shared" ref="L310:M312" si="66">+N310+P310+R310</f>
        <v>21</v>
      </c>
      <c r="M310" s="188">
        <f t="shared" si="66"/>
        <v>15</v>
      </c>
      <c r="N310" s="109"/>
      <c r="O310" s="84"/>
      <c r="P310" s="100">
        <v>21</v>
      </c>
      <c r="Q310" s="113">
        <v>15</v>
      </c>
      <c r="R310" s="84">
        <v>0</v>
      </c>
      <c r="S310" s="84"/>
    </row>
    <row r="311" spans="1:19" s="54" customFormat="1" ht="27" customHeight="1">
      <c r="A311" s="130" t="s">
        <v>589</v>
      </c>
      <c r="B311" s="331" t="s">
        <v>369</v>
      </c>
      <c r="C311" s="332"/>
      <c r="D311" s="332"/>
      <c r="E311" s="332"/>
      <c r="F311" s="332"/>
      <c r="G311" s="332"/>
      <c r="H311" s="332"/>
      <c r="I311" s="332"/>
      <c r="J311" s="362"/>
      <c r="K311" s="181"/>
      <c r="L311" s="167">
        <f t="shared" si="66"/>
        <v>28</v>
      </c>
      <c r="M311" s="188">
        <f t="shared" si="66"/>
        <v>26</v>
      </c>
      <c r="N311" s="109"/>
      <c r="O311" s="84"/>
      <c r="P311" s="100">
        <v>28</v>
      </c>
      <c r="Q311" s="113">
        <v>26</v>
      </c>
      <c r="R311" s="84">
        <v>0</v>
      </c>
      <c r="S311" s="84"/>
    </row>
    <row r="312" spans="1:19" s="54" customFormat="1" ht="18.75" customHeight="1">
      <c r="A312" s="132" t="s">
        <v>487</v>
      </c>
      <c r="B312" s="300" t="s">
        <v>269</v>
      </c>
      <c r="C312" s="301"/>
      <c r="D312" s="301"/>
      <c r="E312" s="301"/>
      <c r="F312" s="301"/>
      <c r="G312" s="301"/>
      <c r="H312" s="301"/>
      <c r="I312" s="301"/>
      <c r="J312" s="354"/>
      <c r="K312" s="181"/>
      <c r="L312" s="167">
        <f t="shared" si="66"/>
        <v>14</v>
      </c>
      <c r="M312" s="188">
        <f t="shared" si="66"/>
        <v>9</v>
      </c>
      <c r="N312" s="109"/>
      <c r="O312" s="84"/>
      <c r="P312" s="100">
        <v>14</v>
      </c>
      <c r="Q312" s="113">
        <v>9</v>
      </c>
      <c r="R312" s="84">
        <v>0</v>
      </c>
      <c r="S312" s="84"/>
    </row>
    <row r="313" spans="1:19" s="54" customFormat="1" ht="18.75" customHeight="1">
      <c r="A313" s="363" t="s">
        <v>726</v>
      </c>
      <c r="B313" s="364"/>
      <c r="C313" s="364"/>
      <c r="D313" s="364"/>
      <c r="E313" s="364"/>
      <c r="F313" s="364"/>
      <c r="G313" s="364"/>
      <c r="H313" s="364"/>
      <c r="I313" s="364"/>
      <c r="J313" s="365"/>
      <c r="K313" s="182"/>
      <c r="L313" s="134">
        <f t="shared" ref="L313:S313" si="67">SUM(L314:L326)</f>
        <v>490</v>
      </c>
      <c r="M313" s="134">
        <f t="shared" si="67"/>
        <v>285</v>
      </c>
      <c r="N313" s="134">
        <f t="shared" si="67"/>
        <v>0</v>
      </c>
      <c r="O313" s="134">
        <f t="shared" si="67"/>
        <v>0</v>
      </c>
      <c r="P313" s="134">
        <f t="shared" si="67"/>
        <v>490</v>
      </c>
      <c r="Q313" s="134">
        <f t="shared" si="67"/>
        <v>285</v>
      </c>
      <c r="R313" s="134">
        <f t="shared" si="67"/>
        <v>0</v>
      </c>
      <c r="S313" s="134">
        <f t="shared" si="67"/>
        <v>0</v>
      </c>
    </row>
    <row r="314" spans="1:19" s="54" customFormat="1" ht="18.75" customHeight="1">
      <c r="A314" s="132" t="s">
        <v>573</v>
      </c>
      <c r="B314" s="309" t="s">
        <v>354</v>
      </c>
      <c r="C314" s="310"/>
      <c r="D314" s="310"/>
      <c r="E314" s="310"/>
      <c r="F314" s="310"/>
      <c r="G314" s="310"/>
      <c r="H314" s="310"/>
      <c r="I314" s="310"/>
      <c r="J314" s="356"/>
      <c r="K314" s="181"/>
      <c r="L314" s="202">
        <v>16</v>
      </c>
      <c r="M314" s="180">
        <v>0</v>
      </c>
      <c r="N314" s="187"/>
      <c r="O314" s="76"/>
      <c r="P314" s="196">
        <v>16</v>
      </c>
      <c r="Q314" s="76">
        <v>0</v>
      </c>
      <c r="R314" s="76"/>
      <c r="S314" s="76"/>
    </row>
    <row r="315" spans="1:19" s="54" customFormat="1" ht="18.75" customHeight="1">
      <c r="A315" s="132" t="s">
        <v>577</v>
      </c>
      <c r="B315" s="309" t="s">
        <v>358</v>
      </c>
      <c r="C315" s="310"/>
      <c r="D315" s="310"/>
      <c r="E315" s="310"/>
      <c r="F315" s="310"/>
      <c r="G315" s="310"/>
      <c r="H315" s="310"/>
      <c r="I315" s="310"/>
      <c r="J315" s="356"/>
      <c r="K315" s="201"/>
      <c r="L315" s="180">
        <v>19</v>
      </c>
      <c r="M315" s="180">
        <v>12</v>
      </c>
      <c r="N315" s="187"/>
      <c r="O315" s="76"/>
      <c r="P315" s="76">
        <v>19</v>
      </c>
      <c r="Q315" s="76">
        <v>12</v>
      </c>
      <c r="R315" s="76"/>
      <c r="S315" s="76"/>
    </row>
    <row r="316" spans="1:19" s="54" customFormat="1" ht="18.75" customHeight="1">
      <c r="A316" s="132" t="s">
        <v>473</v>
      </c>
      <c r="B316" s="309" t="s">
        <v>255</v>
      </c>
      <c r="C316" s="310"/>
      <c r="D316" s="310"/>
      <c r="E316" s="310"/>
      <c r="F316" s="310"/>
      <c r="G316" s="310"/>
      <c r="H316" s="310"/>
      <c r="I316" s="310"/>
      <c r="J316" s="356"/>
      <c r="K316" s="201"/>
      <c r="L316" s="180">
        <v>29</v>
      </c>
      <c r="M316" s="180">
        <v>18</v>
      </c>
      <c r="N316" s="187"/>
      <c r="O316" s="76"/>
      <c r="P316" s="76">
        <v>29</v>
      </c>
      <c r="Q316" s="76">
        <v>18</v>
      </c>
      <c r="R316" s="76"/>
      <c r="S316" s="76"/>
    </row>
    <row r="317" spans="1:19" s="54" customFormat="1" ht="18.75" customHeight="1">
      <c r="A317" s="132" t="s">
        <v>456</v>
      </c>
      <c r="B317" s="309" t="s">
        <v>236</v>
      </c>
      <c r="C317" s="310"/>
      <c r="D317" s="310"/>
      <c r="E317" s="310"/>
      <c r="F317" s="310"/>
      <c r="G317" s="310"/>
      <c r="H317" s="310"/>
      <c r="I317" s="310"/>
      <c r="J317" s="356"/>
      <c r="K317" s="201"/>
      <c r="L317" s="180">
        <v>26</v>
      </c>
      <c r="M317" s="180">
        <v>18</v>
      </c>
      <c r="N317" s="187"/>
      <c r="O317" s="76"/>
      <c r="P317" s="76">
        <v>26</v>
      </c>
      <c r="Q317" s="76">
        <v>18</v>
      </c>
      <c r="R317" s="76"/>
      <c r="S317" s="76"/>
    </row>
    <row r="318" spans="1:19" s="54" customFormat="1" ht="18.75" customHeight="1">
      <c r="A318" s="132" t="s">
        <v>573</v>
      </c>
      <c r="B318" s="309" t="s">
        <v>354</v>
      </c>
      <c r="C318" s="310"/>
      <c r="D318" s="310"/>
      <c r="E318" s="310"/>
      <c r="F318" s="310"/>
      <c r="G318" s="310"/>
      <c r="H318" s="310"/>
      <c r="I318" s="310"/>
      <c r="J318" s="356"/>
      <c r="K318" s="201"/>
      <c r="L318" s="180">
        <v>60</v>
      </c>
      <c r="M318" s="180">
        <v>23</v>
      </c>
      <c r="N318" s="187"/>
      <c r="O318" s="76"/>
      <c r="P318" s="76">
        <v>60</v>
      </c>
      <c r="Q318" s="76">
        <v>23</v>
      </c>
      <c r="R318" s="76"/>
      <c r="S318" s="76"/>
    </row>
    <row r="319" spans="1:19" s="54" customFormat="1" ht="18.75" customHeight="1">
      <c r="A319" s="132" t="s">
        <v>577</v>
      </c>
      <c r="B319" s="309" t="s">
        <v>358</v>
      </c>
      <c r="C319" s="310"/>
      <c r="D319" s="310"/>
      <c r="E319" s="310"/>
      <c r="F319" s="310"/>
      <c r="G319" s="310"/>
      <c r="H319" s="310"/>
      <c r="I319" s="310"/>
      <c r="J319" s="356"/>
      <c r="K319" s="201"/>
      <c r="L319" s="180">
        <v>60</v>
      </c>
      <c r="M319" s="180">
        <v>33</v>
      </c>
      <c r="N319" s="187"/>
      <c r="O319" s="76"/>
      <c r="P319" s="76">
        <v>60</v>
      </c>
      <c r="Q319" s="76">
        <v>33</v>
      </c>
      <c r="R319" s="76"/>
      <c r="S319" s="76"/>
    </row>
    <row r="320" spans="1:19" s="54" customFormat="1" ht="18.75" customHeight="1">
      <c r="A320" s="132" t="s">
        <v>473</v>
      </c>
      <c r="B320" s="309" t="s">
        <v>255</v>
      </c>
      <c r="C320" s="310"/>
      <c r="D320" s="310"/>
      <c r="E320" s="310"/>
      <c r="F320" s="310"/>
      <c r="G320" s="310"/>
      <c r="H320" s="310"/>
      <c r="I320" s="310"/>
      <c r="J320" s="356"/>
      <c r="K320" s="201"/>
      <c r="L320" s="180">
        <v>60</v>
      </c>
      <c r="M320" s="180">
        <v>41</v>
      </c>
      <c r="N320" s="187"/>
      <c r="O320" s="76"/>
      <c r="P320" s="76">
        <v>60</v>
      </c>
      <c r="Q320" s="76">
        <v>41</v>
      </c>
      <c r="R320" s="76"/>
      <c r="S320" s="76"/>
    </row>
    <row r="321" spans="1:19" s="54" customFormat="1" ht="18.75" customHeight="1">
      <c r="A321" s="132" t="s">
        <v>456</v>
      </c>
      <c r="B321" s="309" t="s">
        <v>236</v>
      </c>
      <c r="C321" s="310"/>
      <c r="D321" s="310"/>
      <c r="E321" s="310"/>
      <c r="F321" s="310"/>
      <c r="G321" s="310"/>
      <c r="H321" s="310"/>
      <c r="I321" s="310"/>
      <c r="J321" s="356"/>
      <c r="K321" s="201"/>
      <c r="L321" s="180">
        <v>60</v>
      </c>
      <c r="M321" s="180">
        <v>42</v>
      </c>
      <c r="N321" s="187"/>
      <c r="O321" s="76"/>
      <c r="P321" s="76">
        <v>60</v>
      </c>
      <c r="Q321" s="76">
        <v>42</v>
      </c>
      <c r="R321" s="76"/>
      <c r="S321" s="76"/>
    </row>
    <row r="322" spans="1:19" s="54" customFormat="1" ht="18.75" customHeight="1">
      <c r="A322" s="145" t="s">
        <v>610</v>
      </c>
      <c r="B322" s="321" t="s">
        <v>391</v>
      </c>
      <c r="C322" s="322"/>
      <c r="D322" s="322"/>
      <c r="E322" s="322"/>
      <c r="F322" s="322"/>
      <c r="G322" s="322"/>
      <c r="H322" s="322"/>
      <c r="I322" s="322"/>
      <c r="J322" s="374"/>
      <c r="K322" s="201"/>
      <c r="L322" s="180">
        <v>40</v>
      </c>
      <c r="M322" s="180">
        <v>29</v>
      </c>
      <c r="N322" s="187"/>
      <c r="O322" s="76"/>
      <c r="P322" s="76">
        <v>40</v>
      </c>
      <c r="Q322" s="76">
        <v>29</v>
      </c>
      <c r="R322" s="76"/>
      <c r="S322" s="76"/>
    </row>
    <row r="323" spans="1:19" s="54" customFormat="1" ht="18.75" customHeight="1">
      <c r="A323" s="132" t="s">
        <v>477</v>
      </c>
      <c r="B323" s="309" t="s">
        <v>259</v>
      </c>
      <c r="C323" s="310"/>
      <c r="D323" s="310"/>
      <c r="E323" s="310"/>
      <c r="F323" s="310"/>
      <c r="G323" s="310"/>
      <c r="H323" s="310"/>
      <c r="I323" s="310"/>
      <c r="J323" s="356"/>
      <c r="K323" s="201"/>
      <c r="L323" s="180">
        <v>40</v>
      </c>
      <c r="M323" s="180">
        <v>39</v>
      </c>
      <c r="N323" s="187"/>
      <c r="O323" s="76"/>
      <c r="P323" s="76">
        <v>40</v>
      </c>
      <c r="Q323" s="76">
        <v>39</v>
      </c>
      <c r="R323" s="76"/>
      <c r="S323" s="76"/>
    </row>
    <row r="324" spans="1:19" s="54" customFormat="1" ht="18.75" customHeight="1">
      <c r="A324" s="132" t="s">
        <v>566</v>
      </c>
      <c r="B324" s="306" t="s">
        <v>347</v>
      </c>
      <c r="C324" s="306"/>
      <c r="D324" s="306"/>
      <c r="E324" s="306"/>
      <c r="F324" s="306"/>
      <c r="G324" s="306"/>
      <c r="H324" s="306"/>
      <c r="I324" s="306"/>
      <c r="J324" s="306"/>
      <c r="K324" s="201"/>
      <c r="L324" s="180">
        <v>40</v>
      </c>
      <c r="M324" s="180">
        <v>10</v>
      </c>
      <c r="N324" s="187"/>
      <c r="O324" s="76"/>
      <c r="P324" s="76">
        <v>40</v>
      </c>
      <c r="Q324" s="76">
        <v>10</v>
      </c>
      <c r="R324" s="76"/>
      <c r="S324" s="76"/>
    </row>
    <row r="325" spans="1:19" s="54" customFormat="1" ht="18.75" customHeight="1">
      <c r="A325" s="58" t="s">
        <v>504</v>
      </c>
      <c r="B325" s="300" t="s">
        <v>285</v>
      </c>
      <c r="C325" s="301"/>
      <c r="D325" s="301"/>
      <c r="E325" s="301"/>
      <c r="F325" s="301"/>
      <c r="G325" s="301"/>
      <c r="H325" s="301"/>
      <c r="I325" s="301"/>
      <c r="J325" s="354"/>
      <c r="K325" s="201"/>
      <c r="L325" s="180">
        <v>20</v>
      </c>
      <c r="M325" s="180">
        <v>5</v>
      </c>
      <c r="N325" s="187"/>
      <c r="O325" s="76"/>
      <c r="P325" s="76">
        <v>20</v>
      </c>
      <c r="Q325" s="76">
        <v>5</v>
      </c>
      <c r="R325" s="76"/>
      <c r="S325" s="76"/>
    </row>
    <row r="326" spans="1:19" s="54" customFormat="1" ht="18.75" customHeight="1">
      <c r="A326" s="132" t="s">
        <v>511</v>
      </c>
      <c r="B326" s="309" t="s">
        <v>293</v>
      </c>
      <c r="C326" s="310"/>
      <c r="D326" s="310"/>
      <c r="E326" s="310"/>
      <c r="F326" s="310"/>
      <c r="G326" s="310"/>
      <c r="H326" s="310"/>
      <c r="I326" s="310"/>
      <c r="J326" s="356"/>
      <c r="K326" s="201"/>
      <c r="L326" s="180">
        <v>20</v>
      </c>
      <c r="M326" s="180">
        <v>15</v>
      </c>
      <c r="N326" s="187"/>
      <c r="O326" s="76"/>
      <c r="P326" s="76">
        <v>20</v>
      </c>
      <c r="Q326" s="76">
        <v>15</v>
      </c>
      <c r="R326" s="76"/>
      <c r="S326" s="76"/>
    </row>
    <row r="327" spans="1:19" s="54" customFormat="1" ht="18.75" customHeight="1">
      <c r="A327" s="363" t="s">
        <v>725</v>
      </c>
      <c r="B327" s="364"/>
      <c r="C327" s="364"/>
      <c r="D327" s="364"/>
      <c r="E327" s="364"/>
      <c r="F327" s="364"/>
      <c r="G327" s="364"/>
      <c r="H327" s="364"/>
      <c r="I327" s="364"/>
      <c r="J327" s="365"/>
      <c r="K327" s="182"/>
      <c r="L327" s="134">
        <f t="shared" ref="L327:S327" si="68">SUM(L328:L330)</f>
        <v>400</v>
      </c>
      <c r="M327" s="134">
        <f t="shared" si="68"/>
        <v>291</v>
      </c>
      <c r="N327" s="134">
        <f t="shared" si="68"/>
        <v>0</v>
      </c>
      <c r="O327" s="134">
        <f t="shared" si="68"/>
        <v>0</v>
      </c>
      <c r="P327" s="134">
        <f t="shared" si="68"/>
        <v>400</v>
      </c>
      <c r="Q327" s="134">
        <f t="shared" si="68"/>
        <v>291</v>
      </c>
      <c r="R327" s="134">
        <f t="shared" si="68"/>
        <v>0</v>
      </c>
      <c r="S327" s="134">
        <f t="shared" si="68"/>
        <v>0</v>
      </c>
    </row>
    <row r="328" spans="1:19" s="54" customFormat="1" ht="23.25" customHeight="1">
      <c r="A328" s="132" t="s">
        <v>475</v>
      </c>
      <c r="B328" s="309" t="s">
        <v>257</v>
      </c>
      <c r="C328" s="310"/>
      <c r="D328" s="310"/>
      <c r="E328" s="310"/>
      <c r="F328" s="310"/>
      <c r="G328" s="310"/>
      <c r="H328" s="310"/>
      <c r="I328" s="310"/>
      <c r="J328" s="356"/>
      <c r="K328" s="181"/>
      <c r="L328" s="167">
        <f t="shared" ref="L328:M330" si="69">+N328+P328+R328</f>
        <v>100</v>
      </c>
      <c r="M328" s="188">
        <f t="shared" si="69"/>
        <v>69</v>
      </c>
      <c r="N328" s="187"/>
      <c r="O328" s="76"/>
      <c r="P328" s="76">
        <v>100</v>
      </c>
      <c r="Q328" s="76">
        <v>69</v>
      </c>
      <c r="R328" s="76"/>
      <c r="S328" s="76"/>
    </row>
    <row r="329" spans="1:19" s="54" customFormat="1" ht="18.75" customHeight="1">
      <c r="A329" s="132" t="s">
        <v>586</v>
      </c>
      <c r="B329" s="309" t="s">
        <v>366</v>
      </c>
      <c r="C329" s="310"/>
      <c r="D329" s="310"/>
      <c r="E329" s="310"/>
      <c r="F329" s="310"/>
      <c r="G329" s="310"/>
      <c r="H329" s="310"/>
      <c r="I329" s="310"/>
      <c r="J329" s="356"/>
      <c r="K329" s="181"/>
      <c r="L329" s="167">
        <f t="shared" si="69"/>
        <v>100</v>
      </c>
      <c r="M329" s="188">
        <f t="shared" si="69"/>
        <v>73</v>
      </c>
      <c r="N329" s="187"/>
      <c r="O329" s="76"/>
      <c r="P329" s="76">
        <v>100</v>
      </c>
      <c r="Q329" s="76">
        <v>73</v>
      </c>
      <c r="R329" s="76"/>
      <c r="S329" s="76"/>
    </row>
    <row r="330" spans="1:19" s="54" customFormat="1" ht="18.75" customHeight="1">
      <c r="A330" s="130" t="s">
        <v>724</v>
      </c>
      <c r="B330" s="306" t="s">
        <v>723</v>
      </c>
      <c r="C330" s="306"/>
      <c r="D330" s="306"/>
      <c r="E330" s="306"/>
      <c r="F330" s="306"/>
      <c r="G330" s="306"/>
      <c r="H330" s="306"/>
      <c r="I330" s="306"/>
      <c r="J330" s="306"/>
      <c r="K330" s="181"/>
      <c r="L330" s="167">
        <f t="shared" si="69"/>
        <v>200</v>
      </c>
      <c r="M330" s="188">
        <f t="shared" si="69"/>
        <v>149</v>
      </c>
      <c r="N330" s="187"/>
      <c r="O330" s="76"/>
      <c r="P330" s="76">
        <v>200</v>
      </c>
      <c r="Q330" s="76">
        <v>149</v>
      </c>
      <c r="R330" s="76"/>
      <c r="S330" s="76"/>
    </row>
    <row r="331" spans="1:19" s="54" customFormat="1" ht="18.75" customHeight="1">
      <c r="A331" s="363" t="s">
        <v>722</v>
      </c>
      <c r="B331" s="364"/>
      <c r="C331" s="364"/>
      <c r="D331" s="364"/>
      <c r="E331" s="364"/>
      <c r="F331" s="364"/>
      <c r="G331" s="364"/>
      <c r="H331" s="364"/>
      <c r="I331" s="364"/>
      <c r="J331" s="365"/>
      <c r="K331" s="182"/>
      <c r="L331" s="134">
        <f t="shared" ref="L331:S331" si="70">SUM(L332:L334)</f>
        <v>205</v>
      </c>
      <c r="M331" s="134">
        <f t="shared" si="70"/>
        <v>5</v>
      </c>
      <c r="N331" s="134">
        <f t="shared" si="70"/>
        <v>0</v>
      </c>
      <c r="O331" s="134">
        <f t="shared" si="70"/>
        <v>0</v>
      </c>
      <c r="P331" s="134">
        <f t="shared" si="70"/>
        <v>47</v>
      </c>
      <c r="Q331" s="134">
        <f t="shared" si="70"/>
        <v>2</v>
      </c>
      <c r="R331" s="134">
        <f t="shared" si="70"/>
        <v>158</v>
      </c>
      <c r="S331" s="134">
        <f t="shared" si="70"/>
        <v>3</v>
      </c>
    </row>
    <row r="332" spans="1:19" s="54" customFormat="1" ht="18.75" customHeight="1">
      <c r="A332" s="132" t="s">
        <v>494</v>
      </c>
      <c r="B332" s="379" t="s">
        <v>276</v>
      </c>
      <c r="C332" s="380"/>
      <c r="D332" s="380"/>
      <c r="E332" s="380"/>
      <c r="F332" s="380"/>
      <c r="G332" s="380"/>
      <c r="H332" s="380"/>
      <c r="I332" s="380"/>
      <c r="J332" s="381"/>
      <c r="K332" s="181"/>
      <c r="L332" s="167">
        <f t="shared" ref="L332:M334" si="71">+N332+P332+R332</f>
        <v>174</v>
      </c>
      <c r="M332" s="188">
        <f t="shared" si="71"/>
        <v>5</v>
      </c>
      <c r="N332" s="187"/>
      <c r="O332" s="76"/>
      <c r="P332" s="76">
        <v>39</v>
      </c>
      <c r="Q332" s="76">
        <v>2</v>
      </c>
      <c r="R332" s="198">
        <v>135</v>
      </c>
      <c r="S332" s="198">
        <v>3</v>
      </c>
    </row>
    <row r="333" spans="1:19" s="54" customFormat="1" ht="18.75" customHeight="1">
      <c r="A333" s="132" t="s">
        <v>571</v>
      </c>
      <c r="B333" s="309" t="s">
        <v>352</v>
      </c>
      <c r="C333" s="310"/>
      <c r="D333" s="310"/>
      <c r="E333" s="310"/>
      <c r="F333" s="310"/>
      <c r="G333" s="310"/>
      <c r="H333" s="310"/>
      <c r="I333" s="310"/>
      <c r="J333" s="356"/>
      <c r="K333" s="181"/>
      <c r="L333" s="167">
        <f t="shared" si="71"/>
        <v>14</v>
      </c>
      <c r="M333" s="188">
        <f t="shared" si="71"/>
        <v>0</v>
      </c>
      <c r="N333" s="187"/>
      <c r="O333" s="76"/>
      <c r="P333" s="76">
        <v>8</v>
      </c>
      <c r="Q333" s="76">
        <v>0</v>
      </c>
      <c r="R333" s="198">
        <v>6</v>
      </c>
      <c r="S333" s="198">
        <v>0</v>
      </c>
    </row>
    <row r="334" spans="1:19" s="54" customFormat="1" ht="24.75" customHeight="1">
      <c r="A334" s="132" t="s">
        <v>481</v>
      </c>
      <c r="B334" s="300" t="s">
        <v>263</v>
      </c>
      <c r="C334" s="301"/>
      <c r="D334" s="301"/>
      <c r="E334" s="301"/>
      <c r="F334" s="301"/>
      <c r="G334" s="301"/>
      <c r="H334" s="301"/>
      <c r="I334" s="301"/>
      <c r="J334" s="354"/>
      <c r="K334" s="181"/>
      <c r="L334" s="167">
        <f t="shared" si="71"/>
        <v>17</v>
      </c>
      <c r="M334" s="188">
        <f t="shared" si="71"/>
        <v>0</v>
      </c>
      <c r="N334" s="187"/>
      <c r="O334" s="76"/>
      <c r="P334" s="76">
        <v>0</v>
      </c>
      <c r="Q334" s="76">
        <v>0</v>
      </c>
      <c r="R334" s="198">
        <v>17</v>
      </c>
      <c r="S334" s="198">
        <v>0</v>
      </c>
    </row>
    <row r="335" spans="1:19" s="54" customFormat="1" ht="18.75" customHeight="1">
      <c r="A335" s="363" t="s">
        <v>721</v>
      </c>
      <c r="B335" s="364"/>
      <c r="C335" s="364"/>
      <c r="D335" s="364"/>
      <c r="E335" s="364"/>
      <c r="F335" s="364"/>
      <c r="G335" s="364"/>
      <c r="H335" s="364"/>
      <c r="I335" s="364"/>
      <c r="J335" s="365"/>
      <c r="K335" s="182"/>
      <c r="L335" s="134">
        <f t="shared" ref="L335:S335" si="72">SUM(L336:L339)</f>
        <v>149</v>
      </c>
      <c r="M335" s="134">
        <f t="shared" si="72"/>
        <v>65</v>
      </c>
      <c r="N335" s="134">
        <f t="shared" si="72"/>
        <v>0</v>
      </c>
      <c r="O335" s="134">
        <f t="shared" si="72"/>
        <v>0</v>
      </c>
      <c r="P335" s="134">
        <f t="shared" si="72"/>
        <v>149</v>
      </c>
      <c r="Q335" s="134">
        <f t="shared" si="72"/>
        <v>65</v>
      </c>
      <c r="R335" s="134">
        <f t="shared" si="72"/>
        <v>0</v>
      </c>
      <c r="S335" s="134">
        <f t="shared" si="72"/>
        <v>0</v>
      </c>
    </row>
    <row r="336" spans="1:19" s="54" customFormat="1" ht="18.75" customHeight="1">
      <c r="A336" s="132" t="s">
        <v>577</v>
      </c>
      <c r="B336" s="309" t="s">
        <v>358</v>
      </c>
      <c r="C336" s="310"/>
      <c r="D336" s="310"/>
      <c r="E336" s="310"/>
      <c r="F336" s="310"/>
      <c r="G336" s="310"/>
      <c r="H336" s="310"/>
      <c r="I336" s="310"/>
      <c r="J336" s="356"/>
      <c r="K336" s="181"/>
      <c r="L336" s="167">
        <f t="shared" ref="L336:M339" si="73">+N336+P336+R336</f>
        <v>37</v>
      </c>
      <c r="M336" s="188">
        <f t="shared" si="73"/>
        <v>31</v>
      </c>
      <c r="N336" s="187"/>
      <c r="O336" s="76"/>
      <c r="P336" s="200">
        <v>37</v>
      </c>
      <c r="Q336" s="200">
        <v>31</v>
      </c>
      <c r="R336" s="76"/>
      <c r="S336" s="76"/>
    </row>
    <row r="337" spans="1:19" s="54" customFormat="1" ht="18.75" customHeight="1">
      <c r="A337" s="132" t="s">
        <v>494</v>
      </c>
      <c r="B337" s="379" t="s">
        <v>276</v>
      </c>
      <c r="C337" s="380"/>
      <c r="D337" s="380"/>
      <c r="E337" s="380"/>
      <c r="F337" s="380"/>
      <c r="G337" s="380"/>
      <c r="H337" s="380"/>
      <c r="I337" s="380"/>
      <c r="J337" s="381"/>
      <c r="K337" s="181"/>
      <c r="L337" s="167">
        <f t="shared" si="73"/>
        <v>30</v>
      </c>
      <c r="M337" s="188">
        <f t="shared" si="73"/>
        <v>3</v>
      </c>
      <c r="N337" s="187"/>
      <c r="O337" s="76"/>
      <c r="P337" s="200">
        <v>30</v>
      </c>
      <c r="Q337" s="200">
        <v>3</v>
      </c>
      <c r="R337" s="76"/>
      <c r="S337" s="76"/>
    </row>
    <row r="338" spans="1:19" s="54" customFormat="1" ht="18.75" customHeight="1">
      <c r="A338" s="142" t="s">
        <v>470</v>
      </c>
      <c r="B338" s="334" t="s">
        <v>252</v>
      </c>
      <c r="C338" s="335"/>
      <c r="D338" s="335"/>
      <c r="E338" s="335"/>
      <c r="F338" s="335"/>
      <c r="G338" s="335"/>
      <c r="H338" s="335"/>
      <c r="I338" s="335"/>
      <c r="J338" s="366"/>
      <c r="K338" s="181"/>
      <c r="L338" s="167">
        <f t="shared" si="73"/>
        <v>62</v>
      </c>
      <c r="M338" s="188">
        <f t="shared" si="73"/>
        <v>11</v>
      </c>
      <c r="N338" s="187"/>
      <c r="O338" s="76"/>
      <c r="P338" s="200">
        <v>62</v>
      </c>
      <c r="Q338" s="200">
        <v>11</v>
      </c>
      <c r="R338" s="76"/>
      <c r="S338" s="76"/>
    </row>
    <row r="339" spans="1:19" s="54" customFormat="1" ht="22.5" customHeight="1">
      <c r="A339" s="145" t="s">
        <v>476</v>
      </c>
      <c r="B339" s="300" t="s">
        <v>258</v>
      </c>
      <c r="C339" s="301"/>
      <c r="D339" s="301"/>
      <c r="E339" s="301"/>
      <c r="F339" s="301"/>
      <c r="G339" s="301"/>
      <c r="H339" s="301"/>
      <c r="I339" s="301"/>
      <c r="J339" s="354"/>
      <c r="K339" s="181"/>
      <c r="L339" s="167">
        <f t="shared" si="73"/>
        <v>20</v>
      </c>
      <c r="M339" s="188">
        <f t="shared" si="73"/>
        <v>20</v>
      </c>
      <c r="N339" s="187"/>
      <c r="O339" s="76"/>
      <c r="P339" s="200">
        <v>20</v>
      </c>
      <c r="Q339" s="200">
        <v>20</v>
      </c>
      <c r="R339" s="76"/>
      <c r="S339" s="76"/>
    </row>
    <row r="340" spans="1:19" s="54" customFormat="1" ht="18.75" customHeight="1">
      <c r="A340" s="363" t="s">
        <v>720</v>
      </c>
      <c r="B340" s="364"/>
      <c r="C340" s="364"/>
      <c r="D340" s="364"/>
      <c r="E340" s="364"/>
      <c r="F340" s="364"/>
      <c r="G340" s="364"/>
      <c r="H340" s="364"/>
      <c r="I340" s="364"/>
      <c r="J340" s="365"/>
      <c r="K340" s="182"/>
      <c r="L340" s="134">
        <f t="shared" ref="L340:S340" si="74">SUM(L341:L345)</f>
        <v>29</v>
      </c>
      <c r="M340" s="134">
        <f t="shared" si="74"/>
        <v>5</v>
      </c>
      <c r="N340" s="134">
        <f t="shared" si="74"/>
        <v>0</v>
      </c>
      <c r="O340" s="134">
        <f t="shared" si="74"/>
        <v>0</v>
      </c>
      <c r="P340" s="134">
        <f t="shared" si="74"/>
        <v>29</v>
      </c>
      <c r="Q340" s="134">
        <f t="shared" si="74"/>
        <v>5</v>
      </c>
      <c r="R340" s="134">
        <f t="shared" si="74"/>
        <v>0</v>
      </c>
      <c r="S340" s="134">
        <f t="shared" si="74"/>
        <v>0</v>
      </c>
    </row>
    <row r="341" spans="1:19" s="54" customFormat="1" ht="18.75" customHeight="1">
      <c r="A341" s="132" t="s">
        <v>557</v>
      </c>
      <c r="B341" s="309" t="s">
        <v>339</v>
      </c>
      <c r="C341" s="310"/>
      <c r="D341" s="310"/>
      <c r="E341" s="310"/>
      <c r="F341" s="310"/>
      <c r="G341" s="310"/>
      <c r="H341" s="310"/>
      <c r="I341" s="310"/>
      <c r="J341" s="356"/>
      <c r="K341" s="181">
        <v>1</v>
      </c>
      <c r="L341" s="167">
        <f t="shared" ref="L341:M345" si="75">+N341+P341+R341</f>
        <v>11</v>
      </c>
      <c r="M341" s="188">
        <f t="shared" si="75"/>
        <v>0</v>
      </c>
      <c r="N341" s="187"/>
      <c r="O341" s="76"/>
      <c r="P341" s="76">
        <v>11</v>
      </c>
      <c r="Q341" s="76">
        <v>0</v>
      </c>
      <c r="R341" s="76"/>
      <c r="S341" s="76"/>
    </row>
    <row r="342" spans="1:19" s="54" customFormat="1" ht="18.75" customHeight="1">
      <c r="A342" s="132" t="s">
        <v>577</v>
      </c>
      <c r="B342" s="309" t="s">
        <v>358</v>
      </c>
      <c r="C342" s="310"/>
      <c r="D342" s="310"/>
      <c r="E342" s="310"/>
      <c r="F342" s="310"/>
      <c r="G342" s="310"/>
      <c r="H342" s="310"/>
      <c r="I342" s="310"/>
      <c r="J342" s="356"/>
      <c r="K342" s="181">
        <v>2</v>
      </c>
      <c r="L342" s="167">
        <f t="shared" si="75"/>
        <v>5</v>
      </c>
      <c r="M342" s="188">
        <f t="shared" si="75"/>
        <v>2</v>
      </c>
      <c r="N342" s="187"/>
      <c r="O342" s="76"/>
      <c r="P342" s="76">
        <v>5</v>
      </c>
      <c r="Q342" s="76">
        <v>2</v>
      </c>
      <c r="R342" s="76"/>
      <c r="S342" s="76"/>
    </row>
    <row r="343" spans="1:19" s="54" customFormat="1" ht="18.75" customHeight="1">
      <c r="A343" s="132" t="s">
        <v>573</v>
      </c>
      <c r="B343" s="309" t="s">
        <v>354</v>
      </c>
      <c r="C343" s="310"/>
      <c r="D343" s="310"/>
      <c r="E343" s="310"/>
      <c r="F343" s="310"/>
      <c r="G343" s="310"/>
      <c r="H343" s="310"/>
      <c r="I343" s="310"/>
      <c r="J343" s="356"/>
      <c r="K343" s="181">
        <v>3</v>
      </c>
      <c r="L343" s="167">
        <f t="shared" si="75"/>
        <v>4</v>
      </c>
      <c r="M343" s="188">
        <f t="shared" si="75"/>
        <v>0</v>
      </c>
      <c r="N343" s="187"/>
      <c r="O343" s="76"/>
      <c r="P343" s="76">
        <v>4</v>
      </c>
      <c r="Q343" s="76">
        <v>0</v>
      </c>
      <c r="R343" s="76"/>
      <c r="S343" s="76"/>
    </row>
    <row r="344" spans="1:19" s="54" customFormat="1" ht="18.75" customHeight="1">
      <c r="A344" s="132" t="s">
        <v>494</v>
      </c>
      <c r="B344" s="379" t="s">
        <v>276</v>
      </c>
      <c r="C344" s="380"/>
      <c r="D344" s="380"/>
      <c r="E344" s="380"/>
      <c r="F344" s="380"/>
      <c r="G344" s="380"/>
      <c r="H344" s="380"/>
      <c r="I344" s="380"/>
      <c r="J344" s="381"/>
      <c r="K344" s="181"/>
      <c r="L344" s="167">
        <f t="shared" si="75"/>
        <v>6</v>
      </c>
      <c r="M344" s="188">
        <f t="shared" si="75"/>
        <v>0</v>
      </c>
      <c r="N344" s="187"/>
      <c r="O344" s="76"/>
      <c r="P344" s="76">
        <v>6</v>
      </c>
      <c r="Q344" s="76">
        <v>0</v>
      </c>
      <c r="R344" s="76"/>
      <c r="S344" s="76"/>
    </row>
    <row r="345" spans="1:19" s="54" customFormat="1" ht="18.75" customHeight="1">
      <c r="A345" s="58" t="s">
        <v>596</v>
      </c>
      <c r="B345" s="329" t="s">
        <v>378</v>
      </c>
      <c r="C345" s="330"/>
      <c r="D345" s="330"/>
      <c r="E345" s="330"/>
      <c r="F345" s="330"/>
      <c r="G345" s="330"/>
      <c r="H345" s="330"/>
      <c r="I345" s="330"/>
      <c r="J345" s="360"/>
      <c r="K345" s="181"/>
      <c r="L345" s="167">
        <f t="shared" si="75"/>
        <v>3</v>
      </c>
      <c r="M345" s="188">
        <f t="shared" si="75"/>
        <v>3</v>
      </c>
      <c r="N345" s="187"/>
      <c r="O345" s="76"/>
      <c r="P345" s="76">
        <v>3</v>
      </c>
      <c r="Q345" s="76">
        <v>3</v>
      </c>
      <c r="R345" s="76"/>
      <c r="S345" s="76"/>
    </row>
    <row r="346" spans="1:19" s="54" customFormat="1" ht="18.75" customHeight="1">
      <c r="A346" s="363" t="s">
        <v>719</v>
      </c>
      <c r="B346" s="364"/>
      <c r="C346" s="364"/>
      <c r="D346" s="364"/>
      <c r="E346" s="364"/>
      <c r="F346" s="364"/>
      <c r="G346" s="364"/>
      <c r="H346" s="364"/>
      <c r="I346" s="364"/>
      <c r="J346" s="365"/>
      <c r="K346" s="182"/>
      <c r="L346" s="134">
        <f t="shared" ref="L346:S346" si="76">SUM(L347:L353)</f>
        <v>245</v>
      </c>
      <c r="M346" s="134">
        <f t="shared" si="76"/>
        <v>94</v>
      </c>
      <c r="N346" s="134">
        <f t="shared" si="76"/>
        <v>0</v>
      </c>
      <c r="O346" s="134">
        <f t="shared" si="76"/>
        <v>0</v>
      </c>
      <c r="P346" s="134">
        <f t="shared" si="76"/>
        <v>245</v>
      </c>
      <c r="Q346" s="134">
        <f t="shared" si="76"/>
        <v>94</v>
      </c>
      <c r="R346" s="134">
        <f t="shared" si="76"/>
        <v>0</v>
      </c>
      <c r="S346" s="134">
        <f t="shared" si="76"/>
        <v>0</v>
      </c>
    </row>
    <row r="347" spans="1:19" s="54" customFormat="1" ht="18.75" customHeight="1">
      <c r="A347" s="156" t="s">
        <v>546</v>
      </c>
      <c r="B347" s="317" t="s">
        <v>328</v>
      </c>
      <c r="C347" s="318"/>
      <c r="D347" s="318"/>
      <c r="E347" s="318"/>
      <c r="F347" s="318"/>
      <c r="G347" s="318"/>
      <c r="H347" s="318"/>
      <c r="I347" s="318"/>
      <c r="J347" s="357"/>
      <c r="K347" s="181"/>
      <c r="L347" s="167">
        <f t="shared" ref="L347:M353" si="77">+N347+P347+R347</f>
        <v>59</v>
      </c>
      <c r="M347" s="188">
        <f t="shared" si="77"/>
        <v>0</v>
      </c>
      <c r="N347" s="187"/>
      <c r="O347" s="76"/>
      <c r="P347" s="76">
        <v>59</v>
      </c>
      <c r="Q347" s="76">
        <v>0</v>
      </c>
      <c r="R347" s="76"/>
      <c r="S347" s="76"/>
    </row>
    <row r="348" spans="1:19" s="54" customFormat="1" ht="18.75" customHeight="1">
      <c r="A348" s="58" t="s">
        <v>545</v>
      </c>
      <c r="B348" s="300" t="s">
        <v>327</v>
      </c>
      <c r="C348" s="301"/>
      <c r="D348" s="301"/>
      <c r="E348" s="301"/>
      <c r="F348" s="301"/>
      <c r="G348" s="301"/>
      <c r="H348" s="301"/>
      <c r="I348" s="301"/>
      <c r="J348" s="354"/>
      <c r="K348" s="181"/>
      <c r="L348" s="167">
        <f t="shared" si="77"/>
        <v>56</v>
      </c>
      <c r="M348" s="188">
        <f t="shared" si="77"/>
        <v>1</v>
      </c>
      <c r="N348" s="187"/>
      <c r="O348" s="76"/>
      <c r="P348" s="76">
        <v>56</v>
      </c>
      <c r="Q348" s="76">
        <v>1</v>
      </c>
      <c r="R348" s="76"/>
      <c r="S348" s="76"/>
    </row>
    <row r="349" spans="1:19" s="54" customFormat="1" ht="18.75" customHeight="1">
      <c r="A349" s="130" t="s">
        <v>555</v>
      </c>
      <c r="B349" s="368" t="s">
        <v>337</v>
      </c>
      <c r="C349" s="369"/>
      <c r="D349" s="369"/>
      <c r="E349" s="369"/>
      <c r="F349" s="369"/>
      <c r="G349" s="369"/>
      <c r="H349" s="369"/>
      <c r="I349" s="369"/>
      <c r="J349" s="370"/>
      <c r="K349" s="181"/>
      <c r="L349" s="167">
        <f t="shared" si="77"/>
        <v>66</v>
      </c>
      <c r="M349" s="188">
        <f t="shared" si="77"/>
        <v>55</v>
      </c>
      <c r="N349" s="187"/>
      <c r="O349" s="76"/>
      <c r="P349" s="76">
        <v>66</v>
      </c>
      <c r="Q349" s="76">
        <v>55</v>
      </c>
      <c r="R349" s="76"/>
      <c r="S349" s="76"/>
    </row>
    <row r="350" spans="1:19" s="54" customFormat="1" ht="18.75" customHeight="1">
      <c r="A350" s="58" t="s">
        <v>543</v>
      </c>
      <c r="B350" s="300" t="s">
        <v>325</v>
      </c>
      <c r="C350" s="301"/>
      <c r="D350" s="301"/>
      <c r="E350" s="301"/>
      <c r="F350" s="301"/>
      <c r="G350" s="301"/>
      <c r="H350" s="301"/>
      <c r="I350" s="301"/>
      <c r="J350" s="354"/>
      <c r="K350" s="181"/>
      <c r="L350" s="167">
        <f t="shared" si="77"/>
        <v>21</v>
      </c>
      <c r="M350" s="188">
        <f t="shared" si="77"/>
        <v>14</v>
      </c>
      <c r="N350" s="187"/>
      <c r="O350" s="76"/>
      <c r="P350" s="76">
        <v>21</v>
      </c>
      <c r="Q350" s="76">
        <v>14</v>
      </c>
      <c r="R350" s="76"/>
      <c r="S350" s="76"/>
    </row>
    <row r="351" spans="1:19" s="54" customFormat="1" ht="18.75" customHeight="1">
      <c r="A351" s="157" t="s">
        <v>553</v>
      </c>
      <c r="B351" s="317" t="s">
        <v>335</v>
      </c>
      <c r="C351" s="318"/>
      <c r="D351" s="318"/>
      <c r="E351" s="318"/>
      <c r="F351" s="318"/>
      <c r="G351" s="318"/>
      <c r="H351" s="318"/>
      <c r="I351" s="318"/>
      <c r="J351" s="357"/>
      <c r="K351" s="181"/>
      <c r="L351" s="167">
        <f t="shared" si="77"/>
        <v>26</v>
      </c>
      <c r="M351" s="188">
        <f t="shared" si="77"/>
        <v>10</v>
      </c>
      <c r="N351" s="187"/>
      <c r="O351" s="76"/>
      <c r="P351" s="76">
        <v>26</v>
      </c>
      <c r="Q351" s="76">
        <v>10</v>
      </c>
      <c r="R351" s="76"/>
      <c r="S351" s="76"/>
    </row>
    <row r="352" spans="1:19" s="54" customFormat="1" ht="18.75" customHeight="1">
      <c r="A352" s="130" t="s">
        <v>548</v>
      </c>
      <c r="B352" s="368" t="s">
        <v>330</v>
      </c>
      <c r="C352" s="369"/>
      <c r="D352" s="369"/>
      <c r="E352" s="369"/>
      <c r="F352" s="369"/>
      <c r="G352" s="369"/>
      <c r="H352" s="369"/>
      <c r="I352" s="369"/>
      <c r="J352" s="370"/>
      <c r="K352" s="181"/>
      <c r="L352" s="167">
        <f t="shared" si="77"/>
        <v>11</v>
      </c>
      <c r="M352" s="188">
        <f t="shared" si="77"/>
        <v>11</v>
      </c>
      <c r="N352" s="187"/>
      <c r="O352" s="76"/>
      <c r="P352" s="76">
        <v>11</v>
      </c>
      <c r="Q352" s="76">
        <v>11</v>
      </c>
      <c r="R352" s="76"/>
      <c r="S352" s="76"/>
    </row>
    <row r="353" spans="1:19" s="54" customFormat="1" ht="18.75" customHeight="1">
      <c r="A353" s="155" t="s">
        <v>541</v>
      </c>
      <c r="B353" s="317" t="s">
        <v>323</v>
      </c>
      <c r="C353" s="318"/>
      <c r="D353" s="318"/>
      <c r="E353" s="318"/>
      <c r="F353" s="318"/>
      <c r="G353" s="318"/>
      <c r="H353" s="318"/>
      <c r="I353" s="318"/>
      <c r="J353" s="357"/>
      <c r="K353" s="181"/>
      <c r="L353" s="167">
        <f t="shared" si="77"/>
        <v>6</v>
      </c>
      <c r="M353" s="188">
        <f t="shared" si="77"/>
        <v>3</v>
      </c>
      <c r="N353" s="187"/>
      <c r="O353" s="76"/>
      <c r="P353" s="76">
        <v>6</v>
      </c>
      <c r="Q353" s="76">
        <v>3</v>
      </c>
      <c r="R353" s="76"/>
      <c r="S353" s="76"/>
    </row>
    <row r="354" spans="1:19" s="54" customFormat="1" ht="18.75" customHeight="1">
      <c r="A354" s="363" t="s">
        <v>718</v>
      </c>
      <c r="B354" s="364"/>
      <c r="C354" s="364"/>
      <c r="D354" s="364"/>
      <c r="E354" s="364"/>
      <c r="F354" s="364"/>
      <c r="G354" s="364"/>
      <c r="H354" s="364"/>
      <c r="I354" s="364"/>
      <c r="J354" s="365"/>
      <c r="K354" s="182"/>
      <c r="L354" s="134">
        <f t="shared" ref="L354:S354" si="78">SUM(L355:L359)</f>
        <v>172</v>
      </c>
      <c r="M354" s="134">
        <f t="shared" si="78"/>
        <v>100</v>
      </c>
      <c r="N354" s="134">
        <f t="shared" si="78"/>
        <v>0</v>
      </c>
      <c r="O354" s="134">
        <f t="shared" si="78"/>
        <v>0</v>
      </c>
      <c r="P354" s="134">
        <f t="shared" si="78"/>
        <v>172</v>
      </c>
      <c r="Q354" s="134">
        <f t="shared" si="78"/>
        <v>100</v>
      </c>
      <c r="R354" s="134">
        <f t="shared" si="78"/>
        <v>0</v>
      </c>
      <c r="S354" s="134">
        <f t="shared" si="78"/>
        <v>0</v>
      </c>
    </row>
    <row r="355" spans="1:19" s="54" customFormat="1" ht="18.75" customHeight="1">
      <c r="A355" s="132" t="s">
        <v>586</v>
      </c>
      <c r="B355" s="309" t="s">
        <v>366</v>
      </c>
      <c r="C355" s="310"/>
      <c r="D355" s="310"/>
      <c r="E355" s="310"/>
      <c r="F355" s="310"/>
      <c r="G355" s="310"/>
      <c r="H355" s="310"/>
      <c r="I355" s="310"/>
      <c r="J355" s="356"/>
      <c r="K355" s="181"/>
      <c r="L355" s="167">
        <f t="shared" ref="L355:M359" si="79">+N355+P355+R355</f>
        <v>36</v>
      </c>
      <c r="M355" s="188">
        <f t="shared" si="79"/>
        <v>26</v>
      </c>
      <c r="N355" s="187"/>
      <c r="O355" s="76"/>
      <c r="P355" s="198">
        <v>36</v>
      </c>
      <c r="Q355" s="198">
        <v>26</v>
      </c>
      <c r="R355" s="76"/>
      <c r="S355" s="76"/>
    </row>
    <row r="356" spans="1:19" s="54" customFormat="1" ht="18.75" customHeight="1">
      <c r="A356" s="153" t="s">
        <v>528</v>
      </c>
      <c r="B356" s="376" t="s">
        <v>309</v>
      </c>
      <c r="C356" s="377"/>
      <c r="D356" s="377"/>
      <c r="E356" s="377"/>
      <c r="F356" s="377"/>
      <c r="G356" s="377"/>
      <c r="H356" s="377"/>
      <c r="I356" s="377"/>
      <c r="J356" s="378"/>
      <c r="K356" s="181"/>
      <c r="L356" s="167">
        <f t="shared" si="79"/>
        <v>43</v>
      </c>
      <c r="M356" s="188">
        <f t="shared" si="79"/>
        <v>22</v>
      </c>
      <c r="N356" s="187"/>
      <c r="O356" s="76"/>
      <c r="P356" s="198">
        <v>43</v>
      </c>
      <c r="Q356" s="198">
        <v>22</v>
      </c>
      <c r="R356" s="76"/>
      <c r="S356" s="76"/>
    </row>
    <row r="357" spans="1:19" s="54" customFormat="1" ht="18.75" customHeight="1">
      <c r="A357" s="132" t="s">
        <v>583</v>
      </c>
      <c r="B357" s="350" t="s">
        <v>363</v>
      </c>
      <c r="C357" s="351"/>
      <c r="D357" s="351"/>
      <c r="E357" s="351"/>
      <c r="F357" s="351"/>
      <c r="G357" s="351"/>
      <c r="H357" s="351"/>
      <c r="I357" s="351"/>
      <c r="J357" s="352"/>
      <c r="K357" s="181"/>
      <c r="L357" s="167">
        <f t="shared" si="79"/>
        <v>22</v>
      </c>
      <c r="M357" s="188">
        <f t="shared" si="79"/>
        <v>16</v>
      </c>
      <c r="N357" s="187"/>
      <c r="O357" s="76"/>
      <c r="P357" s="198">
        <v>22</v>
      </c>
      <c r="Q357" s="198">
        <v>16</v>
      </c>
      <c r="R357" s="76"/>
      <c r="S357" s="76"/>
    </row>
    <row r="358" spans="1:19" s="54" customFormat="1" ht="18.75" customHeight="1">
      <c r="A358" s="149" t="s">
        <v>585</v>
      </c>
      <c r="B358" s="329" t="s">
        <v>365</v>
      </c>
      <c r="C358" s="330"/>
      <c r="D358" s="330"/>
      <c r="E358" s="330"/>
      <c r="F358" s="330"/>
      <c r="G358" s="330"/>
      <c r="H358" s="330"/>
      <c r="I358" s="330"/>
      <c r="J358" s="360"/>
      <c r="K358" s="181"/>
      <c r="L358" s="167">
        <f t="shared" si="79"/>
        <v>14</v>
      </c>
      <c r="M358" s="188">
        <f t="shared" si="79"/>
        <v>8</v>
      </c>
      <c r="N358" s="187"/>
      <c r="O358" s="76"/>
      <c r="P358" s="198">
        <v>14</v>
      </c>
      <c r="Q358" s="198">
        <v>8</v>
      </c>
      <c r="R358" s="76"/>
      <c r="S358" s="76"/>
    </row>
    <row r="359" spans="1:19" s="54" customFormat="1" ht="18.75" customHeight="1">
      <c r="A359" s="135" t="s">
        <v>463</v>
      </c>
      <c r="B359" s="327" t="s">
        <v>242</v>
      </c>
      <c r="C359" s="328"/>
      <c r="D359" s="328"/>
      <c r="E359" s="328"/>
      <c r="F359" s="328"/>
      <c r="G359" s="328"/>
      <c r="H359" s="328"/>
      <c r="I359" s="328"/>
      <c r="J359" s="361"/>
      <c r="K359" s="181"/>
      <c r="L359" s="167">
        <f t="shared" si="79"/>
        <v>57</v>
      </c>
      <c r="M359" s="188">
        <f t="shared" si="79"/>
        <v>28</v>
      </c>
      <c r="N359" s="187"/>
      <c r="O359" s="76"/>
      <c r="P359" s="198">
        <v>57</v>
      </c>
      <c r="Q359" s="198">
        <v>28</v>
      </c>
      <c r="R359" s="76"/>
      <c r="S359" s="76"/>
    </row>
    <row r="360" spans="1:19" s="54" customFormat="1" ht="18.75" customHeight="1">
      <c r="A360" s="363" t="s">
        <v>717</v>
      </c>
      <c r="B360" s="364"/>
      <c r="C360" s="364"/>
      <c r="D360" s="364"/>
      <c r="E360" s="364"/>
      <c r="F360" s="364"/>
      <c r="G360" s="364"/>
      <c r="H360" s="364"/>
      <c r="I360" s="364"/>
      <c r="J360" s="365"/>
      <c r="K360" s="182"/>
      <c r="L360" s="134">
        <f t="shared" ref="L360:S360" si="80">SUM(L361:L364)</f>
        <v>60</v>
      </c>
      <c r="M360" s="134">
        <f t="shared" si="80"/>
        <v>35</v>
      </c>
      <c r="N360" s="134">
        <f t="shared" si="80"/>
        <v>0</v>
      </c>
      <c r="O360" s="134">
        <f t="shared" si="80"/>
        <v>0</v>
      </c>
      <c r="P360" s="134">
        <f t="shared" si="80"/>
        <v>60</v>
      </c>
      <c r="Q360" s="134">
        <f t="shared" si="80"/>
        <v>35</v>
      </c>
      <c r="R360" s="134">
        <f t="shared" si="80"/>
        <v>0</v>
      </c>
      <c r="S360" s="134">
        <f t="shared" si="80"/>
        <v>0</v>
      </c>
    </row>
    <row r="361" spans="1:19" s="54" customFormat="1" ht="18.75" customHeight="1">
      <c r="A361" s="132" t="s">
        <v>647</v>
      </c>
      <c r="B361" s="309" t="s">
        <v>431</v>
      </c>
      <c r="C361" s="310"/>
      <c r="D361" s="310"/>
      <c r="E361" s="310"/>
      <c r="F361" s="310"/>
      <c r="G361" s="310"/>
      <c r="H361" s="310"/>
      <c r="I361" s="310"/>
      <c r="J361" s="356"/>
      <c r="K361" s="181"/>
      <c r="L361" s="167">
        <f t="shared" ref="L361:M364" si="81">+N361+P361+R361</f>
        <v>15</v>
      </c>
      <c r="M361" s="188">
        <f t="shared" si="81"/>
        <v>10</v>
      </c>
      <c r="N361" s="187"/>
      <c r="O361" s="76"/>
      <c r="P361" s="76">
        <v>15</v>
      </c>
      <c r="Q361" s="76">
        <v>10</v>
      </c>
      <c r="R361" s="76"/>
      <c r="S361" s="76"/>
    </row>
    <row r="362" spans="1:19" s="54" customFormat="1" ht="18.75" customHeight="1">
      <c r="A362" s="132" t="s">
        <v>477</v>
      </c>
      <c r="B362" s="309" t="s">
        <v>259</v>
      </c>
      <c r="C362" s="310"/>
      <c r="D362" s="310"/>
      <c r="E362" s="310"/>
      <c r="F362" s="310"/>
      <c r="G362" s="310"/>
      <c r="H362" s="310"/>
      <c r="I362" s="310"/>
      <c r="J362" s="356"/>
      <c r="K362" s="181"/>
      <c r="L362" s="167">
        <f t="shared" si="81"/>
        <v>15</v>
      </c>
      <c r="M362" s="188">
        <f t="shared" si="81"/>
        <v>13</v>
      </c>
      <c r="N362" s="187"/>
      <c r="O362" s="76"/>
      <c r="P362" s="76">
        <v>15</v>
      </c>
      <c r="Q362" s="76">
        <v>13</v>
      </c>
      <c r="R362" s="76"/>
      <c r="S362" s="76"/>
    </row>
    <row r="363" spans="1:19" s="54" customFormat="1" ht="18.75" customHeight="1">
      <c r="A363" s="132" t="s">
        <v>566</v>
      </c>
      <c r="B363" s="306" t="s">
        <v>347</v>
      </c>
      <c r="C363" s="306"/>
      <c r="D363" s="306"/>
      <c r="E363" s="306"/>
      <c r="F363" s="306"/>
      <c r="G363" s="306"/>
      <c r="H363" s="306"/>
      <c r="I363" s="306"/>
      <c r="J363" s="306"/>
      <c r="K363" s="181"/>
      <c r="L363" s="167">
        <f t="shared" si="81"/>
        <v>15</v>
      </c>
      <c r="M363" s="188">
        <f t="shared" si="81"/>
        <v>0</v>
      </c>
      <c r="N363" s="187"/>
      <c r="O363" s="76"/>
      <c r="P363" s="76">
        <v>15</v>
      </c>
      <c r="Q363" s="76"/>
      <c r="R363" s="76"/>
      <c r="S363" s="76"/>
    </row>
    <row r="364" spans="1:19" s="54" customFormat="1" ht="18.75" customHeight="1">
      <c r="A364" s="132" t="s">
        <v>473</v>
      </c>
      <c r="B364" s="309" t="s">
        <v>255</v>
      </c>
      <c r="C364" s="310"/>
      <c r="D364" s="310"/>
      <c r="E364" s="310"/>
      <c r="F364" s="310"/>
      <c r="G364" s="310"/>
      <c r="H364" s="310"/>
      <c r="I364" s="310"/>
      <c r="J364" s="356"/>
      <c r="K364" s="181"/>
      <c r="L364" s="167">
        <f t="shared" si="81"/>
        <v>15</v>
      </c>
      <c r="M364" s="188">
        <f t="shared" si="81"/>
        <v>12</v>
      </c>
      <c r="N364" s="187"/>
      <c r="O364" s="76"/>
      <c r="P364" s="76">
        <v>15</v>
      </c>
      <c r="Q364" s="76">
        <v>12</v>
      </c>
      <c r="R364" s="76"/>
      <c r="S364" s="76"/>
    </row>
    <row r="365" spans="1:19" s="54" customFormat="1" ht="18.75" customHeight="1">
      <c r="A365" s="363" t="s">
        <v>716</v>
      </c>
      <c r="B365" s="364"/>
      <c r="C365" s="364"/>
      <c r="D365" s="364"/>
      <c r="E365" s="364"/>
      <c r="F365" s="364"/>
      <c r="G365" s="364"/>
      <c r="H365" s="364"/>
      <c r="I365" s="364"/>
      <c r="J365" s="365"/>
      <c r="K365" s="182"/>
      <c r="L365" s="134">
        <f t="shared" ref="L365:S365" si="82">SUM(L366:L368)</f>
        <v>280</v>
      </c>
      <c r="M365" s="134">
        <f t="shared" si="82"/>
        <v>16</v>
      </c>
      <c r="N365" s="134">
        <f t="shared" si="82"/>
        <v>0</v>
      </c>
      <c r="O365" s="134">
        <f t="shared" si="82"/>
        <v>0</v>
      </c>
      <c r="P365" s="134">
        <f t="shared" si="82"/>
        <v>180</v>
      </c>
      <c r="Q365" s="134">
        <f t="shared" si="82"/>
        <v>16</v>
      </c>
      <c r="R365" s="134">
        <f t="shared" si="82"/>
        <v>100</v>
      </c>
      <c r="S365" s="134">
        <f t="shared" si="82"/>
        <v>0</v>
      </c>
    </row>
    <row r="366" spans="1:19" s="54" customFormat="1" ht="18.75" customHeight="1">
      <c r="A366" s="148" t="s">
        <v>524</v>
      </c>
      <c r="B366" s="306" t="s">
        <v>305</v>
      </c>
      <c r="C366" s="306"/>
      <c r="D366" s="306"/>
      <c r="E366" s="306"/>
      <c r="F366" s="306"/>
      <c r="G366" s="306"/>
      <c r="H366" s="306"/>
      <c r="I366" s="306"/>
      <c r="J366" s="306"/>
      <c r="K366" s="181"/>
      <c r="L366" s="167">
        <f t="shared" ref="L366:M368" si="83">+N366+P366+R366</f>
        <v>176</v>
      </c>
      <c r="M366" s="188">
        <f t="shared" si="83"/>
        <v>3</v>
      </c>
      <c r="N366" s="187"/>
      <c r="O366" s="76"/>
      <c r="P366" s="193">
        <v>77</v>
      </c>
      <c r="Q366" s="192">
        <v>3</v>
      </c>
      <c r="R366" s="198">
        <v>99</v>
      </c>
      <c r="S366" s="76"/>
    </row>
    <row r="367" spans="1:19" s="54" customFormat="1" ht="18.75" customHeight="1">
      <c r="A367" s="151" t="s">
        <v>525</v>
      </c>
      <c r="B367" s="334" t="s">
        <v>306</v>
      </c>
      <c r="C367" s="335"/>
      <c r="D367" s="335"/>
      <c r="E367" s="335"/>
      <c r="F367" s="335"/>
      <c r="G367" s="335"/>
      <c r="H367" s="335"/>
      <c r="I367" s="335"/>
      <c r="J367" s="366"/>
      <c r="K367" s="181"/>
      <c r="L367" s="167">
        <f t="shared" si="83"/>
        <v>50</v>
      </c>
      <c r="M367" s="188">
        <f t="shared" si="83"/>
        <v>3</v>
      </c>
      <c r="N367" s="187"/>
      <c r="O367" s="76"/>
      <c r="P367" s="193">
        <v>50</v>
      </c>
      <c r="Q367" s="192">
        <v>3</v>
      </c>
      <c r="R367" s="198"/>
      <c r="S367" s="76"/>
    </row>
    <row r="368" spans="1:19" s="54" customFormat="1" ht="18.75" customHeight="1">
      <c r="A368" s="132" t="s">
        <v>557</v>
      </c>
      <c r="B368" s="309" t="s">
        <v>339</v>
      </c>
      <c r="C368" s="310"/>
      <c r="D368" s="310"/>
      <c r="E368" s="310"/>
      <c r="F368" s="310"/>
      <c r="G368" s="310"/>
      <c r="H368" s="310"/>
      <c r="I368" s="310"/>
      <c r="J368" s="356"/>
      <c r="K368" s="181"/>
      <c r="L368" s="167">
        <f t="shared" si="83"/>
        <v>54</v>
      </c>
      <c r="M368" s="188">
        <f t="shared" si="83"/>
        <v>10</v>
      </c>
      <c r="N368" s="187"/>
      <c r="O368" s="76"/>
      <c r="P368" s="193">
        <v>53</v>
      </c>
      <c r="Q368" s="192">
        <v>10</v>
      </c>
      <c r="R368" s="76">
        <v>1</v>
      </c>
      <c r="S368" s="76"/>
    </row>
    <row r="369" spans="1:19" s="54" customFormat="1" ht="33" customHeight="1">
      <c r="A369" s="363" t="s">
        <v>715</v>
      </c>
      <c r="B369" s="364"/>
      <c r="C369" s="364"/>
      <c r="D369" s="364"/>
      <c r="E369" s="364"/>
      <c r="F369" s="364"/>
      <c r="G369" s="364"/>
      <c r="H369" s="364"/>
      <c r="I369" s="364"/>
      <c r="J369" s="365"/>
      <c r="K369" s="182"/>
      <c r="L369" s="134">
        <f t="shared" ref="L369:S369" si="84">SUM(L370:L376)</f>
        <v>60</v>
      </c>
      <c r="M369" s="134">
        <f t="shared" si="84"/>
        <v>25</v>
      </c>
      <c r="N369" s="134">
        <f t="shared" si="84"/>
        <v>0</v>
      </c>
      <c r="O369" s="134">
        <f t="shared" si="84"/>
        <v>0</v>
      </c>
      <c r="P369" s="134">
        <f t="shared" si="84"/>
        <v>60</v>
      </c>
      <c r="Q369" s="134">
        <f t="shared" si="84"/>
        <v>25</v>
      </c>
      <c r="R369" s="134">
        <f t="shared" si="84"/>
        <v>0</v>
      </c>
      <c r="S369" s="134">
        <f t="shared" si="84"/>
        <v>0</v>
      </c>
    </row>
    <row r="370" spans="1:19" s="54" customFormat="1" ht="36.75" customHeight="1">
      <c r="A370" s="130" t="s">
        <v>597</v>
      </c>
      <c r="B370" s="300" t="s">
        <v>379</v>
      </c>
      <c r="C370" s="301"/>
      <c r="D370" s="301"/>
      <c r="E370" s="301"/>
      <c r="F370" s="301"/>
      <c r="G370" s="301"/>
      <c r="H370" s="301"/>
      <c r="I370" s="301"/>
      <c r="J370" s="354"/>
      <c r="K370" s="181">
        <v>2</v>
      </c>
      <c r="L370" s="167">
        <f t="shared" ref="L370:M376" si="85">+N370+P370+R370</f>
        <v>7</v>
      </c>
      <c r="M370" s="188">
        <f t="shared" si="85"/>
        <v>4</v>
      </c>
      <c r="N370" s="187">
        <v>0</v>
      </c>
      <c r="O370" s="76">
        <v>0</v>
      </c>
      <c r="P370" s="76">
        <v>7</v>
      </c>
      <c r="Q370" s="76">
        <v>4</v>
      </c>
      <c r="R370" s="76">
        <v>0</v>
      </c>
      <c r="S370" s="76">
        <v>0</v>
      </c>
    </row>
    <row r="371" spans="1:19" s="54" customFormat="1" ht="19.5" customHeight="1">
      <c r="A371" s="130" t="s">
        <v>446</v>
      </c>
      <c r="B371" s="300" t="s">
        <v>225</v>
      </c>
      <c r="C371" s="301"/>
      <c r="D371" s="301"/>
      <c r="E371" s="301"/>
      <c r="F371" s="301"/>
      <c r="G371" s="301"/>
      <c r="H371" s="301"/>
      <c r="I371" s="301"/>
      <c r="J371" s="354"/>
      <c r="K371" s="181">
        <v>3</v>
      </c>
      <c r="L371" s="167">
        <f t="shared" si="85"/>
        <v>18</v>
      </c>
      <c r="M371" s="188">
        <f t="shared" si="85"/>
        <v>6</v>
      </c>
      <c r="N371" s="187">
        <v>0</v>
      </c>
      <c r="O371" s="76">
        <v>0</v>
      </c>
      <c r="P371" s="76">
        <v>18</v>
      </c>
      <c r="Q371" s="76">
        <v>6</v>
      </c>
      <c r="R371" s="76">
        <v>0</v>
      </c>
      <c r="S371" s="76">
        <v>0</v>
      </c>
    </row>
    <row r="372" spans="1:19" s="54" customFormat="1" ht="27" customHeight="1">
      <c r="A372" s="130" t="s">
        <v>650</v>
      </c>
      <c r="B372" s="300" t="s">
        <v>434</v>
      </c>
      <c r="C372" s="301"/>
      <c r="D372" s="301"/>
      <c r="E372" s="301"/>
      <c r="F372" s="301"/>
      <c r="G372" s="301"/>
      <c r="H372" s="301"/>
      <c r="I372" s="301"/>
      <c r="J372" s="354"/>
      <c r="K372" s="181">
        <v>4</v>
      </c>
      <c r="L372" s="167">
        <f t="shared" si="85"/>
        <v>3</v>
      </c>
      <c r="M372" s="188">
        <f t="shared" si="85"/>
        <v>1</v>
      </c>
      <c r="N372" s="187">
        <v>0</v>
      </c>
      <c r="O372" s="76">
        <v>0</v>
      </c>
      <c r="P372" s="76">
        <v>3</v>
      </c>
      <c r="Q372" s="76">
        <v>1</v>
      </c>
      <c r="R372" s="76">
        <v>0</v>
      </c>
      <c r="S372" s="76">
        <v>0</v>
      </c>
    </row>
    <row r="373" spans="1:19" s="54" customFormat="1" ht="24" customHeight="1">
      <c r="A373" s="132" t="s">
        <v>714</v>
      </c>
      <c r="B373" s="300" t="s">
        <v>431</v>
      </c>
      <c r="C373" s="301"/>
      <c r="D373" s="301"/>
      <c r="E373" s="301"/>
      <c r="F373" s="301"/>
      <c r="G373" s="301"/>
      <c r="H373" s="301"/>
      <c r="I373" s="301"/>
      <c r="J373" s="354"/>
      <c r="K373" s="181">
        <v>5</v>
      </c>
      <c r="L373" s="167">
        <f t="shared" si="85"/>
        <v>1</v>
      </c>
      <c r="M373" s="188">
        <f t="shared" si="85"/>
        <v>1</v>
      </c>
      <c r="N373" s="187">
        <v>0</v>
      </c>
      <c r="O373" s="76">
        <v>0</v>
      </c>
      <c r="P373" s="76">
        <v>1</v>
      </c>
      <c r="Q373" s="76">
        <v>1</v>
      </c>
      <c r="R373" s="76">
        <v>0</v>
      </c>
      <c r="S373" s="76">
        <v>0</v>
      </c>
    </row>
    <row r="374" spans="1:19" s="54" customFormat="1" ht="18.75" customHeight="1">
      <c r="A374" s="132" t="s">
        <v>713</v>
      </c>
      <c r="B374" s="300" t="s">
        <v>712</v>
      </c>
      <c r="C374" s="301"/>
      <c r="D374" s="301"/>
      <c r="E374" s="301"/>
      <c r="F374" s="301"/>
      <c r="G374" s="301"/>
      <c r="H374" s="301"/>
      <c r="I374" s="301"/>
      <c r="J374" s="354"/>
      <c r="K374" s="181">
        <v>6</v>
      </c>
      <c r="L374" s="167">
        <f t="shared" si="85"/>
        <v>18</v>
      </c>
      <c r="M374" s="188">
        <f t="shared" si="85"/>
        <v>8</v>
      </c>
      <c r="N374" s="187">
        <v>0</v>
      </c>
      <c r="O374" s="76">
        <v>0</v>
      </c>
      <c r="P374" s="76">
        <v>18</v>
      </c>
      <c r="Q374" s="76">
        <v>8</v>
      </c>
      <c r="R374" s="76">
        <v>0</v>
      </c>
      <c r="S374" s="76">
        <v>0</v>
      </c>
    </row>
    <row r="375" spans="1:19" s="54" customFormat="1" ht="18" customHeight="1">
      <c r="A375" s="132" t="s">
        <v>638</v>
      </c>
      <c r="B375" s="300" t="s">
        <v>422</v>
      </c>
      <c r="C375" s="301"/>
      <c r="D375" s="301"/>
      <c r="E375" s="301"/>
      <c r="F375" s="301"/>
      <c r="G375" s="301"/>
      <c r="H375" s="301"/>
      <c r="I375" s="301"/>
      <c r="J375" s="354"/>
      <c r="K375" s="181">
        <v>7</v>
      </c>
      <c r="L375" s="167">
        <f t="shared" si="85"/>
        <v>8</v>
      </c>
      <c r="M375" s="188">
        <f t="shared" si="85"/>
        <v>2</v>
      </c>
      <c r="N375" s="187">
        <v>0</v>
      </c>
      <c r="O375" s="76">
        <v>0</v>
      </c>
      <c r="P375" s="76">
        <v>8</v>
      </c>
      <c r="Q375" s="76">
        <v>2</v>
      </c>
      <c r="R375" s="76">
        <v>0</v>
      </c>
      <c r="S375" s="76">
        <v>0</v>
      </c>
    </row>
    <row r="376" spans="1:19" s="54" customFormat="1" ht="18" customHeight="1">
      <c r="A376" s="132" t="s">
        <v>483</v>
      </c>
      <c r="B376" s="300" t="s">
        <v>265</v>
      </c>
      <c r="C376" s="301"/>
      <c r="D376" s="301"/>
      <c r="E376" s="301"/>
      <c r="F376" s="301"/>
      <c r="G376" s="301"/>
      <c r="H376" s="301"/>
      <c r="I376" s="301"/>
      <c r="J376" s="354"/>
      <c r="K376" s="181">
        <v>8</v>
      </c>
      <c r="L376" s="167">
        <f t="shared" si="85"/>
        <v>5</v>
      </c>
      <c r="M376" s="188">
        <f t="shared" si="85"/>
        <v>3</v>
      </c>
      <c r="N376" s="187">
        <v>0</v>
      </c>
      <c r="O376" s="76">
        <v>0</v>
      </c>
      <c r="P376" s="76">
        <v>5</v>
      </c>
      <c r="Q376" s="76">
        <v>3</v>
      </c>
      <c r="R376" s="76">
        <v>0</v>
      </c>
      <c r="S376" s="76">
        <v>0</v>
      </c>
    </row>
    <row r="377" spans="1:19" s="54" customFormat="1" ht="24.75" customHeight="1">
      <c r="A377" s="363" t="s">
        <v>711</v>
      </c>
      <c r="B377" s="364"/>
      <c r="C377" s="364"/>
      <c r="D377" s="364"/>
      <c r="E377" s="364"/>
      <c r="F377" s="364"/>
      <c r="G377" s="364"/>
      <c r="H377" s="364"/>
      <c r="I377" s="364"/>
      <c r="J377" s="365"/>
      <c r="K377" s="182"/>
      <c r="L377" s="134">
        <f t="shared" ref="L377:S377" si="86">SUM(L378:L383)</f>
        <v>178</v>
      </c>
      <c r="M377" s="134">
        <f t="shared" si="86"/>
        <v>150</v>
      </c>
      <c r="N377" s="134">
        <f t="shared" si="86"/>
        <v>0</v>
      </c>
      <c r="O377" s="134">
        <f t="shared" si="86"/>
        <v>0</v>
      </c>
      <c r="P377" s="134">
        <f t="shared" si="86"/>
        <v>0</v>
      </c>
      <c r="Q377" s="134">
        <f t="shared" si="86"/>
        <v>0</v>
      </c>
      <c r="R377" s="134">
        <f t="shared" si="86"/>
        <v>178</v>
      </c>
      <c r="S377" s="134">
        <f t="shared" si="86"/>
        <v>150</v>
      </c>
    </row>
    <row r="378" spans="1:19" s="54" customFormat="1" ht="18.75" customHeight="1">
      <c r="A378" s="132" t="s">
        <v>642</v>
      </c>
      <c r="B378" s="350" t="s">
        <v>426</v>
      </c>
      <c r="C378" s="351"/>
      <c r="D378" s="351"/>
      <c r="E378" s="351"/>
      <c r="F378" s="351"/>
      <c r="G378" s="351"/>
      <c r="H378" s="351"/>
      <c r="I378" s="351"/>
      <c r="J378" s="352"/>
      <c r="K378" s="199">
        <v>1</v>
      </c>
      <c r="L378" s="167">
        <f t="shared" ref="L378:M383" si="87">+N378+P378+R378</f>
        <v>34</v>
      </c>
      <c r="M378" s="188">
        <f t="shared" si="87"/>
        <v>34</v>
      </c>
      <c r="N378" s="187"/>
      <c r="O378" s="76"/>
      <c r="P378" s="187"/>
      <c r="Q378" s="76"/>
      <c r="R378" s="198">
        <f>[1]Sheet1!$P$9</f>
        <v>34</v>
      </c>
      <c r="S378" s="198">
        <v>34</v>
      </c>
    </row>
    <row r="379" spans="1:19" s="54" customFormat="1" ht="18.75" customHeight="1">
      <c r="A379" s="135" t="s">
        <v>605</v>
      </c>
      <c r="B379" s="327" t="s">
        <v>386</v>
      </c>
      <c r="C379" s="328"/>
      <c r="D379" s="328"/>
      <c r="E379" s="328"/>
      <c r="F379" s="328"/>
      <c r="G379" s="328"/>
      <c r="H379" s="328"/>
      <c r="I379" s="328"/>
      <c r="J379" s="361"/>
      <c r="K379" s="199">
        <v>2</v>
      </c>
      <c r="L379" s="167">
        <f t="shared" si="87"/>
        <v>30</v>
      </c>
      <c r="M379" s="188">
        <f t="shared" si="87"/>
        <v>24</v>
      </c>
      <c r="N379" s="187"/>
      <c r="O379" s="76"/>
      <c r="P379" s="187"/>
      <c r="Q379" s="76"/>
      <c r="R379" s="198">
        <v>30</v>
      </c>
      <c r="S379" s="198">
        <v>24</v>
      </c>
    </row>
    <row r="380" spans="1:19" s="54" customFormat="1" ht="18.75" customHeight="1">
      <c r="A380" s="132" t="s">
        <v>456</v>
      </c>
      <c r="B380" s="309" t="s">
        <v>236</v>
      </c>
      <c r="C380" s="310"/>
      <c r="D380" s="310"/>
      <c r="E380" s="310"/>
      <c r="F380" s="310"/>
      <c r="G380" s="310"/>
      <c r="H380" s="310"/>
      <c r="I380" s="310"/>
      <c r="J380" s="356"/>
      <c r="K380" s="199">
        <v>3</v>
      </c>
      <c r="L380" s="167">
        <f t="shared" si="87"/>
        <v>38</v>
      </c>
      <c r="M380" s="188">
        <f t="shared" si="87"/>
        <v>27</v>
      </c>
      <c r="N380" s="187"/>
      <c r="O380" s="76"/>
      <c r="P380" s="187"/>
      <c r="Q380" s="76"/>
      <c r="R380" s="198">
        <v>38</v>
      </c>
      <c r="S380" s="198">
        <v>27</v>
      </c>
    </row>
    <row r="381" spans="1:19" s="54" customFormat="1" ht="18.75" customHeight="1">
      <c r="A381" s="132" t="s">
        <v>593</v>
      </c>
      <c r="B381" s="350" t="s">
        <v>375</v>
      </c>
      <c r="C381" s="351"/>
      <c r="D381" s="351"/>
      <c r="E381" s="351"/>
      <c r="F381" s="351"/>
      <c r="G381" s="351"/>
      <c r="H381" s="351"/>
      <c r="I381" s="351"/>
      <c r="J381" s="352"/>
      <c r="K381" s="199">
        <v>4</v>
      </c>
      <c r="L381" s="167">
        <f t="shared" si="87"/>
        <v>39</v>
      </c>
      <c r="M381" s="188">
        <f t="shared" si="87"/>
        <v>36</v>
      </c>
      <c r="N381" s="187"/>
      <c r="O381" s="76"/>
      <c r="P381" s="187"/>
      <c r="Q381" s="76"/>
      <c r="R381" s="198">
        <v>39</v>
      </c>
      <c r="S381" s="198">
        <v>36</v>
      </c>
    </row>
    <row r="382" spans="1:19" s="54" customFormat="1" ht="18.75" customHeight="1">
      <c r="A382" s="58" t="s">
        <v>655</v>
      </c>
      <c r="B382" s="300" t="s">
        <v>440</v>
      </c>
      <c r="C382" s="301"/>
      <c r="D382" s="301"/>
      <c r="E382" s="301"/>
      <c r="F382" s="301"/>
      <c r="G382" s="301"/>
      <c r="H382" s="301"/>
      <c r="I382" s="301"/>
      <c r="J382" s="354"/>
      <c r="K382" s="199">
        <v>5</v>
      </c>
      <c r="L382" s="167">
        <f t="shared" si="87"/>
        <v>14</v>
      </c>
      <c r="M382" s="188">
        <f t="shared" si="87"/>
        <v>14</v>
      </c>
      <c r="N382" s="187"/>
      <c r="O382" s="76"/>
      <c r="P382" s="187"/>
      <c r="Q382" s="76"/>
      <c r="R382" s="198">
        <v>14</v>
      </c>
      <c r="S382" s="198">
        <v>14</v>
      </c>
    </row>
    <row r="383" spans="1:19" s="54" customFormat="1" ht="18.75" customHeight="1">
      <c r="A383" s="132" t="s">
        <v>473</v>
      </c>
      <c r="B383" s="309" t="s">
        <v>255</v>
      </c>
      <c r="C383" s="310"/>
      <c r="D383" s="310"/>
      <c r="E383" s="310"/>
      <c r="F383" s="310"/>
      <c r="G383" s="310"/>
      <c r="H383" s="310"/>
      <c r="I383" s="310"/>
      <c r="J383" s="356"/>
      <c r="K383" s="199">
        <v>6</v>
      </c>
      <c r="L383" s="167">
        <f t="shared" si="87"/>
        <v>23</v>
      </c>
      <c r="M383" s="188">
        <f t="shared" si="87"/>
        <v>15</v>
      </c>
      <c r="N383" s="187"/>
      <c r="O383" s="76"/>
      <c r="P383" s="76"/>
      <c r="Q383" s="76"/>
      <c r="R383" s="198">
        <v>23</v>
      </c>
      <c r="S383" s="198">
        <v>15</v>
      </c>
    </row>
    <row r="384" spans="1:19" s="54" customFormat="1" ht="18.75" customHeight="1">
      <c r="A384" s="363" t="s">
        <v>710</v>
      </c>
      <c r="B384" s="364"/>
      <c r="C384" s="364"/>
      <c r="D384" s="364"/>
      <c r="E384" s="364"/>
      <c r="F384" s="364"/>
      <c r="G384" s="364"/>
      <c r="H384" s="364"/>
      <c r="I384" s="364"/>
      <c r="J384" s="365"/>
      <c r="K384" s="182"/>
      <c r="L384" s="134">
        <f t="shared" ref="L384:S384" si="88">SUM(L385:L388)</f>
        <v>60</v>
      </c>
      <c r="M384" s="134">
        <f t="shared" si="88"/>
        <v>39</v>
      </c>
      <c r="N384" s="134">
        <f t="shared" si="88"/>
        <v>0</v>
      </c>
      <c r="O384" s="134">
        <f t="shared" si="88"/>
        <v>0</v>
      </c>
      <c r="P384" s="134">
        <f t="shared" si="88"/>
        <v>60</v>
      </c>
      <c r="Q384" s="134">
        <f t="shared" si="88"/>
        <v>39</v>
      </c>
      <c r="R384" s="134">
        <f t="shared" si="88"/>
        <v>0</v>
      </c>
      <c r="S384" s="134">
        <f t="shared" si="88"/>
        <v>0</v>
      </c>
    </row>
    <row r="385" spans="1:19" s="54" customFormat="1" ht="18.75" customHeight="1">
      <c r="A385" s="132" t="s">
        <v>473</v>
      </c>
      <c r="B385" s="309" t="s">
        <v>255</v>
      </c>
      <c r="C385" s="310"/>
      <c r="D385" s="310"/>
      <c r="E385" s="310"/>
      <c r="F385" s="310"/>
      <c r="G385" s="310"/>
      <c r="H385" s="310"/>
      <c r="I385" s="310"/>
      <c r="J385" s="356"/>
      <c r="K385" s="181">
        <v>2</v>
      </c>
      <c r="L385" s="167">
        <f t="shared" ref="L385:M388" si="89">+N385+P385+R385</f>
        <v>10</v>
      </c>
      <c r="M385" s="188">
        <f t="shared" si="89"/>
        <v>7</v>
      </c>
      <c r="N385" s="187"/>
      <c r="O385" s="76"/>
      <c r="P385" s="76">
        <v>10</v>
      </c>
      <c r="Q385" s="76">
        <v>7</v>
      </c>
      <c r="R385" s="76"/>
      <c r="S385" s="76"/>
    </row>
    <row r="386" spans="1:19" s="54" customFormat="1" ht="18.75" customHeight="1">
      <c r="A386" s="155" t="s">
        <v>634</v>
      </c>
      <c r="B386" s="317" t="s">
        <v>418</v>
      </c>
      <c r="C386" s="318"/>
      <c r="D386" s="318"/>
      <c r="E386" s="318"/>
      <c r="F386" s="318"/>
      <c r="G386" s="318"/>
      <c r="H386" s="318"/>
      <c r="I386" s="318"/>
      <c r="J386" s="357"/>
      <c r="K386" s="181">
        <v>3</v>
      </c>
      <c r="L386" s="167">
        <f t="shared" si="89"/>
        <v>21</v>
      </c>
      <c r="M386" s="188">
        <f t="shared" si="89"/>
        <v>9</v>
      </c>
      <c r="N386" s="187"/>
      <c r="O386" s="76"/>
      <c r="P386" s="76">
        <v>21</v>
      </c>
      <c r="Q386" s="76">
        <v>9</v>
      </c>
      <c r="R386" s="76"/>
      <c r="S386" s="76"/>
    </row>
    <row r="387" spans="1:19" s="54" customFormat="1" ht="18.75" customHeight="1">
      <c r="A387" s="132" t="s">
        <v>456</v>
      </c>
      <c r="B387" s="309" t="s">
        <v>236</v>
      </c>
      <c r="C387" s="310"/>
      <c r="D387" s="310"/>
      <c r="E387" s="310"/>
      <c r="F387" s="310"/>
      <c r="G387" s="310"/>
      <c r="H387" s="310"/>
      <c r="I387" s="310"/>
      <c r="J387" s="356"/>
      <c r="K387" s="181">
        <v>4</v>
      </c>
      <c r="L387" s="167">
        <f t="shared" si="89"/>
        <v>9</v>
      </c>
      <c r="M387" s="188">
        <f t="shared" si="89"/>
        <v>3</v>
      </c>
      <c r="N387" s="187"/>
      <c r="O387" s="76"/>
      <c r="P387" s="76">
        <v>9</v>
      </c>
      <c r="Q387" s="76">
        <v>3</v>
      </c>
      <c r="R387" s="76"/>
      <c r="S387" s="76"/>
    </row>
    <row r="388" spans="1:19" s="54" customFormat="1" ht="18.75" customHeight="1">
      <c r="A388" s="59" t="s">
        <v>461</v>
      </c>
      <c r="B388" s="306" t="s">
        <v>241</v>
      </c>
      <c r="C388" s="339"/>
      <c r="D388" s="339"/>
      <c r="E388" s="339"/>
      <c r="F388" s="339"/>
      <c r="G388" s="339"/>
      <c r="H388" s="339"/>
      <c r="I388" s="339"/>
      <c r="J388" s="339"/>
      <c r="K388" s="181">
        <v>5</v>
      </c>
      <c r="L388" s="167">
        <f t="shared" si="89"/>
        <v>20</v>
      </c>
      <c r="M388" s="188">
        <f t="shared" si="89"/>
        <v>20</v>
      </c>
      <c r="N388" s="187"/>
      <c r="O388" s="76"/>
      <c r="P388" s="76">
        <v>20</v>
      </c>
      <c r="Q388" s="76">
        <v>20</v>
      </c>
      <c r="R388" s="76"/>
      <c r="S388" s="76"/>
    </row>
    <row r="389" spans="1:19" s="54" customFormat="1" ht="18.75" customHeight="1">
      <c r="A389" s="363" t="s">
        <v>709</v>
      </c>
      <c r="B389" s="364"/>
      <c r="C389" s="364"/>
      <c r="D389" s="364"/>
      <c r="E389" s="364"/>
      <c r="F389" s="364"/>
      <c r="G389" s="364"/>
      <c r="H389" s="364"/>
      <c r="I389" s="364"/>
      <c r="J389" s="365"/>
      <c r="K389" s="182"/>
      <c r="L389" s="134">
        <f t="shared" ref="L389:S389" si="90">SUM(L390:L392)</f>
        <v>40</v>
      </c>
      <c r="M389" s="134">
        <f t="shared" si="90"/>
        <v>15</v>
      </c>
      <c r="N389" s="134">
        <f t="shared" si="90"/>
        <v>0</v>
      </c>
      <c r="O389" s="134">
        <f t="shared" si="90"/>
        <v>0</v>
      </c>
      <c r="P389" s="134">
        <f t="shared" si="90"/>
        <v>40</v>
      </c>
      <c r="Q389" s="134">
        <f t="shared" si="90"/>
        <v>15</v>
      </c>
      <c r="R389" s="134">
        <f t="shared" si="90"/>
        <v>0</v>
      </c>
      <c r="S389" s="134">
        <f t="shared" si="90"/>
        <v>0</v>
      </c>
    </row>
    <row r="390" spans="1:19" s="54" customFormat="1" ht="18.75" customHeight="1">
      <c r="A390" s="132" t="s">
        <v>494</v>
      </c>
      <c r="B390" s="379" t="s">
        <v>276</v>
      </c>
      <c r="C390" s="380"/>
      <c r="D390" s="380"/>
      <c r="E390" s="380"/>
      <c r="F390" s="380"/>
      <c r="G390" s="380"/>
      <c r="H390" s="380"/>
      <c r="I390" s="380"/>
      <c r="J390" s="381"/>
      <c r="K390" s="181">
        <v>1</v>
      </c>
      <c r="L390" s="167">
        <f t="shared" ref="L390:M392" si="91">+N390+P390+R390</f>
        <v>12</v>
      </c>
      <c r="M390" s="188">
        <f t="shared" si="91"/>
        <v>4</v>
      </c>
      <c r="N390" s="187"/>
      <c r="O390" s="76"/>
      <c r="P390" s="76">
        <v>12</v>
      </c>
      <c r="Q390" s="76">
        <v>4</v>
      </c>
      <c r="R390" s="76"/>
      <c r="S390" s="76"/>
    </row>
    <row r="391" spans="1:19" s="54" customFormat="1" ht="18.75" customHeight="1">
      <c r="A391" s="142" t="s">
        <v>470</v>
      </c>
      <c r="B391" s="334" t="s">
        <v>252</v>
      </c>
      <c r="C391" s="335"/>
      <c r="D391" s="335"/>
      <c r="E391" s="335"/>
      <c r="F391" s="335"/>
      <c r="G391" s="335"/>
      <c r="H391" s="335"/>
      <c r="I391" s="335"/>
      <c r="J391" s="366"/>
      <c r="K391" s="181">
        <v>2</v>
      </c>
      <c r="L391" s="167">
        <f t="shared" si="91"/>
        <v>14</v>
      </c>
      <c r="M391" s="188">
        <f t="shared" si="91"/>
        <v>9</v>
      </c>
      <c r="N391" s="187"/>
      <c r="O391" s="76"/>
      <c r="P391" s="76">
        <v>14</v>
      </c>
      <c r="Q391" s="76">
        <v>9</v>
      </c>
      <c r="R391" s="76"/>
      <c r="S391" s="76"/>
    </row>
    <row r="392" spans="1:19" s="54" customFormat="1" ht="18.75" customHeight="1">
      <c r="A392" s="58" t="s">
        <v>471</v>
      </c>
      <c r="B392" s="300" t="s">
        <v>253</v>
      </c>
      <c r="C392" s="301"/>
      <c r="D392" s="301"/>
      <c r="E392" s="301"/>
      <c r="F392" s="301"/>
      <c r="G392" s="301"/>
      <c r="H392" s="301"/>
      <c r="I392" s="301"/>
      <c r="J392" s="354"/>
      <c r="K392" s="181">
        <v>3</v>
      </c>
      <c r="L392" s="167">
        <f t="shared" si="91"/>
        <v>14</v>
      </c>
      <c r="M392" s="188">
        <f t="shared" si="91"/>
        <v>2</v>
      </c>
      <c r="N392" s="187"/>
      <c r="O392" s="76"/>
      <c r="P392" s="76">
        <v>14</v>
      </c>
      <c r="Q392" s="76">
        <v>2</v>
      </c>
      <c r="R392" s="76"/>
      <c r="S392" s="76"/>
    </row>
    <row r="393" spans="1:19" s="54" customFormat="1" ht="18.75" customHeight="1">
      <c r="A393" s="363" t="s">
        <v>708</v>
      </c>
      <c r="B393" s="364"/>
      <c r="C393" s="364"/>
      <c r="D393" s="364"/>
      <c r="E393" s="364"/>
      <c r="F393" s="364"/>
      <c r="G393" s="364"/>
      <c r="H393" s="364"/>
      <c r="I393" s="364"/>
      <c r="J393" s="365"/>
      <c r="K393" s="182"/>
      <c r="L393" s="134">
        <f t="shared" ref="L393:S393" si="92">SUM(L394:L397)</f>
        <v>46</v>
      </c>
      <c r="M393" s="134">
        <f t="shared" si="92"/>
        <v>29</v>
      </c>
      <c r="N393" s="134">
        <f t="shared" si="92"/>
        <v>0</v>
      </c>
      <c r="O393" s="134">
        <f t="shared" si="92"/>
        <v>0</v>
      </c>
      <c r="P393" s="134">
        <f t="shared" si="92"/>
        <v>46</v>
      </c>
      <c r="Q393" s="134">
        <f t="shared" si="92"/>
        <v>29</v>
      </c>
      <c r="R393" s="134">
        <f t="shared" si="92"/>
        <v>0</v>
      </c>
      <c r="S393" s="134">
        <f t="shared" si="92"/>
        <v>0</v>
      </c>
    </row>
    <row r="394" spans="1:19" s="54" customFormat="1" ht="18.75" customHeight="1">
      <c r="A394" s="130" t="s">
        <v>592</v>
      </c>
      <c r="B394" s="350" t="s">
        <v>373</v>
      </c>
      <c r="C394" s="351"/>
      <c r="D394" s="351"/>
      <c r="E394" s="351"/>
      <c r="F394" s="351"/>
      <c r="G394" s="351"/>
      <c r="H394" s="351"/>
      <c r="I394" s="351"/>
      <c r="J394" s="352"/>
      <c r="K394" s="181">
        <v>2</v>
      </c>
      <c r="L394" s="167">
        <f t="shared" ref="L394:M397" si="93">+N394+P394+R394</f>
        <v>16</v>
      </c>
      <c r="M394" s="188">
        <f t="shared" si="93"/>
        <v>3</v>
      </c>
      <c r="N394" s="187"/>
      <c r="O394" s="76"/>
      <c r="P394" s="193">
        <v>16</v>
      </c>
      <c r="Q394" s="192">
        <v>3</v>
      </c>
      <c r="R394" s="76"/>
      <c r="S394" s="76"/>
    </row>
    <row r="395" spans="1:19" s="54" customFormat="1" ht="18.75" customHeight="1">
      <c r="A395" s="132" t="s">
        <v>593</v>
      </c>
      <c r="B395" s="350" t="s">
        <v>375</v>
      </c>
      <c r="C395" s="351"/>
      <c r="D395" s="351"/>
      <c r="E395" s="351"/>
      <c r="F395" s="351"/>
      <c r="G395" s="351"/>
      <c r="H395" s="351"/>
      <c r="I395" s="351"/>
      <c r="J395" s="352"/>
      <c r="K395" s="181">
        <v>3</v>
      </c>
      <c r="L395" s="167">
        <f t="shared" si="93"/>
        <v>8</v>
      </c>
      <c r="M395" s="188">
        <f t="shared" si="93"/>
        <v>5</v>
      </c>
      <c r="N395" s="187"/>
      <c r="O395" s="76"/>
      <c r="P395" s="76">
        <v>8</v>
      </c>
      <c r="Q395" s="76">
        <v>5</v>
      </c>
      <c r="R395" s="76"/>
      <c r="S395" s="76"/>
    </row>
    <row r="396" spans="1:19" s="54" customFormat="1" ht="18.75" customHeight="1">
      <c r="A396" s="59" t="s">
        <v>461</v>
      </c>
      <c r="B396" s="306" t="s">
        <v>241</v>
      </c>
      <c r="C396" s="339"/>
      <c r="D396" s="339"/>
      <c r="E396" s="339"/>
      <c r="F396" s="339"/>
      <c r="G396" s="339"/>
      <c r="H396" s="339"/>
      <c r="I396" s="339"/>
      <c r="J396" s="339"/>
      <c r="K396" s="181">
        <v>4</v>
      </c>
      <c r="L396" s="167">
        <f t="shared" si="93"/>
        <v>16</v>
      </c>
      <c r="M396" s="188">
        <f t="shared" si="93"/>
        <v>15</v>
      </c>
      <c r="N396" s="187"/>
      <c r="O396" s="76"/>
      <c r="P396" s="76">
        <v>16</v>
      </c>
      <c r="Q396" s="76">
        <v>15</v>
      </c>
      <c r="R396" s="76"/>
      <c r="S396" s="76"/>
    </row>
    <row r="397" spans="1:19" s="54" customFormat="1" ht="18.75" customHeight="1">
      <c r="A397" s="139" t="s">
        <v>632</v>
      </c>
      <c r="B397" s="307" t="s">
        <v>416</v>
      </c>
      <c r="C397" s="308"/>
      <c r="D397" s="308"/>
      <c r="E397" s="308"/>
      <c r="F397" s="308"/>
      <c r="G397" s="308"/>
      <c r="H397" s="308"/>
      <c r="I397" s="308"/>
      <c r="J397" s="358"/>
      <c r="K397" s="181">
        <v>5</v>
      </c>
      <c r="L397" s="167">
        <f t="shared" si="93"/>
        <v>6</v>
      </c>
      <c r="M397" s="188">
        <f t="shared" si="93"/>
        <v>6</v>
      </c>
      <c r="N397" s="187"/>
      <c r="O397" s="76"/>
      <c r="P397" s="76">
        <v>6</v>
      </c>
      <c r="Q397" s="76">
        <v>6</v>
      </c>
      <c r="R397" s="76"/>
      <c r="S397" s="76"/>
    </row>
    <row r="398" spans="1:19" s="54" customFormat="1" ht="18.75" customHeight="1">
      <c r="A398" s="363" t="s">
        <v>707</v>
      </c>
      <c r="B398" s="364"/>
      <c r="C398" s="364"/>
      <c r="D398" s="364"/>
      <c r="E398" s="364"/>
      <c r="F398" s="364"/>
      <c r="G398" s="364"/>
      <c r="H398" s="364"/>
      <c r="I398" s="364"/>
      <c r="J398" s="365"/>
      <c r="K398" s="182"/>
      <c r="L398" s="134">
        <f t="shared" ref="L398:S398" si="94">SUM(L399:L407)</f>
        <v>330</v>
      </c>
      <c r="M398" s="134">
        <f t="shared" si="94"/>
        <v>115</v>
      </c>
      <c r="N398" s="134">
        <f t="shared" si="94"/>
        <v>0</v>
      </c>
      <c r="O398" s="134">
        <f t="shared" si="94"/>
        <v>0</v>
      </c>
      <c r="P398" s="134">
        <f t="shared" si="94"/>
        <v>330</v>
      </c>
      <c r="Q398" s="134">
        <f t="shared" si="94"/>
        <v>115</v>
      </c>
      <c r="R398" s="134">
        <f t="shared" si="94"/>
        <v>0</v>
      </c>
      <c r="S398" s="134">
        <f t="shared" si="94"/>
        <v>0</v>
      </c>
    </row>
    <row r="399" spans="1:19" s="54" customFormat="1" ht="18.75" customHeight="1">
      <c r="A399" s="148" t="s">
        <v>524</v>
      </c>
      <c r="B399" s="306" t="s">
        <v>305</v>
      </c>
      <c r="C399" s="306"/>
      <c r="D399" s="306"/>
      <c r="E399" s="306"/>
      <c r="F399" s="306"/>
      <c r="G399" s="306"/>
      <c r="H399" s="306"/>
      <c r="I399" s="306"/>
      <c r="J399" s="306"/>
      <c r="K399" s="181">
        <v>1</v>
      </c>
      <c r="L399" s="167">
        <f t="shared" ref="L399:L407" si="95">+N399+P399+R399</f>
        <v>30</v>
      </c>
      <c r="M399" s="188">
        <f t="shared" ref="M399:M407" si="96">+O399+Q399+S399</f>
        <v>8</v>
      </c>
      <c r="N399" s="187"/>
      <c r="O399" s="76"/>
      <c r="P399" s="76">
        <v>30</v>
      </c>
      <c r="Q399" s="76">
        <v>8</v>
      </c>
      <c r="R399" s="76"/>
      <c r="S399" s="76"/>
    </row>
    <row r="400" spans="1:19" s="54" customFormat="1" ht="18.75" customHeight="1">
      <c r="A400" s="130" t="s">
        <v>550</v>
      </c>
      <c r="B400" s="306" t="s">
        <v>332</v>
      </c>
      <c r="C400" s="306"/>
      <c r="D400" s="306"/>
      <c r="E400" s="306"/>
      <c r="F400" s="306"/>
      <c r="G400" s="306"/>
      <c r="H400" s="306"/>
      <c r="I400" s="306"/>
      <c r="J400" s="306"/>
      <c r="K400" s="181">
        <v>2</v>
      </c>
      <c r="L400" s="167">
        <f t="shared" si="95"/>
        <v>18</v>
      </c>
      <c r="M400" s="188">
        <f t="shared" si="96"/>
        <v>13</v>
      </c>
      <c r="N400" s="187"/>
      <c r="O400" s="76"/>
      <c r="P400" s="76">
        <v>18</v>
      </c>
      <c r="Q400" s="76">
        <v>13</v>
      </c>
      <c r="R400" s="76"/>
      <c r="S400" s="76"/>
    </row>
    <row r="401" spans="1:19" s="54" customFormat="1" ht="18.75" customHeight="1">
      <c r="A401" s="132" t="s">
        <v>557</v>
      </c>
      <c r="B401" s="309" t="s">
        <v>339</v>
      </c>
      <c r="C401" s="310"/>
      <c r="D401" s="310"/>
      <c r="E401" s="310"/>
      <c r="F401" s="310"/>
      <c r="G401" s="310"/>
      <c r="H401" s="310"/>
      <c r="I401" s="310"/>
      <c r="J401" s="356"/>
      <c r="K401" s="181" t="s">
        <v>24</v>
      </c>
      <c r="L401" s="167">
        <f t="shared" si="95"/>
        <v>24</v>
      </c>
      <c r="M401" s="188">
        <f t="shared" si="96"/>
        <v>12</v>
      </c>
      <c r="N401" s="187"/>
      <c r="O401" s="76"/>
      <c r="P401" s="76">
        <v>24</v>
      </c>
      <c r="Q401" s="76">
        <v>12</v>
      </c>
      <c r="R401" s="76"/>
      <c r="S401" s="76"/>
    </row>
    <row r="402" spans="1:19" s="54" customFormat="1" ht="25.5" customHeight="1">
      <c r="A402" s="59" t="s">
        <v>539</v>
      </c>
      <c r="B402" s="306" t="s">
        <v>321</v>
      </c>
      <c r="C402" s="306"/>
      <c r="D402" s="306"/>
      <c r="E402" s="306"/>
      <c r="F402" s="306"/>
      <c r="G402" s="306"/>
      <c r="H402" s="306"/>
      <c r="I402" s="306"/>
      <c r="J402" s="306"/>
      <c r="K402" s="181">
        <v>4</v>
      </c>
      <c r="L402" s="167">
        <f t="shared" si="95"/>
        <v>20</v>
      </c>
      <c r="M402" s="188">
        <f t="shared" si="96"/>
        <v>8</v>
      </c>
      <c r="N402" s="187"/>
      <c r="O402" s="76"/>
      <c r="P402" s="76">
        <v>20</v>
      </c>
      <c r="Q402" s="76">
        <v>8</v>
      </c>
      <c r="R402" s="76"/>
      <c r="S402" s="76"/>
    </row>
    <row r="403" spans="1:19" s="54" customFormat="1" ht="25.5" customHeight="1">
      <c r="A403" s="59" t="s">
        <v>522</v>
      </c>
      <c r="B403" s="306" t="s">
        <v>303</v>
      </c>
      <c r="C403" s="306"/>
      <c r="D403" s="306"/>
      <c r="E403" s="306"/>
      <c r="F403" s="306"/>
      <c r="G403" s="306"/>
      <c r="H403" s="306"/>
      <c r="I403" s="306"/>
      <c r="J403" s="306"/>
      <c r="K403" s="181">
        <v>5</v>
      </c>
      <c r="L403" s="167">
        <f t="shared" si="95"/>
        <v>17</v>
      </c>
      <c r="M403" s="188">
        <f t="shared" si="96"/>
        <v>6</v>
      </c>
      <c r="N403" s="187"/>
      <c r="O403" s="76"/>
      <c r="P403" s="76">
        <v>17</v>
      </c>
      <c r="Q403" s="76">
        <v>6</v>
      </c>
      <c r="R403" s="76"/>
      <c r="S403" s="76"/>
    </row>
    <row r="404" spans="1:19" s="54" customFormat="1" ht="18.75" customHeight="1">
      <c r="A404" s="130" t="s">
        <v>521</v>
      </c>
      <c r="B404" s="306" t="s">
        <v>302</v>
      </c>
      <c r="C404" s="306"/>
      <c r="D404" s="306"/>
      <c r="E404" s="306"/>
      <c r="F404" s="306"/>
      <c r="G404" s="306"/>
      <c r="H404" s="306"/>
      <c r="I404" s="306"/>
      <c r="J404" s="306"/>
      <c r="K404" s="181">
        <v>6</v>
      </c>
      <c r="L404" s="167">
        <f t="shared" si="95"/>
        <v>16</v>
      </c>
      <c r="M404" s="188">
        <f t="shared" si="96"/>
        <v>10</v>
      </c>
      <c r="N404" s="187"/>
      <c r="O404" s="76"/>
      <c r="P404" s="76">
        <v>16</v>
      </c>
      <c r="Q404" s="76">
        <v>10</v>
      </c>
      <c r="R404" s="76"/>
      <c r="S404" s="76"/>
    </row>
    <row r="405" spans="1:19" s="54" customFormat="1" ht="18.75" customHeight="1">
      <c r="A405" s="132" t="s">
        <v>494</v>
      </c>
      <c r="B405" s="379" t="s">
        <v>276</v>
      </c>
      <c r="C405" s="380"/>
      <c r="D405" s="380"/>
      <c r="E405" s="380"/>
      <c r="F405" s="380"/>
      <c r="G405" s="380"/>
      <c r="H405" s="380"/>
      <c r="I405" s="380"/>
      <c r="J405" s="381"/>
      <c r="K405" s="181">
        <v>7</v>
      </c>
      <c r="L405" s="167">
        <f t="shared" si="95"/>
        <v>18</v>
      </c>
      <c r="M405" s="188">
        <f t="shared" si="96"/>
        <v>6</v>
      </c>
      <c r="N405" s="187"/>
      <c r="O405" s="76"/>
      <c r="P405" s="76">
        <v>18</v>
      </c>
      <c r="Q405" s="76">
        <v>6</v>
      </c>
      <c r="R405" s="76"/>
      <c r="S405" s="76"/>
    </row>
    <row r="406" spans="1:19" s="54" customFormat="1" ht="18.75" customHeight="1">
      <c r="A406" s="161" t="s">
        <v>599</v>
      </c>
      <c r="B406" s="306" t="s">
        <v>381</v>
      </c>
      <c r="C406" s="306"/>
      <c r="D406" s="306"/>
      <c r="E406" s="306"/>
      <c r="F406" s="306"/>
      <c r="G406" s="306"/>
      <c r="H406" s="306"/>
      <c r="I406" s="306"/>
      <c r="J406" s="306"/>
      <c r="K406" s="181">
        <v>8</v>
      </c>
      <c r="L406" s="167">
        <f t="shared" si="95"/>
        <v>14</v>
      </c>
      <c r="M406" s="188">
        <f t="shared" si="96"/>
        <v>5</v>
      </c>
      <c r="N406" s="187"/>
      <c r="O406" s="76"/>
      <c r="P406" s="76">
        <v>14</v>
      </c>
      <c r="Q406" s="76">
        <v>5</v>
      </c>
      <c r="R406" s="76"/>
      <c r="S406" s="76"/>
    </row>
    <row r="407" spans="1:19" s="54" customFormat="1" ht="18.75" customHeight="1">
      <c r="A407" s="133" t="s">
        <v>540</v>
      </c>
      <c r="B407" s="321" t="s">
        <v>322</v>
      </c>
      <c r="C407" s="322"/>
      <c r="D407" s="322"/>
      <c r="E407" s="322"/>
      <c r="F407" s="322"/>
      <c r="G407" s="322"/>
      <c r="H407" s="322"/>
      <c r="I407" s="322"/>
      <c r="J407" s="374"/>
      <c r="K407" s="181">
        <v>9</v>
      </c>
      <c r="L407" s="167">
        <f t="shared" si="95"/>
        <v>173</v>
      </c>
      <c r="M407" s="188">
        <f t="shared" si="96"/>
        <v>47</v>
      </c>
      <c r="N407" s="187"/>
      <c r="O407" s="76"/>
      <c r="P407" s="76">
        <v>173</v>
      </c>
      <c r="Q407" s="76">
        <v>47</v>
      </c>
      <c r="R407" s="76"/>
      <c r="S407" s="76"/>
    </row>
    <row r="408" spans="1:19" s="54" customFormat="1" ht="18.75" customHeight="1">
      <c r="A408" s="363" t="s">
        <v>706</v>
      </c>
      <c r="B408" s="364"/>
      <c r="C408" s="364"/>
      <c r="D408" s="364"/>
      <c r="E408" s="364"/>
      <c r="F408" s="364"/>
      <c r="G408" s="364"/>
      <c r="H408" s="364"/>
      <c r="I408" s="364"/>
      <c r="J408" s="365"/>
      <c r="K408" s="182"/>
      <c r="L408" s="134">
        <f t="shared" ref="L408:S408" si="97">SUM(L409:L410)</f>
        <v>23</v>
      </c>
      <c r="M408" s="134">
        <f t="shared" si="97"/>
        <v>4</v>
      </c>
      <c r="N408" s="134">
        <f t="shared" si="97"/>
        <v>0</v>
      </c>
      <c r="O408" s="134">
        <f t="shared" si="97"/>
        <v>0</v>
      </c>
      <c r="P408" s="134">
        <f t="shared" si="97"/>
        <v>23</v>
      </c>
      <c r="Q408" s="134">
        <f t="shared" si="97"/>
        <v>4</v>
      </c>
      <c r="R408" s="134">
        <f t="shared" si="97"/>
        <v>0</v>
      </c>
      <c r="S408" s="134">
        <f t="shared" si="97"/>
        <v>0</v>
      </c>
    </row>
    <row r="409" spans="1:19" s="54" customFormat="1" ht="18.75" customHeight="1">
      <c r="A409" s="142" t="s">
        <v>493</v>
      </c>
      <c r="B409" s="334" t="s">
        <v>275</v>
      </c>
      <c r="C409" s="335"/>
      <c r="D409" s="335"/>
      <c r="E409" s="335"/>
      <c r="F409" s="335"/>
      <c r="G409" s="335"/>
      <c r="H409" s="335"/>
      <c r="I409" s="335"/>
      <c r="J409" s="366"/>
      <c r="K409" s="181"/>
      <c r="L409" s="167">
        <f>+N409+P409+R409</f>
        <v>11</v>
      </c>
      <c r="M409" s="188">
        <f>+O409+Q409+S409</f>
        <v>4</v>
      </c>
      <c r="N409" s="187"/>
      <c r="O409" s="76"/>
      <c r="P409" s="76">
        <v>11</v>
      </c>
      <c r="Q409" s="76">
        <v>4</v>
      </c>
      <c r="R409" s="76"/>
      <c r="S409" s="76"/>
    </row>
    <row r="410" spans="1:19" s="54" customFormat="1" ht="18.75" customHeight="1">
      <c r="A410" s="132" t="s">
        <v>494</v>
      </c>
      <c r="B410" s="379" t="s">
        <v>276</v>
      </c>
      <c r="C410" s="380"/>
      <c r="D410" s="380"/>
      <c r="E410" s="380"/>
      <c r="F410" s="380"/>
      <c r="G410" s="380"/>
      <c r="H410" s="380"/>
      <c r="I410" s="380"/>
      <c r="J410" s="381"/>
      <c r="K410" s="181"/>
      <c r="L410" s="167">
        <f>+N410+P410+R410</f>
        <v>12</v>
      </c>
      <c r="M410" s="188">
        <f>+O410+Q410+S410</f>
        <v>0</v>
      </c>
      <c r="N410" s="187"/>
      <c r="O410" s="76"/>
      <c r="P410" s="76">
        <v>12</v>
      </c>
      <c r="Q410" s="76">
        <v>0</v>
      </c>
      <c r="R410" s="76"/>
      <c r="S410" s="76"/>
    </row>
    <row r="411" spans="1:19" s="54" customFormat="1" ht="18.75" customHeight="1">
      <c r="A411" s="363" t="s">
        <v>705</v>
      </c>
      <c r="B411" s="364"/>
      <c r="C411" s="364"/>
      <c r="D411" s="364"/>
      <c r="E411" s="364"/>
      <c r="F411" s="364"/>
      <c r="G411" s="364"/>
      <c r="H411" s="364"/>
      <c r="I411" s="364"/>
      <c r="J411" s="365"/>
      <c r="K411" s="182"/>
      <c r="L411" s="134">
        <f t="shared" ref="L411:S411" si="98">SUM(L412:L416)</f>
        <v>98</v>
      </c>
      <c r="M411" s="134">
        <f t="shared" si="98"/>
        <v>59</v>
      </c>
      <c r="N411" s="134">
        <f t="shared" si="98"/>
        <v>0</v>
      </c>
      <c r="O411" s="134">
        <f t="shared" si="98"/>
        <v>0</v>
      </c>
      <c r="P411" s="134">
        <f t="shared" si="98"/>
        <v>98</v>
      </c>
      <c r="Q411" s="134">
        <f t="shared" si="98"/>
        <v>59</v>
      </c>
      <c r="R411" s="134">
        <f t="shared" si="98"/>
        <v>0</v>
      </c>
      <c r="S411" s="134">
        <f t="shared" si="98"/>
        <v>0</v>
      </c>
    </row>
    <row r="412" spans="1:19" s="54" customFormat="1" ht="18.75" customHeight="1">
      <c r="A412" s="130" t="s">
        <v>640</v>
      </c>
      <c r="B412" s="350" t="s">
        <v>424</v>
      </c>
      <c r="C412" s="351"/>
      <c r="D412" s="351"/>
      <c r="E412" s="351"/>
      <c r="F412" s="351"/>
      <c r="G412" s="351"/>
      <c r="H412" s="351"/>
      <c r="I412" s="351"/>
      <c r="J412" s="352"/>
      <c r="K412" s="181">
        <v>1</v>
      </c>
      <c r="L412" s="167">
        <f t="shared" ref="L412:M416" si="99">+N412+P412+R412</f>
        <v>36</v>
      </c>
      <c r="M412" s="188">
        <f t="shared" si="99"/>
        <v>14</v>
      </c>
      <c r="N412" s="76"/>
      <c r="O412" s="76"/>
      <c r="P412" s="187">
        <v>36</v>
      </c>
      <c r="Q412" s="76">
        <v>14</v>
      </c>
      <c r="R412" s="76"/>
      <c r="S412" s="76"/>
    </row>
    <row r="413" spans="1:19" s="54" customFormat="1" ht="18.75" customHeight="1">
      <c r="A413" s="130" t="s">
        <v>592</v>
      </c>
      <c r="B413" s="350" t="s">
        <v>373</v>
      </c>
      <c r="C413" s="351"/>
      <c r="D413" s="351"/>
      <c r="E413" s="351"/>
      <c r="F413" s="351"/>
      <c r="G413" s="351"/>
      <c r="H413" s="351"/>
      <c r="I413" s="351"/>
      <c r="J413" s="352"/>
      <c r="K413" s="181">
        <v>2</v>
      </c>
      <c r="L413" s="167">
        <f t="shared" si="99"/>
        <v>15</v>
      </c>
      <c r="M413" s="188">
        <f t="shared" si="99"/>
        <v>12</v>
      </c>
      <c r="N413" s="76"/>
      <c r="O413" s="76"/>
      <c r="P413" s="76">
        <v>15</v>
      </c>
      <c r="Q413" s="76">
        <v>12</v>
      </c>
      <c r="R413" s="76"/>
      <c r="S413" s="76"/>
    </row>
    <row r="414" spans="1:19" s="54" customFormat="1" ht="18.75" customHeight="1">
      <c r="A414" s="139" t="s">
        <v>632</v>
      </c>
      <c r="B414" s="307" t="s">
        <v>416</v>
      </c>
      <c r="C414" s="308"/>
      <c r="D414" s="308"/>
      <c r="E414" s="308"/>
      <c r="F414" s="308"/>
      <c r="G414" s="308"/>
      <c r="H414" s="308"/>
      <c r="I414" s="308"/>
      <c r="J414" s="358"/>
      <c r="K414" s="181">
        <v>3</v>
      </c>
      <c r="L414" s="167">
        <f t="shared" si="99"/>
        <v>25</v>
      </c>
      <c r="M414" s="188">
        <f t="shared" si="99"/>
        <v>24</v>
      </c>
      <c r="N414" s="76"/>
      <c r="O414" s="76"/>
      <c r="P414" s="76">
        <v>25</v>
      </c>
      <c r="Q414" s="76">
        <v>24</v>
      </c>
      <c r="R414" s="76"/>
      <c r="S414" s="76"/>
    </row>
    <row r="415" spans="1:19" s="54" customFormat="1" ht="18.75" customHeight="1">
      <c r="A415" s="132" t="s">
        <v>652</v>
      </c>
      <c r="B415" s="350" t="s">
        <v>436</v>
      </c>
      <c r="C415" s="351"/>
      <c r="D415" s="351"/>
      <c r="E415" s="351"/>
      <c r="F415" s="351"/>
      <c r="G415" s="351"/>
      <c r="H415" s="351"/>
      <c r="I415" s="351"/>
      <c r="J415" s="352"/>
      <c r="K415" s="181">
        <v>4</v>
      </c>
      <c r="L415" s="167">
        <f t="shared" si="99"/>
        <v>10</v>
      </c>
      <c r="M415" s="188">
        <f t="shared" si="99"/>
        <v>1</v>
      </c>
      <c r="N415" s="76"/>
      <c r="O415" s="76"/>
      <c r="P415" s="76">
        <v>10</v>
      </c>
      <c r="Q415" s="76">
        <v>1</v>
      </c>
      <c r="R415" s="76"/>
      <c r="S415" s="76"/>
    </row>
    <row r="416" spans="1:19" s="54" customFormat="1" ht="18.75" customHeight="1">
      <c r="A416" s="59" t="s">
        <v>461</v>
      </c>
      <c r="B416" s="306" t="s">
        <v>241</v>
      </c>
      <c r="C416" s="339"/>
      <c r="D416" s="339"/>
      <c r="E416" s="339"/>
      <c r="F416" s="339"/>
      <c r="G416" s="339"/>
      <c r="H416" s="339"/>
      <c r="I416" s="339"/>
      <c r="J416" s="339"/>
      <c r="K416" s="181">
        <v>5</v>
      </c>
      <c r="L416" s="167">
        <f t="shared" si="99"/>
        <v>12</v>
      </c>
      <c r="M416" s="188">
        <f t="shared" si="99"/>
        <v>8</v>
      </c>
      <c r="N416" s="76"/>
      <c r="O416" s="76"/>
      <c r="P416" s="76">
        <v>12</v>
      </c>
      <c r="Q416" s="76">
        <v>8</v>
      </c>
      <c r="R416" s="76"/>
      <c r="S416" s="76"/>
    </row>
    <row r="417" spans="1:19" s="54" customFormat="1" ht="18.75" customHeight="1">
      <c r="A417" s="390" t="s">
        <v>157</v>
      </c>
      <c r="B417" s="391"/>
      <c r="C417" s="391"/>
      <c r="D417" s="391"/>
      <c r="E417" s="391"/>
      <c r="F417" s="391"/>
      <c r="G417" s="391"/>
      <c r="H417" s="391"/>
      <c r="I417" s="391"/>
      <c r="J417" s="392"/>
      <c r="K417" s="184"/>
      <c r="L417" s="183">
        <f t="shared" ref="L417:S417" si="100">+L418+L434+L451+L459+L470+L485+L503+L521+L543+L565+L588+L603+L616+L628+L656+L669+L693</f>
        <v>5923</v>
      </c>
      <c r="M417" s="183">
        <f t="shared" si="100"/>
        <v>2512</v>
      </c>
      <c r="N417" s="183">
        <f t="shared" si="100"/>
        <v>1000</v>
      </c>
      <c r="O417" s="183">
        <f t="shared" si="100"/>
        <v>375</v>
      </c>
      <c r="P417" s="183">
        <f t="shared" si="100"/>
        <v>4197</v>
      </c>
      <c r="Q417" s="183">
        <f t="shared" si="100"/>
        <v>1781</v>
      </c>
      <c r="R417" s="183">
        <f t="shared" si="100"/>
        <v>726</v>
      </c>
      <c r="S417" s="183">
        <f t="shared" si="100"/>
        <v>356</v>
      </c>
    </row>
    <row r="418" spans="1:19" s="54" customFormat="1" ht="18.75" customHeight="1">
      <c r="A418" s="363" t="s">
        <v>704</v>
      </c>
      <c r="B418" s="364"/>
      <c r="C418" s="364"/>
      <c r="D418" s="364"/>
      <c r="E418" s="364"/>
      <c r="F418" s="364"/>
      <c r="G418" s="364"/>
      <c r="H418" s="364"/>
      <c r="I418" s="364"/>
      <c r="J418" s="365"/>
      <c r="K418" s="182"/>
      <c r="L418" s="134">
        <f t="shared" ref="L418:S418" si="101">SUM(L419:L433)</f>
        <v>443</v>
      </c>
      <c r="M418" s="134">
        <f t="shared" si="101"/>
        <v>69</v>
      </c>
      <c r="N418" s="134">
        <f t="shared" si="101"/>
        <v>89</v>
      </c>
      <c r="O418" s="134">
        <f t="shared" si="101"/>
        <v>16</v>
      </c>
      <c r="P418" s="134">
        <f t="shared" si="101"/>
        <v>293</v>
      </c>
      <c r="Q418" s="134">
        <f t="shared" si="101"/>
        <v>42</v>
      </c>
      <c r="R418" s="134">
        <f t="shared" si="101"/>
        <v>61</v>
      </c>
      <c r="S418" s="134">
        <f t="shared" si="101"/>
        <v>11</v>
      </c>
    </row>
    <row r="419" spans="1:19" s="54" customFormat="1" ht="18.75" customHeight="1">
      <c r="A419" s="146" t="s">
        <v>567</v>
      </c>
      <c r="B419" s="300" t="s">
        <v>348</v>
      </c>
      <c r="C419" s="301"/>
      <c r="D419" s="301"/>
      <c r="E419" s="301"/>
      <c r="F419" s="301"/>
      <c r="G419" s="301"/>
      <c r="H419" s="301"/>
      <c r="I419" s="301"/>
      <c r="J419" s="354"/>
      <c r="K419" s="136">
        <v>1</v>
      </c>
      <c r="L419" s="167">
        <f t="shared" ref="L419:L433" si="102">+N419+P419+R419</f>
        <v>16</v>
      </c>
      <c r="M419" s="188">
        <f t="shared" ref="M419:M433" si="103">+O419+Q419+S419</f>
        <v>5</v>
      </c>
      <c r="N419" s="187">
        <v>16</v>
      </c>
      <c r="O419" s="76">
        <v>5</v>
      </c>
      <c r="P419" s="76"/>
      <c r="Q419" s="76"/>
      <c r="R419" s="76"/>
      <c r="S419" s="76"/>
    </row>
    <row r="420" spans="1:19" s="54" customFormat="1" ht="24.75" customHeight="1">
      <c r="A420" s="132" t="s">
        <v>576</v>
      </c>
      <c r="B420" s="300" t="s">
        <v>357</v>
      </c>
      <c r="C420" s="301"/>
      <c r="D420" s="301"/>
      <c r="E420" s="301"/>
      <c r="F420" s="301"/>
      <c r="G420" s="301"/>
      <c r="H420" s="301"/>
      <c r="I420" s="301"/>
      <c r="J420" s="354"/>
      <c r="K420" s="181">
        <v>2</v>
      </c>
      <c r="L420" s="167">
        <f t="shared" si="102"/>
        <v>9</v>
      </c>
      <c r="M420" s="188">
        <f t="shared" si="103"/>
        <v>3</v>
      </c>
      <c r="N420" s="187">
        <v>9</v>
      </c>
      <c r="O420" s="76">
        <v>3</v>
      </c>
      <c r="P420" s="76"/>
      <c r="Q420" s="76"/>
      <c r="R420" s="76"/>
      <c r="S420" s="76"/>
    </row>
    <row r="421" spans="1:19" s="54" customFormat="1" ht="18.75" customHeight="1">
      <c r="A421" s="143" t="s">
        <v>488</v>
      </c>
      <c r="B421" s="300" t="s">
        <v>270</v>
      </c>
      <c r="C421" s="301"/>
      <c r="D421" s="301"/>
      <c r="E421" s="301"/>
      <c r="F421" s="301"/>
      <c r="G421" s="301"/>
      <c r="H421" s="301"/>
      <c r="I421" s="301"/>
      <c r="J421" s="354"/>
      <c r="K421" s="181">
        <v>3</v>
      </c>
      <c r="L421" s="167">
        <f t="shared" si="102"/>
        <v>35</v>
      </c>
      <c r="M421" s="188">
        <f t="shared" si="103"/>
        <v>4</v>
      </c>
      <c r="N421" s="187">
        <v>35</v>
      </c>
      <c r="O421" s="76">
        <v>4</v>
      </c>
      <c r="P421" s="76"/>
      <c r="Q421" s="76"/>
      <c r="R421" s="76"/>
      <c r="S421" s="76"/>
    </row>
    <row r="422" spans="1:19" s="54" customFormat="1" ht="18.75" customHeight="1">
      <c r="A422" s="132" t="s">
        <v>564</v>
      </c>
      <c r="B422" s="300" t="s">
        <v>345</v>
      </c>
      <c r="C422" s="301"/>
      <c r="D422" s="301"/>
      <c r="E422" s="301"/>
      <c r="F422" s="301"/>
      <c r="G422" s="301"/>
      <c r="H422" s="301"/>
      <c r="I422" s="301"/>
      <c r="J422" s="354"/>
      <c r="K422" s="181">
        <v>4</v>
      </c>
      <c r="L422" s="167">
        <f t="shared" si="102"/>
        <v>16</v>
      </c>
      <c r="M422" s="188">
        <f t="shared" si="103"/>
        <v>2</v>
      </c>
      <c r="N422" s="187">
        <v>16</v>
      </c>
      <c r="O422" s="76">
        <v>2</v>
      </c>
      <c r="P422" s="76"/>
      <c r="Q422" s="76"/>
      <c r="R422" s="76"/>
      <c r="S422" s="76"/>
    </row>
    <row r="423" spans="1:19" s="54" customFormat="1" ht="35.25" customHeight="1">
      <c r="A423" s="135" t="s">
        <v>565</v>
      </c>
      <c r="B423" s="329" t="s">
        <v>346</v>
      </c>
      <c r="C423" s="330"/>
      <c r="D423" s="330"/>
      <c r="E423" s="330"/>
      <c r="F423" s="330"/>
      <c r="G423" s="330"/>
      <c r="H423" s="330"/>
      <c r="I423" s="330"/>
      <c r="J423" s="360"/>
      <c r="K423" s="181">
        <v>5</v>
      </c>
      <c r="L423" s="167">
        <f t="shared" si="102"/>
        <v>13</v>
      </c>
      <c r="M423" s="188">
        <f t="shared" si="103"/>
        <v>2</v>
      </c>
      <c r="N423" s="187">
        <v>13</v>
      </c>
      <c r="O423" s="76">
        <v>2</v>
      </c>
      <c r="P423" s="76"/>
      <c r="Q423" s="76"/>
      <c r="R423" s="76"/>
      <c r="S423" s="76"/>
    </row>
    <row r="424" spans="1:19" s="54" customFormat="1" ht="18.75" customHeight="1">
      <c r="A424" s="132" t="s">
        <v>577</v>
      </c>
      <c r="B424" s="309" t="s">
        <v>358</v>
      </c>
      <c r="C424" s="310"/>
      <c r="D424" s="310"/>
      <c r="E424" s="310"/>
      <c r="F424" s="310"/>
      <c r="G424" s="310"/>
      <c r="H424" s="310"/>
      <c r="I424" s="310"/>
      <c r="J424" s="356"/>
      <c r="K424" s="136">
        <v>1</v>
      </c>
      <c r="L424" s="167">
        <f t="shared" si="102"/>
        <v>80</v>
      </c>
      <c r="M424" s="188">
        <f t="shared" si="103"/>
        <v>42</v>
      </c>
      <c r="N424" s="187"/>
      <c r="O424" s="76"/>
      <c r="P424" s="76">
        <v>63</v>
      </c>
      <c r="Q424" s="76">
        <v>33</v>
      </c>
      <c r="R424" s="76">
        <v>17</v>
      </c>
      <c r="S424" s="76">
        <v>9</v>
      </c>
    </row>
    <row r="425" spans="1:19" s="54" customFormat="1" ht="18.75" customHeight="1">
      <c r="A425" s="143" t="s">
        <v>574</v>
      </c>
      <c r="B425" s="306" t="s">
        <v>355</v>
      </c>
      <c r="C425" s="306"/>
      <c r="D425" s="306"/>
      <c r="E425" s="306"/>
      <c r="F425" s="306"/>
      <c r="G425" s="306"/>
      <c r="H425" s="306"/>
      <c r="I425" s="306"/>
      <c r="J425" s="306"/>
      <c r="K425" s="181">
        <v>7</v>
      </c>
      <c r="L425" s="167">
        <f t="shared" si="102"/>
        <v>16</v>
      </c>
      <c r="M425" s="188">
        <f t="shared" si="103"/>
        <v>1</v>
      </c>
      <c r="N425" s="187"/>
      <c r="O425" s="76"/>
      <c r="P425" s="76">
        <v>10</v>
      </c>
      <c r="Q425" s="76">
        <v>1</v>
      </c>
      <c r="R425" s="76">
        <v>6</v>
      </c>
      <c r="S425" s="76"/>
    </row>
    <row r="426" spans="1:19" s="54" customFormat="1" ht="18.75" customHeight="1">
      <c r="A426" s="143" t="s">
        <v>570</v>
      </c>
      <c r="B426" s="321" t="s">
        <v>351</v>
      </c>
      <c r="C426" s="322"/>
      <c r="D426" s="322"/>
      <c r="E426" s="322"/>
      <c r="F426" s="322"/>
      <c r="G426" s="322"/>
      <c r="H426" s="322"/>
      <c r="I426" s="322"/>
      <c r="J426" s="374"/>
      <c r="K426" s="136"/>
      <c r="L426" s="167">
        <f t="shared" si="102"/>
        <v>22</v>
      </c>
      <c r="M426" s="188">
        <f t="shared" si="103"/>
        <v>3</v>
      </c>
      <c r="N426" s="187"/>
      <c r="O426" s="76"/>
      <c r="P426" s="76">
        <v>13</v>
      </c>
      <c r="Q426" s="76">
        <v>2</v>
      </c>
      <c r="R426" s="76">
        <v>9</v>
      </c>
      <c r="S426" s="76">
        <v>1</v>
      </c>
    </row>
    <row r="427" spans="1:19" s="54" customFormat="1" ht="18.75" customHeight="1">
      <c r="A427" s="132" t="s">
        <v>575</v>
      </c>
      <c r="B427" s="309" t="s">
        <v>356</v>
      </c>
      <c r="C427" s="310"/>
      <c r="D427" s="310"/>
      <c r="E427" s="310"/>
      <c r="F427" s="310"/>
      <c r="G427" s="310"/>
      <c r="H427" s="310"/>
      <c r="I427" s="310"/>
      <c r="J427" s="356"/>
      <c r="K427" s="181">
        <v>9</v>
      </c>
      <c r="L427" s="167">
        <f t="shared" si="102"/>
        <v>9</v>
      </c>
      <c r="M427" s="188">
        <f t="shared" si="103"/>
        <v>0</v>
      </c>
      <c r="N427" s="187"/>
      <c r="O427" s="76"/>
      <c r="P427" s="76">
        <v>9</v>
      </c>
      <c r="Q427" s="76"/>
      <c r="R427" s="76"/>
      <c r="S427" s="76"/>
    </row>
    <row r="428" spans="1:19" s="54" customFormat="1" ht="18.75" customHeight="1">
      <c r="A428" s="132" t="s">
        <v>571</v>
      </c>
      <c r="B428" s="309" t="s">
        <v>352</v>
      </c>
      <c r="C428" s="310"/>
      <c r="D428" s="310"/>
      <c r="E428" s="310"/>
      <c r="F428" s="310"/>
      <c r="G428" s="310"/>
      <c r="H428" s="310"/>
      <c r="I428" s="310"/>
      <c r="J428" s="356"/>
      <c r="K428" s="181">
        <v>10</v>
      </c>
      <c r="L428" s="167">
        <f t="shared" si="102"/>
        <v>86</v>
      </c>
      <c r="M428" s="188">
        <f t="shared" si="103"/>
        <v>5</v>
      </c>
      <c r="N428" s="187"/>
      <c r="O428" s="76"/>
      <c r="P428" s="76">
        <v>70</v>
      </c>
      <c r="Q428" s="76">
        <v>5</v>
      </c>
      <c r="R428" s="76">
        <v>16</v>
      </c>
      <c r="S428" s="76"/>
    </row>
    <row r="429" spans="1:19" s="54" customFormat="1" ht="18.75" customHeight="1">
      <c r="A429" s="132" t="s">
        <v>573</v>
      </c>
      <c r="B429" s="309" t="s">
        <v>354</v>
      </c>
      <c r="C429" s="310"/>
      <c r="D429" s="310"/>
      <c r="E429" s="310"/>
      <c r="F429" s="310"/>
      <c r="G429" s="310"/>
      <c r="H429" s="310"/>
      <c r="I429" s="310"/>
      <c r="J429" s="356"/>
      <c r="K429" s="181">
        <v>11</v>
      </c>
      <c r="L429" s="167">
        <f t="shared" si="102"/>
        <v>58</v>
      </c>
      <c r="M429" s="188">
        <f t="shared" si="103"/>
        <v>2</v>
      </c>
      <c r="N429" s="187"/>
      <c r="O429" s="76"/>
      <c r="P429" s="76">
        <v>50</v>
      </c>
      <c r="Q429" s="76">
        <v>1</v>
      </c>
      <c r="R429" s="76">
        <v>8</v>
      </c>
      <c r="S429" s="76">
        <v>1</v>
      </c>
    </row>
    <row r="430" spans="1:19" s="54" customFormat="1" ht="18.75" customHeight="1">
      <c r="A430" s="132" t="s">
        <v>494</v>
      </c>
      <c r="B430" s="379" t="s">
        <v>276</v>
      </c>
      <c r="C430" s="380"/>
      <c r="D430" s="380"/>
      <c r="E430" s="380"/>
      <c r="F430" s="380"/>
      <c r="G430" s="380"/>
      <c r="H430" s="380"/>
      <c r="I430" s="380"/>
      <c r="J430" s="381"/>
      <c r="K430" s="181">
        <v>12</v>
      </c>
      <c r="L430" s="167">
        <f t="shared" si="102"/>
        <v>38</v>
      </c>
      <c r="M430" s="188">
        <f t="shared" si="103"/>
        <v>0</v>
      </c>
      <c r="N430" s="187"/>
      <c r="O430" s="76"/>
      <c r="P430" s="76">
        <v>38</v>
      </c>
      <c r="Q430" s="76"/>
      <c r="R430" s="76"/>
      <c r="S430" s="76"/>
    </row>
    <row r="431" spans="1:19" s="54" customFormat="1" ht="18.75" customHeight="1">
      <c r="A431" s="132" t="s">
        <v>557</v>
      </c>
      <c r="B431" s="309" t="s">
        <v>339</v>
      </c>
      <c r="C431" s="310"/>
      <c r="D431" s="310"/>
      <c r="E431" s="310"/>
      <c r="F431" s="310"/>
      <c r="G431" s="310"/>
      <c r="H431" s="310"/>
      <c r="I431" s="310"/>
      <c r="J431" s="356"/>
      <c r="K431" s="181">
        <v>13</v>
      </c>
      <c r="L431" s="167">
        <f t="shared" si="102"/>
        <v>34</v>
      </c>
      <c r="M431" s="188">
        <f t="shared" si="103"/>
        <v>0</v>
      </c>
      <c r="N431" s="187"/>
      <c r="O431" s="76"/>
      <c r="P431" s="76">
        <v>34</v>
      </c>
      <c r="Q431" s="76"/>
      <c r="R431" s="76"/>
      <c r="S431" s="76"/>
    </row>
    <row r="432" spans="1:19" s="54" customFormat="1" ht="24.75" customHeight="1">
      <c r="A432" s="132" t="s">
        <v>481</v>
      </c>
      <c r="B432" s="300" t="s">
        <v>263</v>
      </c>
      <c r="C432" s="301"/>
      <c r="D432" s="301"/>
      <c r="E432" s="301"/>
      <c r="F432" s="301"/>
      <c r="G432" s="301"/>
      <c r="H432" s="301"/>
      <c r="I432" s="301"/>
      <c r="J432" s="354"/>
      <c r="K432" s="181">
        <v>14</v>
      </c>
      <c r="L432" s="167">
        <f t="shared" si="102"/>
        <v>6</v>
      </c>
      <c r="M432" s="188">
        <f t="shared" si="103"/>
        <v>0</v>
      </c>
      <c r="N432" s="187"/>
      <c r="O432" s="76"/>
      <c r="P432" s="76">
        <v>6</v>
      </c>
      <c r="Q432" s="76"/>
      <c r="R432" s="76"/>
      <c r="S432" s="76"/>
    </row>
    <row r="433" spans="1:19" s="54" customFormat="1" ht="24.75" customHeight="1">
      <c r="A433" s="146" t="s">
        <v>561</v>
      </c>
      <c r="B433" s="300" t="s">
        <v>342</v>
      </c>
      <c r="C433" s="301"/>
      <c r="D433" s="301"/>
      <c r="E433" s="301"/>
      <c r="F433" s="301"/>
      <c r="G433" s="301"/>
      <c r="H433" s="301"/>
      <c r="I433" s="301"/>
      <c r="J433" s="354"/>
      <c r="K433" s="181">
        <v>18</v>
      </c>
      <c r="L433" s="167">
        <f t="shared" si="102"/>
        <v>5</v>
      </c>
      <c r="M433" s="188">
        <f t="shared" si="103"/>
        <v>0</v>
      </c>
      <c r="N433" s="187"/>
      <c r="O433" s="76"/>
      <c r="P433" s="76"/>
      <c r="Q433" s="76"/>
      <c r="R433" s="76">
        <v>5</v>
      </c>
      <c r="S433" s="76"/>
    </row>
    <row r="434" spans="1:19" s="54" customFormat="1" ht="18.75" customHeight="1">
      <c r="A434" s="363" t="s">
        <v>703</v>
      </c>
      <c r="B434" s="364"/>
      <c r="C434" s="364"/>
      <c r="D434" s="364"/>
      <c r="E434" s="364"/>
      <c r="F434" s="364"/>
      <c r="G434" s="364"/>
      <c r="H434" s="364"/>
      <c r="I434" s="364"/>
      <c r="J434" s="365"/>
      <c r="K434" s="182"/>
      <c r="L434" s="134">
        <f t="shared" ref="L434:S434" si="104">SUM(L435:L450)</f>
        <v>362</v>
      </c>
      <c r="M434" s="134">
        <f t="shared" si="104"/>
        <v>198</v>
      </c>
      <c r="N434" s="134">
        <f t="shared" si="104"/>
        <v>32</v>
      </c>
      <c r="O434" s="134">
        <f t="shared" si="104"/>
        <v>27</v>
      </c>
      <c r="P434" s="134">
        <f t="shared" si="104"/>
        <v>299</v>
      </c>
      <c r="Q434" s="134">
        <f t="shared" si="104"/>
        <v>141</v>
      </c>
      <c r="R434" s="134">
        <f t="shared" si="104"/>
        <v>31</v>
      </c>
      <c r="S434" s="134">
        <f t="shared" si="104"/>
        <v>30</v>
      </c>
    </row>
    <row r="435" spans="1:19" s="54" customFormat="1" ht="18.75" customHeight="1">
      <c r="A435" s="132" t="s">
        <v>557</v>
      </c>
      <c r="B435" s="309" t="s">
        <v>339</v>
      </c>
      <c r="C435" s="310"/>
      <c r="D435" s="310"/>
      <c r="E435" s="310"/>
      <c r="F435" s="310"/>
      <c r="G435" s="310"/>
      <c r="H435" s="310"/>
      <c r="I435" s="310"/>
      <c r="J435" s="356"/>
      <c r="K435" s="181">
        <v>1</v>
      </c>
      <c r="L435" s="167">
        <f t="shared" ref="L435:L450" si="105">+N435+P435+R435</f>
        <v>15</v>
      </c>
      <c r="M435" s="188">
        <f t="shared" ref="M435:M450" si="106">+O435+Q435+S435</f>
        <v>0</v>
      </c>
      <c r="N435" s="187"/>
      <c r="O435" s="76"/>
      <c r="P435" s="187">
        <v>15</v>
      </c>
      <c r="Q435" s="76">
        <v>0</v>
      </c>
      <c r="R435" s="76"/>
      <c r="S435" s="76"/>
    </row>
    <row r="436" spans="1:19" s="54" customFormat="1" ht="18.75" customHeight="1">
      <c r="A436" s="132" t="s">
        <v>456</v>
      </c>
      <c r="B436" s="309" t="s">
        <v>236</v>
      </c>
      <c r="C436" s="310"/>
      <c r="D436" s="310"/>
      <c r="E436" s="310"/>
      <c r="F436" s="310"/>
      <c r="G436" s="310"/>
      <c r="H436" s="310"/>
      <c r="I436" s="310"/>
      <c r="J436" s="356"/>
      <c r="K436" s="181">
        <v>2</v>
      </c>
      <c r="L436" s="167">
        <f t="shared" si="105"/>
        <v>41</v>
      </c>
      <c r="M436" s="188">
        <f t="shared" si="106"/>
        <v>39</v>
      </c>
      <c r="N436" s="187"/>
      <c r="O436" s="76"/>
      <c r="P436" s="76">
        <v>41</v>
      </c>
      <c r="Q436" s="76">
        <v>39</v>
      </c>
      <c r="R436" s="76"/>
      <c r="S436" s="76"/>
    </row>
    <row r="437" spans="1:19" s="54" customFormat="1" ht="18.75" customHeight="1">
      <c r="A437" s="132" t="s">
        <v>566</v>
      </c>
      <c r="B437" s="306" t="s">
        <v>347</v>
      </c>
      <c r="C437" s="306"/>
      <c r="D437" s="306"/>
      <c r="E437" s="306"/>
      <c r="F437" s="306"/>
      <c r="G437" s="306"/>
      <c r="H437" s="306"/>
      <c r="I437" s="306"/>
      <c r="J437" s="306"/>
      <c r="K437" s="181">
        <v>3</v>
      </c>
      <c r="L437" s="167">
        <f t="shared" si="105"/>
        <v>11</v>
      </c>
      <c r="M437" s="188">
        <f t="shared" si="106"/>
        <v>0</v>
      </c>
      <c r="N437" s="187"/>
      <c r="O437" s="76"/>
      <c r="P437" s="76">
        <v>11</v>
      </c>
      <c r="Q437" s="76">
        <v>0</v>
      </c>
      <c r="R437" s="76"/>
      <c r="S437" s="76"/>
    </row>
    <row r="438" spans="1:19" s="54" customFormat="1" ht="18.75" customHeight="1">
      <c r="A438" s="132" t="s">
        <v>577</v>
      </c>
      <c r="B438" s="309" t="s">
        <v>358</v>
      </c>
      <c r="C438" s="310"/>
      <c r="D438" s="310"/>
      <c r="E438" s="310"/>
      <c r="F438" s="310"/>
      <c r="G438" s="310"/>
      <c r="H438" s="310"/>
      <c r="I438" s="310"/>
      <c r="J438" s="356"/>
      <c r="K438" s="181">
        <v>4</v>
      </c>
      <c r="L438" s="167">
        <f t="shared" si="105"/>
        <v>45</v>
      </c>
      <c r="M438" s="188">
        <f t="shared" si="106"/>
        <v>8</v>
      </c>
      <c r="N438" s="187"/>
      <c r="O438" s="76"/>
      <c r="P438" s="76">
        <v>45</v>
      </c>
      <c r="Q438" s="76">
        <v>8</v>
      </c>
      <c r="R438" s="76"/>
      <c r="S438" s="76"/>
    </row>
    <row r="439" spans="1:19" s="54" customFormat="1" ht="18.75" customHeight="1">
      <c r="A439" s="132" t="s">
        <v>477</v>
      </c>
      <c r="B439" s="309" t="s">
        <v>259</v>
      </c>
      <c r="C439" s="310"/>
      <c r="D439" s="310"/>
      <c r="E439" s="310"/>
      <c r="F439" s="310"/>
      <c r="G439" s="310"/>
      <c r="H439" s="310"/>
      <c r="I439" s="310"/>
      <c r="J439" s="356"/>
      <c r="K439" s="181">
        <v>5</v>
      </c>
      <c r="L439" s="167">
        <f t="shared" si="105"/>
        <v>51</v>
      </c>
      <c r="M439" s="188">
        <f t="shared" si="106"/>
        <v>51</v>
      </c>
      <c r="N439" s="187"/>
      <c r="O439" s="76"/>
      <c r="P439" s="76">
        <v>34</v>
      </c>
      <c r="Q439" s="76">
        <v>34</v>
      </c>
      <c r="R439" s="76">
        <v>17</v>
      </c>
      <c r="S439" s="76">
        <v>17</v>
      </c>
    </row>
    <row r="440" spans="1:19" s="54" customFormat="1" ht="18.75" customHeight="1">
      <c r="A440" s="132" t="s">
        <v>573</v>
      </c>
      <c r="B440" s="309" t="s">
        <v>354</v>
      </c>
      <c r="C440" s="310"/>
      <c r="D440" s="310"/>
      <c r="E440" s="310"/>
      <c r="F440" s="310"/>
      <c r="G440" s="310"/>
      <c r="H440" s="310"/>
      <c r="I440" s="310"/>
      <c r="J440" s="356"/>
      <c r="K440" s="181">
        <v>6</v>
      </c>
      <c r="L440" s="167">
        <f t="shared" si="105"/>
        <v>13</v>
      </c>
      <c r="M440" s="188">
        <f t="shared" si="106"/>
        <v>0</v>
      </c>
      <c r="N440" s="187"/>
      <c r="O440" s="76"/>
      <c r="P440" s="76">
        <v>13</v>
      </c>
      <c r="Q440" s="76">
        <v>0</v>
      </c>
      <c r="R440" s="76"/>
      <c r="S440" s="76"/>
    </row>
    <row r="441" spans="1:19" s="54" customFormat="1" ht="18.75" customHeight="1">
      <c r="A441" s="132" t="s">
        <v>473</v>
      </c>
      <c r="B441" s="309" t="s">
        <v>255</v>
      </c>
      <c r="C441" s="310"/>
      <c r="D441" s="310"/>
      <c r="E441" s="310"/>
      <c r="F441" s="310"/>
      <c r="G441" s="310"/>
      <c r="H441" s="310"/>
      <c r="I441" s="310"/>
      <c r="J441" s="356"/>
      <c r="K441" s="181">
        <v>7</v>
      </c>
      <c r="L441" s="167">
        <f t="shared" si="105"/>
        <v>40</v>
      </c>
      <c r="M441" s="188">
        <f t="shared" si="106"/>
        <v>31</v>
      </c>
      <c r="N441" s="187"/>
      <c r="O441" s="76"/>
      <c r="P441" s="76">
        <v>26</v>
      </c>
      <c r="Q441" s="76">
        <v>18</v>
      </c>
      <c r="R441" s="76">
        <v>14</v>
      </c>
      <c r="S441" s="76">
        <v>13</v>
      </c>
    </row>
    <row r="442" spans="1:19" s="54" customFormat="1" ht="18.75" customHeight="1">
      <c r="A442" s="133" t="s">
        <v>578</v>
      </c>
      <c r="B442" s="300" t="s">
        <v>359</v>
      </c>
      <c r="C442" s="301"/>
      <c r="D442" s="301"/>
      <c r="E442" s="301"/>
      <c r="F442" s="301"/>
      <c r="G442" s="301"/>
      <c r="H442" s="301"/>
      <c r="I442" s="301"/>
      <c r="J442" s="354"/>
      <c r="K442" s="181">
        <v>8</v>
      </c>
      <c r="L442" s="167">
        <f t="shared" si="105"/>
        <v>8</v>
      </c>
      <c r="M442" s="188">
        <f t="shared" si="106"/>
        <v>3</v>
      </c>
      <c r="N442" s="187">
        <v>8</v>
      </c>
      <c r="O442" s="76">
        <v>3</v>
      </c>
      <c r="P442" s="76"/>
      <c r="Q442" s="76"/>
      <c r="R442" s="76"/>
      <c r="S442" s="76"/>
    </row>
    <row r="443" spans="1:19" s="54" customFormat="1" ht="18.75" customHeight="1">
      <c r="A443" s="132" t="s">
        <v>478</v>
      </c>
      <c r="B443" s="300" t="s">
        <v>260</v>
      </c>
      <c r="C443" s="301"/>
      <c r="D443" s="301"/>
      <c r="E443" s="301"/>
      <c r="F443" s="301"/>
      <c r="G443" s="301"/>
      <c r="H443" s="301"/>
      <c r="I443" s="301"/>
      <c r="J443" s="354"/>
      <c r="K443" s="181">
        <v>9</v>
      </c>
      <c r="L443" s="167">
        <f t="shared" si="105"/>
        <v>16</v>
      </c>
      <c r="M443" s="188">
        <f t="shared" si="106"/>
        <v>16</v>
      </c>
      <c r="N443" s="187">
        <v>16</v>
      </c>
      <c r="O443" s="76">
        <v>16</v>
      </c>
      <c r="P443" s="76"/>
      <c r="Q443" s="76"/>
      <c r="R443" s="76"/>
      <c r="S443" s="76"/>
    </row>
    <row r="444" spans="1:19" s="54" customFormat="1" ht="18.75" customHeight="1">
      <c r="A444" s="133" t="s">
        <v>467</v>
      </c>
      <c r="B444" s="300" t="s">
        <v>249</v>
      </c>
      <c r="C444" s="301"/>
      <c r="D444" s="301"/>
      <c r="E444" s="301"/>
      <c r="F444" s="301"/>
      <c r="G444" s="301"/>
      <c r="H444" s="301"/>
      <c r="I444" s="301"/>
      <c r="J444" s="354"/>
      <c r="K444" s="181">
        <v>10</v>
      </c>
      <c r="L444" s="167">
        <f t="shared" si="105"/>
        <v>8</v>
      </c>
      <c r="M444" s="188">
        <f t="shared" si="106"/>
        <v>8</v>
      </c>
      <c r="N444" s="187">
        <v>8</v>
      </c>
      <c r="O444" s="76">
        <v>8</v>
      </c>
      <c r="P444" s="76"/>
      <c r="Q444" s="76"/>
      <c r="R444" s="76"/>
      <c r="S444" s="76"/>
    </row>
    <row r="445" spans="1:19" s="54" customFormat="1" ht="18.75" customHeight="1">
      <c r="A445" s="144" t="s">
        <v>474</v>
      </c>
      <c r="B445" s="306" t="s">
        <v>256</v>
      </c>
      <c r="C445" s="306"/>
      <c r="D445" s="306"/>
      <c r="E445" s="306"/>
      <c r="F445" s="306"/>
      <c r="G445" s="306"/>
      <c r="H445" s="306"/>
      <c r="I445" s="306"/>
      <c r="J445" s="306"/>
      <c r="K445" s="181">
        <v>12</v>
      </c>
      <c r="L445" s="167">
        <f t="shared" si="105"/>
        <v>16</v>
      </c>
      <c r="M445" s="188">
        <f t="shared" si="106"/>
        <v>13</v>
      </c>
      <c r="N445" s="187"/>
      <c r="O445" s="76"/>
      <c r="P445" s="76">
        <v>16</v>
      </c>
      <c r="Q445" s="76">
        <v>13</v>
      </c>
      <c r="R445" s="76"/>
      <c r="S445" s="76"/>
    </row>
    <row r="446" spans="1:19" s="54" customFormat="1" ht="18.75" customHeight="1">
      <c r="A446" s="133" t="s">
        <v>458</v>
      </c>
      <c r="B446" s="300" t="s">
        <v>238</v>
      </c>
      <c r="C446" s="301"/>
      <c r="D446" s="301"/>
      <c r="E446" s="301"/>
      <c r="F446" s="301"/>
      <c r="G446" s="301"/>
      <c r="H446" s="301"/>
      <c r="I446" s="301"/>
      <c r="J446" s="354"/>
      <c r="K446" s="181">
        <v>13</v>
      </c>
      <c r="L446" s="167">
        <f t="shared" si="105"/>
        <v>20</v>
      </c>
      <c r="M446" s="188">
        <f t="shared" si="106"/>
        <v>20</v>
      </c>
      <c r="N446" s="187"/>
      <c r="O446" s="76"/>
      <c r="P446" s="76">
        <v>20</v>
      </c>
      <c r="Q446" s="76">
        <v>20</v>
      </c>
      <c r="R446" s="76"/>
      <c r="S446" s="76"/>
    </row>
    <row r="447" spans="1:19" s="54" customFormat="1" ht="18.75" customHeight="1">
      <c r="A447" s="132" t="s">
        <v>602</v>
      </c>
      <c r="B447" s="309" t="s">
        <v>384</v>
      </c>
      <c r="C447" s="310"/>
      <c r="D447" s="310"/>
      <c r="E447" s="310"/>
      <c r="F447" s="310"/>
      <c r="G447" s="310"/>
      <c r="H447" s="310"/>
      <c r="I447" s="310"/>
      <c r="J447" s="356"/>
      <c r="K447" s="181">
        <v>14</v>
      </c>
      <c r="L447" s="167">
        <f t="shared" si="105"/>
        <v>14</v>
      </c>
      <c r="M447" s="188">
        <f t="shared" si="106"/>
        <v>9</v>
      </c>
      <c r="N447" s="187"/>
      <c r="O447" s="76"/>
      <c r="P447" s="76">
        <v>14</v>
      </c>
      <c r="Q447" s="76">
        <v>9</v>
      </c>
      <c r="R447" s="76"/>
      <c r="S447" s="76"/>
    </row>
    <row r="448" spans="1:19" s="54" customFormat="1" ht="18.75" customHeight="1">
      <c r="A448" s="58" t="s">
        <v>504</v>
      </c>
      <c r="B448" s="300" t="s">
        <v>285</v>
      </c>
      <c r="C448" s="301"/>
      <c r="D448" s="301"/>
      <c r="E448" s="301"/>
      <c r="F448" s="301"/>
      <c r="G448" s="301"/>
      <c r="H448" s="301"/>
      <c r="I448" s="301"/>
      <c r="J448" s="354"/>
      <c r="K448" s="181">
        <v>15</v>
      </c>
      <c r="L448" s="167">
        <f t="shared" si="105"/>
        <v>20</v>
      </c>
      <c r="M448" s="188">
        <f t="shared" si="106"/>
        <v>0</v>
      </c>
      <c r="N448" s="187"/>
      <c r="O448" s="76"/>
      <c r="P448" s="76">
        <v>20</v>
      </c>
      <c r="Q448" s="76">
        <v>0</v>
      </c>
      <c r="R448" s="76"/>
      <c r="S448" s="76"/>
    </row>
    <row r="449" spans="1:19" s="54" customFormat="1" ht="18.75" customHeight="1">
      <c r="A449" s="133" t="s">
        <v>505</v>
      </c>
      <c r="B449" s="300" t="s">
        <v>286</v>
      </c>
      <c r="C449" s="301"/>
      <c r="D449" s="301"/>
      <c r="E449" s="301"/>
      <c r="F449" s="301"/>
      <c r="G449" s="301"/>
      <c r="H449" s="301"/>
      <c r="I449" s="301"/>
      <c r="J449" s="354"/>
      <c r="K449" s="181">
        <v>16</v>
      </c>
      <c r="L449" s="167">
        <f t="shared" si="105"/>
        <v>25</v>
      </c>
      <c r="M449" s="188">
        <f t="shared" si="106"/>
        <v>0</v>
      </c>
      <c r="N449" s="187"/>
      <c r="O449" s="76"/>
      <c r="P449" s="76">
        <v>25</v>
      </c>
      <c r="Q449" s="76">
        <v>0</v>
      </c>
      <c r="R449" s="76"/>
      <c r="S449" s="76"/>
    </row>
    <row r="450" spans="1:19" s="54" customFormat="1" ht="18.75" customHeight="1">
      <c r="A450" s="143" t="s">
        <v>574</v>
      </c>
      <c r="B450" s="306" t="s">
        <v>355</v>
      </c>
      <c r="C450" s="306"/>
      <c r="D450" s="306"/>
      <c r="E450" s="306"/>
      <c r="F450" s="306"/>
      <c r="G450" s="306"/>
      <c r="H450" s="306"/>
      <c r="I450" s="306"/>
      <c r="J450" s="306"/>
      <c r="K450" s="181">
        <v>17</v>
      </c>
      <c r="L450" s="167">
        <f t="shared" si="105"/>
        <v>19</v>
      </c>
      <c r="M450" s="188">
        <f t="shared" si="106"/>
        <v>0</v>
      </c>
      <c r="N450" s="187"/>
      <c r="O450" s="76"/>
      <c r="P450" s="76">
        <v>19</v>
      </c>
      <c r="Q450" s="76">
        <v>0</v>
      </c>
      <c r="R450" s="76"/>
      <c r="S450" s="76"/>
    </row>
    <row r="451" spans="1:19" s="54" customFormat="1" ht="18.75" customHeight="1">
      <c r="A451" s="363" t="s">
        <v>702</v>
      </c>
      <c r="B451" s="364"/>
      <c r="C451" s="364"/>
      <c r="D451" s="364"/>
      <c r="E451" s="364"/>
      <c r="F451" s="364"/>
      <c r="G451" s="364"/>
      <c r="H451" s="364"/>
      <c r="I451" s="364"/>
      <c r="J451" s="365"/>
      <c r="K451" s="182"/>
      <c r="L451" s="134">
        <f t="shared" ref="L451:S451" si="107">SUM(L452:L458)</f>
        <v>232</v>
      </c>
      <c r="M451" s="134">
        <f t="shared" si="107"/>
        <v>36</v>
      </c>
      <c r="N451" s="134">
        <f t="shared" si="107"/>
        <v>55</v>
      </c>
      <c r="O451" s="134">
        <f t="shared" si="107"/>
        <v>23</v>
      </c>
      <c r="P451" s="134">
        <f t="shared" si="107"/>
        <v>177</v>
      </c>
      <c r="Q451" s="134">
        <f t="shared" si="107"/>
        <v>13</v>
      </c>
      <c r="R451" s="134">
        <f t="shared" si="107"/>
        <v>0</v>
      </c>
      <c r="S451" s="134">
        <f t="shared" si="107"/>
        <v>0</v>
      </c>
    </row>
    <row r="452" spans="1:19" s="54" customFormat="1" ht="18.75" customHeight="1">
      <c r="A452" s="148" t="s">
        <v>524</v>
      </c>
      <c r="B452" s="306" t="s">
        <v>305</v>
      </c>
      <c r="C452" s="306"/>
      <c r="D452" s="306"/>
      <c r="E452" s="306"/>
      <c r="F452" s="306"/>
      <c r="G452" s="306"/>
      <c r="H452" s="306"/>
      <c r="I452" s="306"/>
      <c r="J452" s="306"/>
      <c r="K452" s="181">
        <v>2</v>
      </c>
      <c r="L452" s="167">
        <f t="shared" ref="L452:M458" si="108">+N452+P452+R452</f>
        <v>159</v>
      </c>
      <c r="M452" s="188">
        <f t="shared" si="108"/>
        <v>3</v>
      </c>
      <c r="N452" s="187"/>
      <c r="O452" s="76"/>
      <c r="P452" s="76">
        <v>159</v>
      </c>
      <c r="Q452" s="76">
        <v>3</v>
      </c>
      <c r="R452" s="76"/>
      <c r="S452" s="76"/>
    </row>
    <row r="453" spans="1:19" s="54" customFormat="1" ht="18.75" customHeight="1">
      <c r="A453" s="130" t="s">
        <v>607</v>
      </c>
      <c r="B453" s="387" t="s">
        <v>388</v>
      </c>
      <c r="C453" s="387"/>
      <c r="D453" s="387"/>
      <c r="E453" s="387"/>
      <c r="F453" s="387"/>
      <c r="G453" s="387"/>
      <c r="H453" s="387"/>
      <c r="I453" s="387"/>
      <c r="J453" s="387"/>
      <c r="K453" s="181">
        <v>3</v>
      </c>
      <c r="L453" s="167">
        <f t="shared" si="108"/>
        <v>9</v>
      </c>
      <c r="M453" s="188">
        <f t="shared" si="108"/>
        <v>6</v>
      </c>
      <c r="N453" s="187"/>
      <c r="O453" s="76"/>
      <c r="P453" s="76">
        <v>9</v>
      </c>
      <c r="Q453" s="76">
        <v>6</v>
      </c>
      <c r="R453" s="76"/>
      <c r="S453" s="76"/>
    </row>
    <row r="454" spans="1:19" s="54" customFormat="1" ht="18.75" customHeight="1">
      <c r="A454" s="132" t="s">
        <v>571</v>
      </c>
      <c r="B454" s="309" t="s">
        <v>352</v>
      </c>
      <c r="C454" s="310"/>
      <c r="D454" s="310"/>
      <c r="E454" s="310"/>
      <c r="F454" s="310"/>
      <c r="G454" s="310"/>
      <c r="H454" s="310"/>
      <c r="I454" s="310"/>
      <c r="J454" s="356"/>
      <c r="K454" s="181">
        <v>4</v>
      </c>
      <c r="L454" s="167">
        <f t="shared" si="108"/>
        <v>9</v>
      </c>
      <c r="M454" s="188">
        <f t="shared" si="108"/>
        <v>4</v>
      </c>
      <c r="N454" s="187"/>
      <c r="O454" s="76"/>
      <c r="P454" s="76">
        <v>9</v>
      </c>
      <c r="Q454" s="76">
        <v>4</v>
      </c>
      <c r="R454" s="76"/>
      <c r="S454" s="76"/>
    </row>
    <row r="455" spans="1:19" s="54" customFormat="1" ht="18.75" customHeight="1">
      <c r="A455" s="132" t="s">
        <v>519</v>
      </c>
      <c r="B455" s="300" t="s">
        <v>300</v>
      </c>
      <c r="C455" s="301"/>
      <c r="D455" s="301"/>
      <c r="E455" s="301"/>
      <c r="F455" s="301"/>
      <c r="G455" s="301"/>
      <c r="H455" s="301"/>
      <c r="I455" s="301"/>
      <c r="J455" s="354"/>
      <c r="K455" s="181">
        <v>5</v>
      </c>
      <c r="L455" s="167">
        <f t="shared" si="108"/>
        <v>31</v>
      </c>
      <c r="M455" s="188">
        <f t="shared" si="108"/>
        <v>19</v>
      </c>
      <c r="N455" s="187">
        <v>31</v>
      </c>
      <c r="O455" s="76">
        <v>19</v>
      </c>
      <c r="P455" s="76"/>
      <c r="Q455" s="76"/>
      <c r="R455" s="76"/>
      <c r="S455" s="76"/>
    </row>
    <row r="456" spans="1:19" s="54" customFormat="1" ht="18.75" customHeight="1">
      <c r="A456" s="132" t="s">
        <v>514</v>
      </c>
      <c r="B456" s="300" t="s">
        <v>295</v>
      </c>
      <c r="C456" s="301"/>
      <c r="D456" s="301"/>
      <c r="E456" s="301"/>
      <c r="F456" s="301"/>
      <c r="G456" s="301"/>
      <c r="H456" s="301"/>
      <c r="I456" s="301"/>
      <c r="J456" s="354"/>
      <c r="K456" s="181">
        <v>6</v>
      </c>
      <c r="L456" s="167">
        <f t="shared" si="108"/>
        <v>8</v>
      </c>
      <c r="M456" s="188">
        <f t="shared" si="108"/>
        <v>0</v>
      </c>
      <c r="N456" s="187">
        <v>8</v>
      </c>
      <c r="O456" s="76">
        <v>0</v>
      </c>
      <c r="P456" s="76"/>
      <c r="Q456" s="76"/>
      <c r="R456" s="76"/>
      <c r="S456" s="76"/>
    </row>
    <row r="457" spans="1:19" s="54" customFormat="1" ht="18.75" customHeight="1">
      <c r="A457" s="132" t="s">
        <v>518</v>
      </c>
      <c r="B457" s="300" t="s">
        <v>299</v>
      </c>
      <c r="C457" s="301"/>
      <c r="D457" s="301"/>
      <c r="E457" s="301"/>
      <c r="F457" s="301"/>
      <c r="G457" s="301"/>
      <c r="H457" s="301"/>
      <c r="I457" s="301"/>
      <c r="J457" s="354"/>
      <c r="K457" s="181">
        <v>7</v>
      </c>
      <c r="L457" s="167">
        <f t="shared" si="108"/>
        <v>7</v>
      </c>
      <c r="M457" s="188">
        <f t="shared" si="108"/>
        <v>3</v>
      </c>
      <c r="N457" s="187">
        <v>7</v>
      </c>
      <c r="O457" s="76">
        <v>3</v>
      </c>
      <c r="P457" s="76"/>
      <c r="Q457" s="76"/>
      <c r="R457" s="76"/>
      <c r="S457" s="76"/>
    </row>
    <row r="458" spans="1:19" s="54" customFormat="1" ht="18.75" customHeight="1">
      <c r="A458" s="141" t="s">
        <v>469</v>
      </c>
      <c r="B458" s="323" t="s">
        <v>251</v>
      </c>
      <c r="C458" s="324"/>
      <c r="D458" s="324"/>
      <c r="E458" s="324"/>
      <c r="F458" s="324"/>
      <c r="G458" s="324"/>
      <c r="H458" s="324"/>
      <c r="I458" s="324"/>
      <c r="J458" s="375"/>
      <c r="K458" s="181">
        <v>8</v>
      </c>
      <c r="L458" s="167">
        <f t="shared" si="108"/>
        <v>9</v>
      </c>
      <c r="M458" s="188">
        <f t="shared" si="108"/>
        <v>1</v>
      </c>
      <c r="N458" s="187">
        <v>9</v>
      </c>
      <c r="O458" s="76">
        <v>1</v>
      </c>
      <c r="P458" s="76"/>
      <c r="Q458" s="76"/>
      <c r="R458" s="76"/>
      <c r="S458" s="76"/>
    </row>
    <row r="459" spans="1:19" s="54" customFormat="1" ht="18.75" customHeight="1">
      <c r="A459" s="363" t="s">
        <v>701</v>
      </c>
      <c r="B459" s="364"/>
      <c r="C459" s="364"/>
      <c r="D459" s="364"/>
      <c r="E459" s="364"/>
      <c r="F459" s="364"/>
      <c r="G459" s="364"/>
      <c r="H459" s="364"/>
      <c r="I459" s="364"/>
      <c r="J459" s="365"/>
      <c r="K459" s="182"/>
      <c r="L459" s="134">
        <f t="shared" ref="L459:S459" si="109">SUM(L460:L469)</f>
        <v>362</v>
      </c>
      <c r="M459" s="134">
        <f t="shared" si="109"/>
        <v>219</v>
      </c>
      <c r="N459" s="134">
        <f t="shared" si="109"/>
        <v>0</v>
      </c>
      <c r="O459" s="134">
        <f t="shared" si="109"/>
        <v>0</v>
      </c>
      <c r="P459" s="134">
        <f t="shared" si="109"/>
        <v>177</v>
      </c>
      <c r="Q459" s="134">
        <f t="shared" si="109"/>
        <v>108</v>
      </c>
      <c r="R459" s="134">
        <f t="shared" si="109"/>
        <v>185</v>
      </c>
      <c r="S459" s="134">
        <f t="shared" si="109"/>
        <v>111</v>
      </c>
    </row>
    <row r="460" spans="1:19" s="54" customFormat="1" ht="18.75" customHeight="1">
      <c r="A460" s="143" t="s">
        <v>574</v>
      </c>
      <c r="B460" s="306" t="s">
        <v>355</v>
      </c>
      <c r="C460" s="306"/>
      <c r="D460" s="306"/>
      <c r="E460" s="306"/>
      <c r="F460" s="306"/>
      <c r="G460" s="306"/>
      <c r="H460" s="306"/>
      <c r="I460" s="306"/>
      <c r="J460" s="306"/>
      <c r="K460" s="161">
        <v>2</v>
      </c>
      <c r="L460" s="167">
        <f t="shared" ref="L460:L469" si="110">+N460+P460+R460</f>
        <v>19</v>
      </c>
      <c r="M460" s="188">
        <f t="shared" ref="M460:M469" si="111">+O460+Q460+S460</f>
        <v>7</v>
      </c>
      <c r="N460" s="197"/>
      <c r="O460" s="196"/>
      <c r="P460" s="196">
        <v>19</v>
      </c>
      <c r="Q460" s="196">
        <v>7</v>
      </c>
      <c r="R460" s="196"/>
      <c r="S460" s="196"/>
    </row>
    <row r="461" spans="1:19" s="54" customFormat="1" ht="18.75" customHeight="1">
      <c r="A461" s="132" t="s">
        <v>573</v>
      </c>
      <c r="B461" s="309" t="s">
        <v>354</v>
      </c>
      <c r="C461" s="310"/>
      <c r="D461" s="310"/>
      <c r="E461" s="310"/>
      <c r="F461" s="310"/>
      <c r="G461" s="310"/>
      <c r="H461" s="310"/>
      <c r="I461" s="310"/>
      <c r="J461" s="356"/>
      <c r="K461" s="161">
        <v>3</v>
      </c>
      <c r="L461" s="167">
        <f t="shared" si="110"/>
        <v>7</v>
      </c>
      <c r="M461" s="188">
        <f t="shared" si="111"/>
        <v>0</v>
      </c>
      <c r="N461" s="197"/>
      <c r="O461" s="196"/>
      <c r="P461" s="196">
        <v>7</v>
      </c>
      <c r="Q461" s="196"/>
      <c r="R461" s="196"/>
      <c r="S461" s="196"/>
    </row>
    <row r="462" spans="1:19" s="54" customFormat="1" ht="18.75" customHeight="1">
      <c r="A462" s="132" t="s">
        <v>571</v>
      </c>
      <c r="B462" s="309" t="s">
        <v>352</v>
      </c>
      <c r="C462" s="310"/>
      <c r="D462" s="310"/>
      <c r="E462" s="310"/>
      <c r="F462" s="310"/>
      <c r="G462" s="310"/>
      <c r="H462" s="310"/>
      <c r="I462" s="310"/>
      <c r="J462" s="356"/>
      <c r="K462" s="161">
        <v>4</v>
      </c>
      <c r="L462" s="167">
        <f t="shared" si="110"/>
        <v>10</v>
      </c>
      <c r="M462" s="188">
        <f t="shared" si="111"/>
        <v>6</v>
      </c>
      <c r="N462" s="197"/>
      <c r="O462" s="196"/>
      <c r="P462" s="196">
        <v>10</v>
      </c>
      <c r="Q462" s="196">
        <v>6</v>
      </c>
      <c r="R462" s="196"/>
      <c r="S462" s="196"/>
    </row>
    <row r="463" spans="1:19" s="54" customFormat="1" ht="18.75" customHeight="1">
      <c r="A463" s="132" t="s">
        <v>494</v>
      </c>
      <c r="B463" s="379" t="s">
        <v>276</v>
      </c>
      <c r="C463" s="380"/>
      <c r="D463" s="380"/>
      <c r="E463" s="380"/>
      <c r="F463" s="380"/>
      <c r="G463" s="380"/>
      <c r="H463" s="380"/>
      <c r="I463" s="380"/>
      <c r="J463" s="381"/>
      <c r="K463" s="161">
        <v>5</v>
      </c>
      <c r="L463" s="167">
        <f t="shared" si="110"/>
        <v>10</v>
      </c>
      <c r="M463" s="188">
        <f t="shared" si="111"/>
        <v>0</v>
      </c>
      <c r="N463" s="197"/>
      <c r="O463" s="196"/>
      <c r="P463" s="196">
        <v>10</v>
      </c>
      <c r="Q463" s="196"/>
      <c r="R463" s="196"/>
      <c r="S463" s="196"/>
    </row>
    <row r="464" spans="1:19" s="54" customFormat="1" ht="18.75" customHeight="1">
      <c r="A464" s="132" t="s">
        <v>557</v>
      </c>
      <c r="B464" s="309" t="s">
        <v>339</v>
      </c>
      <c r="C464" s="310"/>
      <c r="D464" s="310"/>
      <c r="E464" s="310"/>
      <c r="F464" s="310"/>
      <c r="G464" s="310"/>
      <c r="H464" s="310"/>
      <c r="I464" s="310"/>
      <c r="J464" s="356"/>
      <c r="K464" s="161">
        <v>6</v>
      </c>
      <c r="L464" s="167">
        <f t="shared" si="110"/>
        <v>13</v>
      </c>
      <c r="M464" s="188">
        <f t="shared" si="111"/>
        <v>0</v>
      </c>
      <c r="N464" s="197"/>
      <c r="O464" s="196"/>
      <c r="P464" s="196">
        <v>13</v>
      </c>
      <c r="Q464" s="196"/>
      <c r="R464" s="196"/>
      <c r="S464" s="196"/>
    </row>
    <row r="465" spans="1:19" s="54" customFormat="1" ht="18.75" customHeight="1">
      <c r="A465" s="132" t="s">
        <v>473</v>
      </c>
      <c r="B465" s="309" t="s">
        <v>255</v>
      </c>
      <c r="C465" s="310"/>
      <c r="D465" s="310"/>
      <c r="E465" s="310"/>
      <c r="F465" s="310"/>
      <c r="G465" s="310"/>
      <c r="H465" s="310"/>
      <c r="I465" s="310"/>
      <c r="J465" s="356"/>
      <c r="K465" s="161">
        <v>7</v>
      </c>
      <c r="L465" s="167">
        <f t="shared" si="110"/>
        <v>33</v>
      </c>
      <c r="M465" s="188">
        <f t="shared" si="111"/>
        <v>23</v>
      </c>
      <c r="N465" s="197"/>
      <c r="O465" s="196"/>
      <c r="P465" s="196">
        <v>33</v>
      </c>
      <c r="Q465" s="196">
        <v>23</v>
      </c>
      <c r="R465" s="196"/>
      <c r="S465" s="196"/>
    </row>
    <row r="466" spans="1:19" s="54" customFormat="1" ht="18.75" customHeight="1">
      <c r="A466" s="132" t="s">
        <v>456</v>
      </c>
      <c r="B466" s="309" t="s">
        <v>236</v>
      </c>
      <c r="C466" s="310"/>
      <c r="D466" s="310"/>
      <c r="E466" s="310"/>
      <c r="F466" s="310"/>
      <c r="G466" s="310"/>
      <c r="H466" s="310"/>
      <c r="I466" s="310"/>
      <c r="J466" s="356"/>
      <c r="K466" s="161">
        <v>8</v>
      </c>
      <c r="L466" s="167">
        <f t="shared" si="110"/>
        <v>31</v>
      </c>
      <c r="M466" s="188">
        <f t="shared" si="111"/>
        <v>27</v>
      </c>
      <c r="N466" s="197"/>
      <c r="O466" s="196"/>
      <c r="P466" s="196">
        <v>31</v>
      </c>
      <c r="Q466" s="196">
        <v>27</v>
      </c>
      <c r="R466" s="196"/>
      <c r="S466" s="196"/>
    </row>
    <row r="467" spans="1:19" s="54" customFormat="1" ht="18.75" customHeight="1">
      <c r="A467" s="132" t="s">
        <v>477</v>
      </c>
      <c r="B467" s="309" t="s">
        <v>259</v>
      </c>
      <c r="C467" s="310"/>
      <c r="D467" s="310"/>
      <c r="E467" s="310"/>
      <c r="F467" s="310"/>
      <c r="G467" s="310"/>
      <c r="H467" s="310"/>
      <c r="I467" s="310"/>
      <c r="J467" s="356"/>
      <c r="K467" s="161">
        <v>9</v>
      </c>
      <c r="L467" s="167">
        <f t="shared" si="110"/>
        <v>44</v>
      </c>
      <c r="M467" s="188">
        <f t="shared" si="111"/>
        <v>40</v>
      </c>
      <c r="N467" s="197"/>
      <c r="O467" s="196"/>
      <c r="P467" s="196">
        <v>37</v>
      </c>
      <c r="Q467" s="196">
        <v>33</v>
      </c>
      <c r="R467" s="196">
        <v>7</v>
      </c>
      <c r="S467" s="196">
        <v>7</v>
      </c>
    </row>
    <row r="468" spans="1:19" s="54" customFormat="1" ht="18.75" customHeight="1">
      <c r="A468" s="132" t="s">
        <v>602</v>
      </c>
      <c r="B468" s="309" t="s">
        <v>384</v>
      </c>
      <c r="C468" s="310"/>
      <c r="D468" s="310"/>
      <c r="E468" s="310"/>
      <c r="F468" s="310"/>
      <c r="G468" s="310"/>
      <c r="H468" s="310"/>
      <c r="I468" s="310"/>
      <c r="J468" s="356"/>
      <c r="K468" s="161">
        <v>10</v>
      </c>
      <c r="L468" s="167">
        <f t="shared" si="110"/>
        <v>17</v>
      </c>
      <c r="M468" s="188">
        <f t="shared" si="111"/>
        <v>12</v>
      </c>
      <c r="N468" s="197"/>
      <c r="O468" s="196"/>
      <c r="P468" s="196">
        <v>17</v>
      </c>
      <c r="Q468" s="196">
        <v>12</v>
      </c>
      <c r="R468" s="196"/>
      <c r="S468" s="196"/>
    </row>
    <row r="469" spans="1:19" s="54" customFormat="1" ht="18.75" customHeight="1">
      <c r="A469" s="138"/>
      <c r="B469" s="337" t="s">
        <v>245</v>
      </c>
      <c r="C469" s="338"/>
      <c r="D469" s="338"/>
      <c r="E469" s="338"/>
      <c r="F469" s="338"/>
      <c r="G469" s="338"/>
      <c r="H469" s="338"/>
      <c r="I469" s="338"/>
      <c r="J469" s="386"/>
      <c r="K469" s="161">
        <v>11</v>
      </c>
      <c r="L469" s="167">
        <f t="shared" si="110"/>
        <v>178</v>
      </c>
      <c r="M469" s="188">
        <f t="shared" si="111"/>
        <v>104</v>
      </c>
      <c r="N469" s="197"/>
      <c r="O469" s="196"/>
      <c r="P469" s="196"/>
      <c r="Q469" s="196"/>
      <c r="R469" s="196">
        <v>178</v>
      </c>
      <c r="S469" s="196">
        <v>104</v>
      </c>
    </row>
    <row r="470" spans="1:19" s="54" customFormat="1" ht="27.75" customHeight="1">
      <c r="A470" s="363" t="s">
        <v>700</v>
      </c>
      <c r="B470" s="364"/>
      <c r="C470" s="364"/>
      <c r="D470" s="364"/>
      <c r="E470" s="364"/>
      <c r="F470" s="364"/>
      <c r="G470" s="364"/>
      <c r="H470" s="364"/>
      <c r="I470" s="364"/>
      <c r="J470" s="365"/>
      <c r="K470" s="182"/>
      <c r="L470" s="134">
        <f t="shared" ref="L470:S470" si="112">SUM(L471:L484)</f>
        <v>288</v>
      </c>
      <c r="M470" s="134">
        <f t="shared" si="112"/>
        <v>63</v>
      </c>
      <c r="N470" s="134">
        <f t="shared" si="112"/>
        <v>118</v>
      </c>
      <c r="O470" s="134">
        <f t="shared" si="112"/>
        <v>39</v>
      </c>
      <c r="P470" s="134">
        <f t="shared" si="112"/>
        <v>170</v>
      </c>
      <c r="Q470" s="134">
        <f t="shared" si="112"/>
        <v>24</v>
      </c>
      <c r="R470" s="134">
        <f t="shared" si="112"/>
        <v>0</v>
      </c>
      <c r="S470" s="134">
        <f t="shared" si="112"/>
        <v>0</v>
      </c>
    </row>
    <row r="471" spans="1:19" s="54" customFormat="1" ht="18.75" customHeight="1">
      <c r="A471" s="147" t="s">
        <v>492</v>
      </c>
      <c r="B471" s="333" t="s">
        <v>274</v>
      </c>
      <c r="C471" s="332"/>
      <c r="D471" s="332"/>
      <c r="E471" s="332"/>
      <c r="F471" s="332"/>
      <c r="G471" s="332"/>
      <c r="H471" s="332"/>
      <c r="I471" s="332"/>
      <c r="J471" s="382"/>
      <c r="K471" s="181">
        <v>1</v>
      </c>
      <c r="L471" s="167">
        <f t="shared" ref="L471:L484" si="113">+N471+P471+R471</f>
        <v>32</v>
      </c>
      <c r="M471" s="188">
        <f t="shared" ref="M471:M484" si="114">+O471+Q471+S471</f>
        <v>19</v>
      </c>
      <c r="N471" s="187">
        <v>32</v>
      </c>
      <c r="O471" s="76">
        <v>19</v>
      </c>
      <c r="P471" s="76"/>
      <c r="Q471" s="84"/>
      <c r="R471" s="76"/>
      <c r="S471" s="76"/>
    </row>
    <row r="472" spans="1:19" s="54" customFormat="1" ht="18.75" customHeight="1">
      <c r="A472" s="145" t="s">
        <v>520</v>
      </c>
      <c r="B472" s="300" t="s">
        <v>301</v>
      </c>
      <c r="C472" s="301"/>
      <c r="D472" s="301"/>
      <c r="E472" s="301"/>
      <c r="F472" s="301"/>
      <c r="G472" s="301"/>
      <c r="H472" s="301"/>
      <c r="I472" s="301"/>
      <c r="J472" s="354"/>
      <c r="K472" s="181">
        <v>2</v>
      </c>
      <c r="L472" s="167">
        <f t="shared" si="113"/>
        <v>10</v>
      </c>
      <c r="M472" s="188">
        <f t="shared" si="114"/>
        <v>1</v>
      </c>
      <c r="N472" s="187">
        <v>10</v>
      </c>
      <c r="O472" s="76">
        <v>1</v>
      </c>
      <c r="P472" s="76"/>
      <c r="Q472" s="84"/>
      <c r="R472" s="76"/>
      <c r="S472" s="76"/>
    </row>
    <row r="473" spans="1:19" s="54" customFormat="1" ht="18.75" customHeight="1">
      <c r="A473" s="145" t="s">
        <v>535</v>
      </c>
      <c r="B473" s="300" t="s">
        <v>317</v>
      </c>
      <c r="C473" s="301"/>
      <c r="D473" s="301"/>
      <c r="E473" s="301"/>
      <c r="F473" s="301"/>
      <c r="G473" s="301"/>
      <c r="H473" s="301"/>
      <c r="I473" s="301"/>
      <c r="J473" s="354"/>
      <c r="K473" s="181">
        <v>3</v>
      </c>
      <c r="L473" s="167">
        <f t="shared" si="113"/>
        <v>21</v>
      </c>
      <c r="M473" s="188">
        <f t="shared" si="114"/>
        <v>7</v>
      </c>
      <c r="N473" s="187">
        <v>21</v>
      </c>
      <c r="O473" s="76">
        <v>7</v>
      </c>
      <c r="P473" s="76"/>
      <c r="Q473" s="84"/>
      <c r="R473" s="76"/>
      <c r="S473" s="76"/>
    </row>
    <row r="474" spans="1:19" s="54" customFormat="1" ht="18.75" customHeight="1">
      <c r="A474" s="145" t="s">
        <v>485</v>
      </c>
      <c r="B474" s="300" t="s">
        <v>267</v>
      </c>
      <c r="C474" s="301"/>
      <c r="D474" s="301"/>
      <c r="E474" s="301"/>
      <c r="F474" s="301"/>
      <c r="G474" s="301"/>
      <c r="H474" s="301"/>
      <c r="I474" s="301"/>
      <c r="J474" s="354"/>
      <c r="K474" s="181">
        <v>4</v>
      </c>
      <c r="L474" s="167">
        <f t="shared" si="113"/>
        <v>12</v>
      </c>
      <c r="M474" s="188">
        <f t="shared" si="114"/>
        <v>3</v>
      </c>
      <c r="N474" s="187">
        <v>12</v>
      </c>
      <c r="O474" s="76">
        <v>3</v>
      </c>
      <c r="P474" s="76"/>
      <c r="Q474" s="84"/>
      <c r="R474" s="76"/>
      <c r="S474" s="76"/>
    </row>
    <row r="475" spans="1:19" s="54" customFormat="1" ht="18.75" customHeight="1">
      <c r="A475" s="143" t="s">
        <v>488</v>
      </c>
      <c r="B475" s="300" t="s">
        <v>270</v>
      </c>
      <c r="C475" s="301"/>
      <c r="D475" s="301"/>
      <c r="E475" s="301"/>
      <c r="F475" s="301"/>
      <c r="G475" s="301"/>
      <c r="H475" s="301"/>
      <c r="I475" s="301"/>
      <c r="J475" s="354"/>
      <c r="K475" s="181">
        <v>5</v>
      </c>
      <c r="L475" s="167">
        <f t="shared" si="113"/>
        <v>35</v>
      </c>
      <c r="M475" s="188">
        <f t="shared" si="114"/>
        <v>3</v>
      </c>
      <c r="N475" s="187">
        <v>35</v>
      </c>
      <c r="O475" s="76">
        <v>3</v>
      </c>
      <c r="P475" s="76"/>
      <c r="Q475" s="84"/>
      <c r="R475" s="76"/>
      <c r="S475" s="76"/>
    </row>
    <row r="476" spans="1:19" s="54" customFormat="1" ht="18.75" customHeight="1">
      <c r="A476" s="145" t="s">
        <v>530</v>
      </c>
      <c r="B476" s="300" t="s">
        <v>311</v>
      </c>
      <c r="C476" s="301"/>
      <c r="D476" s="301"/>
      <c r="E476" s="301"/>
      <c r="F476" s="301"/>
      <c r="G476" s="301"/>
      <c r="H476" s="301"/>
      <c r="I476" s="301"/>
      <c r="J476" s="354"/>
      <c r="K476" s="181">
        <v>6</v>
      </c>
      <c r="L476" s="167">
        <f t="shared" si="113"/>
        <v>8</v>
      </c>
      <c r="M476" s="188">
        <f t="shared" si="114"/>
        <v>6</v>
      </c>
      <c r="N476" s="187">
        <v>8</v>
      </c>
      <c r="O476" s="76">
        <v>6</v>
      </c>
      <c r="P476" s="76"/>
      <c r="Q476" s="84"/>
      <c r="R476" s="76"/>
      <c r="S476" s="76"/>
    </row>
    <row r="477" spans="1:19" s="54" customFormat="1" ht="18.75" customHeight="1">
      <c r="A477" s="132" t="s">
        <v>494</v>
      </c>
      <c r="B477" s="379" t="s">
        <v>276</v>
      </c>
      <c r="C477" s="380"/>
      <c r="D477" s="380"/>
      <c r="E477" s="380"/>
      <c r="F477" s="380"/>
      <c r="G477" s="380"/>
      <c r="H477" s="380"/>
      <c r="I477" s="380"/>
      <c r="J477" s="381"/>
      <c r="K477" s="181">
        <v>7</v>
      </c>
      <c r="L477" s="167">
        <f t="shared" si="113"/>
        <v>29</v>
      </c>
      <c r="M477" s="188">
        <f t="shared" si="114"/>
        <v>1</v>
      </c>
      <c r="N477" s="187"/>
      <c r="O477" s="76"/>
      <c r="P477" s="76">
        <v>29</v>
      </c>
      <c r="Q477" s="84">
        <v>1</v>
      </c>
      <c r="R477" s="76"/>
      <c r="S477" s="76"/>
    </row>
    <row r="478" spans="1:19" s="54" customFormat="1" ht="18.75" customHeight="1">
      <c r="A478" s="142" t="s">
        <v>493</v>
      </c>
      <c r="B478" s="334" t="s">
        <v>275</v>
      </c>
      <c r="C478" s="335"/>
      <c r="D478" s="335"/>
      <c r="E478" s="335"/>
      <c r="F478" s="335"/>
      <c r="G478" s="335"/>
      <c r="H478" s="335"/>
      <c r="I478" s="335"/>
      <c r="J478" s="366"/>
      <c r="K478" s="181">
        <v>8</v>
      </c>
      <c r="L478" s="167">
        <f t="shared" si="113"/>
        <v>41</v>
      </c>
      <c r="M478" s="188">
        <f t="shared" si="114"/>
        <v>6</v>
      </c>
      <c r="N478" s="187"/>
      <c r="O478" s="76"/>
      <c r="P478" s="76">
        <v>41</v>
      </c>
      <c r="Q478" s="84">
        <v>6</v>
      </c>
      <c r="R478" s="76"/>
      <c r="S478" s="76"/>
    </row>
    <row r="479" spans="1:19" s="54" customFormat="1" ht="18.75" customHeight="1">
      <c r="A479" s="59" t="s">
        <v>522</v>
      </c>
      <c r="B479" s="306" t="s">
        <v>303</v>
      </c>
      <c r="C479" s="306"/>
      <c r="D479" s="306"/>
      <c r="E479" s="306"/>
      <c r="F479" s="306"/>
      <c r="G479" s="306"/>
      <c r="H479" s="306"/>
      <c r="I479" s="306"/>
      <c r="J479" s="306"/>
      <c r="K479" s="181">
        <v>9</v>
      </c>
      <c r="L479" s="167">
        <f t="shared" si="113"/>
        <v>32</v>
      </c>
      <c r="M479" s="188">
        <f t="shared" si="114"/>
        <v>0</v>
      </c>
      <c r="N479" s="187"/>
      <c r="O479" s="76"/>
      <c r="P479" s="76">
        <v>32</v>
      </c>
      <c r="Q479" s="84"/>
      <c r="R479" s="76"/>
      <c r="S479" s="76"/>
    </row>
    <row r="480" spans="1:19" s="54" customFormat="1" ht="18.75" customHeight="1">
      <c r="A480" s="132" t="s">
        <v>481</v>
      </c>
      <c r="B480" s="300" t="s">
        <v>263</v>
      </c>
      <c r="C480" s="301"/>
      <c r="D480" s="301"/>
      <c r="E480" s="301"/>
      <c r="F480" s="301"/>
      <c r="G480" s="301"/>
      <c r="H480" s="301"/>
      <c r="I480" s="301"/>
      <c r="J480" s="354"/>
      <c r="K480" s="181">
        <v>10</v>
      </c>
      <c r="L480" s="167">
        <f t="shared" si="113"/>
        <v>13</v>
      </c>
      <c r="M480" s="188">
        <f t="shared" si="114"/>
        <v>0</v>
      </c>
      <c r="N480" s="187"/>
      <c r="O480" s="76"/>
      <c r="P480" s="76">
        <v>13</v>
      </c>
      <c r="Q480" s="84"/>
      <c r="R480" s="76"/>
      <c r="S480" s="76"/>
    </row>
    <row r="481" spans="1:19" s="54" customFormat="1" ht="18.75" customHeight="1">
      <c r="A481" s="145" t="s">
        <v>526</v>
      </c>
      <c r="B481" s="300" t="s">
        <v>307</v>
      </c>
      <c r="C481" s="301"/>
      <c r="D481" s="301"/>
      <c r="E481" s="301"/>
      <c r="F481" s="301"/>
      <c r="G481" s="301"/>
      <c r="H481" s="301"/>
      <c r="I481" s="301"/>
      <c r="J481" s="354"/>
      <c r="K481" s="181">
        <v>11</v>
      </c>
      <c r="L481" s="167">
        <f t="shared" si="113"/>
        <v>11</v>
      </c>
      <c r="M481" s="188">
        <f t="shared" si="114"/>
        <v>0</v>
      </c>
      <c r="N481" s="187"/>
      <c r="O481" s="76"/>
      <c r="P481" s="76">
        <v>11</v>
      </c>
      <c r="Q481" s="84"/>
      <c r="R481" s="76"/>
      <c r="S481" s="76"/>
    </row>
    <row r="482" spans="1:19" s="54" customFormat="1" ht="18.75" customHeight="1">
      <c r="A482" s="130" t="s">
        <v>516</v>
      </c>
      <c r="B482" s="306" t="s">
        <v>297</v>
      </c>
      <c r="C482" s="306"/>
      <c r="D482" s="306"/>
      <c r="E482" s="306"/>
      <c r="F482" s="306"/>
      <c r="G482" s="306"/>
      <c r="H482" s="306"/>
      <c r="I482" s="306"/>
      <c r="J482" s="306"/>
      <c r="K482" s="181">
        <v>12</v>
      </c>
      <c r="L482" s="167">
        <f t="shared" si="113"/>
        <v>17</v>
      </c>
      <c r="M482" s="188">
        <f t="shared" si="114"/>
        <v>7</v>
      </c>
      <c r="N482" s="187"/>
      <c r="O482" s="76"/>
      <c r="P482" s="76">
        <v>17</v>
      </c>
      <c r="Q482" s="84">
        <v>7</v>
      </c>
      <c r="R482" s="76"/>
      <c r="S482" s="76"/>
    </row>
    <row r="483" spans="1:19" s="54" customFormat="1" ht="18.75" customHeight="1">
      <c r="A483" s="154" t="s">
        <v>536</v>
      </c>
      <c r="B483" s="300" t="s">
        <v>318</v>
      </c>
      <c r="C483" s="301"/>
      <c r="D483" s="301"/>
      <c r="E483" s="301"/>
      <c r="F483" s="301"/>
      <c r="G483" s="301"/>
      <c r="H483" s="301"/>
      <c r="I483" s="301"/>
      <c r="J483" s="354"/>
      <c r="K483" s="181">
        <v>13</v>
      </c>
      <c r="L483" s="167">
        <f t="shared" si="113"/>
        <v>15</v>
      </c>
      <c r="M483" s="188">
        <f t="shared" si="114"/>
        <v>6</v>
      </c>
      <c r="N483" s="76"/>
      <c r="O483" s="76"/>
      <c r="P483" s="76">
        <v>15</v>
      </c>
      <c r="Q483" s="84">
        <v>6</v>
      </c>
      <c r="R483" s="76"/>
      <c r="S483" s="76"/>
    </row>
    <row r="484" spans="1:19" s="54" customFormat="1" ht="18.75" customHeight="1">
      <c r="A484" s="59" t="s">
        <v>491</v>
      </c>
      <c r="B484" s="306" t="s">
        <v>273</v>
      </c>
      <c r="C484" s="306"/>
      <c r="D484" s="306"/>
      <c r="E484" s="306"/>
      <c r="F484" s="306"/>
      <c r="G484" s="306"/>
      <c r="H484" s="306"/>
      <c r="I484" s="306"/>
      <c r="J484" s="306"/>
      <c r="K484" s="181">
        <v>14</v>
      </c>
      <c r="L484" s="167">
        <f t="shared" si="113"/>
        <v>12</v>
      </c>
      <c r="M484" s="188">
        <f t="shared" si="114"/>
        <v>4</v>
      </c>
      <c r="N484" s="76"/>
      <c r="O484" s="76"/>
      <c r="P484" s="76">
        <v>12</v>
      </c>
      <c r="Q484" s="84">
        <v>4</v>
      </c>
      <c r="R484" s="76"/>
      <c r="S484" s="76"/>
    </row>
    <row r="485" spans="1:19" s="54" customFormat="1" ht="24.75" customHeight="1">
      <c r="A485" s="363" t="s">
        <v>699</v>
      </c>
      <c r="B485" s="364"/>
      <c r="C485" s="364"/>
      <c r="D485" s="364"/>
      <c r="E485" s="364"/>
      <c r="F485" s="364"/>
      <c r="G485" s="364"/>
      <c r="H485" s="364"/>
      <c r="I485" s="364"/>
      <c r="J485" s="365"/>
      <c r="K485" s="182"/>
      <c r="L485" s="134">
        <f t="shared" ref="L485:S485" si="115">SUM(L486:L502)</f>
        <v>212</v>
      </c>
      <c r="M485" s="134">
        <f t="shared" si="115"/>
        <v>60</v>
      </c>
      <c r="N485" s="134">
        <f t="shared" si="115"/>
        <v>102</v>
      </c>
      <c r="O485" s="134">
        <f t="shared" si="115"/>
        <v>24</v>
      </c>
      <c r="P485" s="134">
        <f t="shared" si="115"/>
        <v>110</v>
      </c>
      <c r="Q485" s="134">
        <f t="shared" si="115"/>
        <v>36</v>
      </c>
      <c r="R485" s="134">
        <f t="shared" si="115"/>
        <v>0</v>
      </c>
      <c r="S485" s="134">
        <f t="shared" si="115"/>
        <v>0</v>
      </c>
    </row>
    <row r="486" spans="1:19" s="54" customFormat="1" ht="18.75" customHeight="1">
      <c r="A486" s="132" t="s">
        <v>573</v>
      </c>
      <c r="B486" s="309" t="s">
        <v>354</v>
      </c>
      <c r="C486" s="310"/>
      <c r="D486" s="310"/>
      <c r="E486" s="310"/>
      <c r="F486" s="310"/>
      <c r="G486" s="310"/>
      <c r="H486" s="310"/>
      <c r="I486" s="310"/>
      <c r="J486" s="356"/>
      <c r="K486" s="181">
        <v>2</v>
      </c>
      <c r="L486" s="167">
        <f t="shared" ref="L486:L502" si="116">+N486+P486+R486</f>
        <v>4</v>
      </c>
      <c r="M486" s="188">
        <f t="shared" ref="M486:M502" si="117">+O486+Q486+S486</f>
        <v>0</v>
      </c>
      <c r="N486" s="187"/>
      <c r="O486" s="76"/>
      <c r="P486" s="76">
        <v>4</v>
      </c>
      <c r="Q486" s="76"/>
      <c r="R486" s="76"/>
      <c r="S486" s="76"/>
    </row>
    <row r="487" spans="1:19" s="54" customFormat="1" ht="18.75" customHeight="1">
      <c r="A487" s="143" t="s">
        <v>570</v>
      </c>
      <c r="B487" s="321" t="s">
        <v>351</v>
      </c>
      <c r="C487" s="322"/>
      <c r="D487" s="322"/>
      <c r="E487" s="322"/>
      <c r="F487" s="322"/>
      <c r="G487" s="322"/>
      <c r="H487" s="322"/>
      <c r="I487" s="322"/>
      <c r="J487" s="374"/>
      <c r="K487" s="181">
        <v>3</v>
      </c>
      <c r="L487" s="167">
        <f t="shared" si="116"/>
        <v>3</v>
      </c>
      <c r="M487" s="188">
        <f t="shared" si="117"/>
        <v>3</v>
      </c>
      <c r="N487" s="187"/>
      <c r="O487" s="76"/>
      <c r="P487" s="76">
        <v>3</v>
      </c>
      <c r="Q487" s="76">
        <v>3</v>
      </c>
      <c r="R487" s="76"/>
      <c r="S487" s="76"/>
    </row>
    <row r="488" spans="1:19" s="54" customFormat="1" ht="18.75" customHeight="1">
      <c r="A488" s="132" t="s">
        <v>577</v>
      </c>
      <c r="B488" s="309" t="s">
        <v>358</v>
      </c>
      <c r="C488" s="310"/>
      <c r="D488" s="310"/>
      <c r="E488" s="310"/>
      <c r="F488" s="310"/>
      <c r="G488" s="310"/>
      <c r="H488" s="310"/>
      <c r="I488" s="310"/>
      <c r="J488" s="356"/>
      <c r="K488" s="181">
        <v>4</v>
      </c>
      <c r="L488" s="167">
        <f t="shared" si="116"/>
        <v>10</v>
      </c>
      <c r="M488" s="188">
        <f t="shared" si="117"/>
        <v>8</v>
      </c>
      <c r="N488" s="187"/>
      <c r="O488" s="76"/>
      <c r="P488" s="76">
        <v>10</v>
      </c>
      <c r="Q488" s="76">
        <v>8</v>
      </c>
      <c r="R488" s="76"/>
      <c r="S488" s="76"/>
    </row>
    <row r="489" spans="1:19" s="54" customFormat="1" ht="18.75" customHeight="1">
      <c r="A489" s="132" t="s">
        <v>602</v>
      </c>
      <c r="B489" s="309" t="s">
        <v>384</v>
      </c>
      <c r="C489" s="310"/>
      <c r="D489" s="310"/>
      <c r="E489" s="310"/>
      <c r="F489" s="310"/>
      <c r="G489" s="310"/>
      <c r="H489" s="310"/>
      <c r="I489" s="310"/>
      <c r="J489" s="356"/>
      <c r="K489" s="181">
        <v>5</v>
      </c>
      <c r="L489" s="167">
        <f t="shared" si="116"/>
        <v>15</v>
      </c>
      <c r="M489" s="188">
        <f t="shared" si="117"/>
        <v>12</v>
      </c>
      <c r="N489" s="187"/>
      <c r="O489" s="76"/>
      <c r="P489" s="76">
        <v>15</v>
      </c>
      <c r="Q489" s="76">
        <v>12</v>
      </c>
      <c r="R489" s="76"/>
      <c r="S489" s="76"/>
    </row>
    <row r="490" spans="1:19" s="54" customFormat="1" ht="18.75" customHeight="1">
      <c r="A490" s="132" t="s">
        <v>494</v>
      </c>
      <c r="B490" s="379" t="s">
        <v>276</v>
      </c>
      <c r="C490" s="380"/>
      <c r="D490" s="380"/>
      <c r="E490" s="380"/>
      <c r="F490" s="380"/>
      <c r="G490" s="380"/>
      <c r="H490" s="380"/>
      <c r="I490" s="380"/>
      <c r="J490" s="381"/>
      <c r="K490" s="181">
        <v>7</v>
      </c>
      <c r="L490" s="167">
        <f t="shared" si="116"/>
        <v>12</v>
      </c>
      <c r="M490" s="188">
        <f t="shared" si="117"/>
        <v>1</v>
      </c>
      <c r="N490" s="187"/>
      <c r="O490" s="76"/>
      <c r="P490" s="76">
        <v>12</v>
      </c>
      <c r="Q490" s="76">
        <v>1</v>
      </c>
      <c r="R490" s="76"/>
      <c r="S490" s="76"/>
    </row>
    <row r="491" spans="1:19" s="54" customFormat="1" ht="18.75" customHeight="1">
      <c r="A491" s="132" t="s">
        <v>557</v>
      </c>
      <c r="B491" s="309" t="s">
        <v>339</v>
      </c>
      <c r="C491" s="310"/>
      <c r="D491" s="310"/>
      <c r="E491" s="310"/>
      <c r="F491" s="310"/>
      <c r="G491" s="310"/>
      <c r="H491" s="310"/>
      <c r="I491" s="310"/>
      <c r="J491" s="356"/>
      <c r="K491" s="181">
        <v>8</v>
      </c>
      <c r="L491" s="167">
        <f t="shared" si="116"/>
        <v>11</v>
      </c>
      <c r="M491" s="188">
        <f t="shared" si="117"/>
        <v>0</v>
      </c>
      <c r="N491" s="187"/>
      <c r="O491" s="76"/>
      <c r="P491" s="76">
        <v>11</v>
      </c>
      <c r="Q491" s="76"/>
      <c r="R491" s="76"/>
      <c r="S491" s="76"/>
    </row>
    <row r="492" spans="1:19" s="54" customFormat="1" ht="18.75" customHeight="1">
      <c r="A492" s="143" t="s">
        <v>574</v>
      </c>
      <c r="B492" s="306" t="s">
        <v>355</v>
      </c>
      <c r="C492" s="306"/>
      <c r="D492" s="306"/>
      <c r="E492" s="306"/>
      <c r="F492" s="306"/>
      <c r="G492" s="306"/>
      <c r="H492" s="306"/>
      <c r="I492" s="306"/>
      <c r="J492" s="306"/>
      <c r="K492" s="181">
        <v>9</v>
      </c>
      <c r="L492" s="167">
        <f t="shared" si="116"/>
        <v>4</v>
      </c>
      <c r="M492" s="188">
        <f t="shared" si="117"/>
        <v>3</v>
      </c>
      <c r="N492" s="187"/>
      <c r="O492" s="76"/>
      <c r="P492" s="76">
        <v>4</v>
      </c>
      <c r="Q492" s="76">
        <v>3</v>
      </c>
      <c r="R492" s="76"/>
      <c r="S492" s="76"/>
    </row>
    <row r="493" spans="1:19" s="54" customFormat="1" ht="18.75" customHeight="1">
      <c r="A493" s="132" t="s">
        <v>575</v>
      </c>
      <c r="B493" s="309" t="s">
        <v>356</v>
      </c>
      <c r="C493" s="310"/>
      <c r="D493" s="310"/>
      <c r="E493" s="310"/>
      <c r="F493" s="310"/>
      <c r="G493" s="310"/>
      <c r="H493" s="310"/>
      <c r="I493" s="310"/>
      <c r="J493" s="356"/>
      <c r="K493" s="181">
        <v>10</v>
      </c>
      <c r="L493" s="167">
        <f t="shared" si="116"/>
        <v>9</v>
      </c>
      <c r="M493" s="188">
        <f t="shared" si="117"/>
        <v>0</v>
      </c>
      <c r="N493" s="187"/>
      <c r="O493" s="76"/>
      <c r="P493" s="76">
        <v>9</v>
      </c>
      <c r="Q493" s="76"/>
      <c r="R493" s="76"/>
      <c r="S493" s="76"/>
    </row>
    <row r="494" spans="1:19" s="54" customFormat="1" ht="18.75" customHeight="1">
      <c r="A494" s="132" t="s">
        <v>571</v>
      </c>
      <c r="B494" s="309" t="s">
        <v>352</v>
      </c>
      <c r="C494" s="310"/>
      <c r="D494" s="310"/>
      <c r="E494" s="310"/>
      <c r="F494" s="310"/>
      <c r="G494" s="310"/>
      <c r="H494" s="310"/>
      <c r="I494" s="310"/>
      <c r="J494" s="356"/>
      <c r="K494" s="181">
        <v>11</v>
      </c>
      <c r="L494" s="167">
        <f t="shared" si="116"/>
        <v>31</v>
      </c>
      <c r="M494" s="188">
        <f t="shared" si="117"/>
        <v>7</v>
      </c>
      <c r="N494" s="187"/>
      <c r="O494" s="76"/>
      <c r="P494" s="76">
        <v>31</v>
      </c>
      <c r="Q494" s="76">
        <v>7</v>
      </c>
      <c r="R494" s="76"/>
      <c r="S494" s="76"/>
    </row>
    <row r="495" spans="1:19" s="54" customFormat="1" ht="18.75" customHeight="1">
      <c r="A495" s="148" t="s">
        <v>524</v>
      </c>
      <c r="B495" s="306" t="s">
        <v>305</v>
      </c>
      <c r="C495" s="306"/>
      <c r="D495" s="306"/>
      <c r="E495" s="306"/>
      <c r="F495" s="306"/>
      <c r="G495" s="306"/>
      <c r="H495" s="306"/>
      <c r="I495" s="306"/>
      <c r="J495" s="306"/>
      <c r="K495" s="181">
        <v>13</v>
      </c>
      <c r="L495" s="167">
        <f t="shared" si="116"/>
        <v>6</v>
      </c>
      <c r="M495" s="188">
        <f t="shared" si="117"/>
        <v>1</v>
      </c>
      <c r="N495" s="187"/>
      <c r="O495" s="76"/>
      <c r="P495" s="76">
        <v>6</v>
      </c>
      <c r="Q495" s="76">
        <v>1</v>
      </c>
      <c r="R495" s="76"/>
      <c r="S495" s="76"/>
    </row>
    <row r="496" spans="1:19" s="54" customFormat="1" ht="18.75" customHeight="1">
      <c r="A496" s="160" t="s">
        <v>569</v>
      </c>
      <c r="B496" s="334" t="s">
        <v>350</v>
      </c>
      <c r="C496" s="335"/>
      <c r="D496" s="335"/>
      <c r="E496" s="335"/>
      <c r="F496" s="335"/>
      <c r="G496" s="335"/>
      <c r="H496" s="335"/>
      <c r="I496" s="335"/>
      <c r="J496" s="366"/>
      <c r="K496" s="181">
        <v>14</v>
      </c>
      <c r="L496" s="167">
        <f t="shared" si="116"/>
        <v>5</v>
      </c>
      <c r="M496" s="188">
        <f t="shared" si="117"/>
        <v>1</v>
      </c>
      <c r="N496" s="187"/>
      <c r="O496" s="76"/>
      <c r="P496" s="76">
        <v>5</v>
      </c>
      <c r="Q496" s="76">
        <v>1</v>
      </c>
      <c r="R496" s="76"/>
      <c r="S496" s="76"/>
    </row>
    <row r="497" spans="1:19" s="54" customFormat="1" ht="18.75" customHeight="1">
      <c r="A497" s="146" t="s">
        <v>572</v>
      </c>
      <c r="B497" s="350" t="s">
        <v>353</v>
      </c>
      <c r="C497" s="351"/>
      <c r="D497" s="351"/>
      <c r="E497" s="351"/>
      <c r="F497" s="351"/>
      <c r="G497" s="351"/>
      <c r="H497" s="351"/>
      <c r="I497" s="351"/>
      <c r="J497" s="352"/>
      <c r="K497" s="181">
        <v>15</v>
      </c>
      <c r="L497" s="167">
        <f t="shared" si="116"/>
        <v>11</v>
      </c>
      <c r="M497" s="188">
        <f t="shared" si="117"/>
        <v>3</v>
      </c>
      <c r="N497" s="187">
        <v>11</v>
      </c>
      <c r="O497" s="76">
        <v>3</v>
      </c>
      <c r="P497" s="85"/>
      <c r="Q497" s="76"/>
      <c r="R497" s="76"/>
      <c r="S497" s="76"/>
    </row>
    <row r="498" spans="1:19" s="54" customFormat="1" ht="18.75" customHeight="1">
      <c r="A498" s="147" t="s">
        <v>492</v>
      </c>
      <c r="B498" s="333" t="s">
        <v>274</v>
      </c>
      <c r="C498" s="332"/>
      <c r="D498" s="332"/>
      <c r="E498" s="332"/>
      <c r="F498" s="332"/>
      <c r="G498" s="332"/>
      <c r="H498" s="332"/>
      <c r="I498" s="332"/>
      <c r="J498" s="382"/>
      <c r="K498" s="181">
        <v>16</v>
      </c>
      <c r="L498" s="167">
        <f t="shared" si="116"/>
        <v>19</v>
      </c>
      <c r="M498" s="188">
        <f t="shared" si="117"/>
        <v>7</v>
      </c>
      <c r="N498" s="187">
        <v>19</v>
      </c>
      <c r="O498" s="76">
        <v>7</v>
      </c>
      <c r="P498" s="85"/>
      <c r="Q498" s="76"/>
      <c r="R498" s="76"/>
      <c r="S498" s="76"/>
    </row>
    <row r="499" spans="1:19" s="54" customFormat="1" ht="18.75" customHeight="1">
      <c r="A499" s="146" t="s">
        <v>558</v>
      </c>
      <c r="B499" s="350" t="s">
        <v>340</v>
      </c>
      <c r="C499" s="351"/>
      <c r="D499" s="351"/>
      <c r="E499" s="351"/>
      <c r="F499" s="351"/>
      <c r="G499" s="351"/>
      <c r="H499" s="351"/>
      <c r="I499" s="351"/>
      <c r="J499" s="352"/>
      <c r="K499" s="181">
        <v>17</v>
      </c>
      <c r="L499" s="167">
        <f t="shared" si="116"/>
        <v>11</v>
      </c>
      <c r="M499" s="188">
        <f t="shared" si="117"/>
        <v>0</v>
      </c>
      <c r="N499" s="187">
        <v>11</v>
      </c>
      <c r="O499" s="76">
        <v>0</v>
      </c>
      <c r="P499" s="85"/>
      <c r="Q499" s="76"/>
      <c r="R499" s="76"/>
      <c r="S499" s="76"/>
    </row>
    <row r="500" spans="1:19" s="54" customFormat="1" ht="18.75" customHeight="1">
      <c r="A500" s="146" t="s">
        <v>534</v>
      </c>
      <c r="B500" s="350" t="s">
        <v>316</v>
      </c>
      <c r="C500" s="351"/>
      <c r="D500" s="351"/>
      <c r="E500" s="351"/>
      <c r="F500" s="351"/>
      <c r="G500" s="351"/>
      <c r="H500" s="351"/>
      <c r="I500" s="351"/>
      <c r="J500" s="352"/>
      <c r="K500" s="181">
        <v>18</v>
      </c>
      <c r="L500" s="167">
        <f t="shared" si="116"/>
        <v>30</v>
      </c>
      <c r="M500" s="188">
        <f t="shared" si="117"/>
        <v>6</v>
      </c>
      <c r="N500" s="187">
        <v>30</v>
      </c>
      <c r="O500" s="76">
        <v>6</v>
      </c>
      <c r="P500" s="85"/>
      <c r="Q500" s="76"/>
      <c r="R500" s="76"/>
      <c r="S500" s="76"/>
    </row>
    <row r="501" spans="1:19" s="54" customFormat="1" ht="18.75" customHeight="1">
      <c r="A501" s="132" t="s">
        <v>564</v>
      </c>
      <c r="B501" s="300" t="s">
        <v>345</v>
      </c>
      <c r="C501" s="301"/>
      <c r="D501" s="301"/>
      <c r="E501" s="301"/>
      <c r="F501" s="301"/>
      <c r="G501" s="301"/>
      <c r="H501" s="301"/>
      <c r="I501" s="301"/>
      <c r="J501" s="354"/>
      <c r="K501" s="195">
        <v>19</v>
      </c>
      <c r="L501" s="167">
        <f t="shared" si="116"/>
        <v>23</v>
      </c>
      <c r="M501" s="188">
        <f t="shared" si="117"/>
        <v>3</v>
      </c>
      <c r="N501" s="187">
        <v>23</v>
      </c>
      <c r="O501" s="76">
        <v>3</v>
      </c>
      <c r="P501" s="85"/>
      <c r="Q501" s="76"/>
      <c r="R501" s="76"/>
      <c r="S501" s="76"/>
    </row>
    <row r="502" spans="1:19" s="54" customFormat="1" ht="18.75" customHeight="1">
      <c r="A502" s="146" t="s">
        <v>601</v>
      </c>
      <c r="B502" s="350" t="s">
        <v>383</v>
      </c>
      <c r="C502" s="351"/>
      <c r="D502" s="351"/>
      <c r="E502" s="351"/>
      <c r="F502" s="351"/>
      <c r="G502" s="351"/>
      <c r="H502" s="351"/>
      <c r="I502" s="351"/>
      <c r="J502" s="352"/>
      <c r="K502" s="181">
        <v>20</v>
      </c>
      <c r="L502" s="167">
        <f t="shared" si="116"/>
        <v>8</v>
      </c>
      <c r="M502" s="188">
        <f t="shared" si="117"/>
        <v>5</v>
      </c>
      <c r="N502" s="187">
        <v>8</v>
      </c>
      <c r="O502" s="76">
        <v>5</v>
      </c>
      <c r="P502" s="85"/>
      <c r="Q502" s="76"/>
      <c r="R502" s="76"/>
      <c r="S502" s="76"/>
    </row>
    <row r="503" spans="1:19" s="54" customFormat="1" ht="18.75" customHeight="1">
      <c r="A503" s="363" t="s">
        <v>698</v>
      </c>
      <c r="B503" s="364"/>
      <c r="C503" s="364"/>
      <c r="D503" s="364"/>
      <c r="E503" s="364"/>
      <c r="F503" s="364"/>
      <c r="G503" s="364"/>
      <c r="H503" s="364"/>
      <c r="I503" s="364"/>
      <c r="J503" s="365"/>
      <c r="K503" s="182"/>
      <c r="L503" s="134">
        <f t="shared" ref="L503:S503" si="118">SUM(L504:L520)</f>
        <v>298</v>
      </c>
      <c r="M503" s="134">
        <f t="shared" si="118"/>
        <v>90</v>
      </c>
      <c r="N503" s="134">
        <f t="shared" si="118"/>
        <v>102</v>
      </c>
      <c r="O503" s="134">
        <f t="shared" si="118"/>
        <v>33</v>
      </c>
      <c r="P503" s="134">
        <f t="shared" si="118"/>
        <v>143</v>
      </c>
      <c r="Q503" s="134">
        <f t="shared" si="118"/>
        <v>49</v>
      </c>
      <c r="R503" s="134">
        <f t="shared" si="118"/>
        <v>53</v>
      </c>
      <c r="S503" s="134">
        <f t="shared" si="118"/>
        <v>8</v>
      </c>
    </row>
    <row r="504" spans="1:19" s="54" customFormat="1" ht="18.75" customHeight="1">
      <c r="A504" s="148" t="s">
        <v>524</v>
      </c>
      <c r="B504" s="306" t="s">
        <v>305</v>
      </c>
      <c r="C504" s="306"/>
      <c r="D504" s="306"/>
      <c r="E504" s="306"/>
      <c r="F504" s="306"/>
      <c r="G504" s="306"/>
      <c r="H504" s="306"/>
      <c r="I504" s="306"/>
      <c r="J504" s="306"/>
      <c r="K504" s="181">
        <v>2</v>
      </c>
      <c r="L504" s="167">
        <f t="shared" ref="L504:L520" si="119">+N504+P504+R504</f>
        <v>14</v>
      </c>
      <c r="M504" s="188">
        <f t="shared" ref="M504:M520" si="120">+O504+Q504+S504</f>
        <v>0</v>
      </c>
      <c r="N504" s="187"/>
      <c r="O504" s="76"/>
      <c r="P504" s="76">
        <v>14</v>
      </c>
      <c r="Q504" s="76">
        <v>0</v>
      </c>
      <c r="R504" s="76"/>
      <c r="S504" s="76"/>
    </row>
    <row r="505" spans="1:19" s="54" customFormat="1" ht="18.75" customHeight="1">
      <c r="A505" s="133" t="s">
        <v>529</v>
      </c>
      <c r="B505" s="323" t="s">
        <v>310</v>
      </c>
      <c r="C505" s="324"/>
      <c r="D505" s="324"/>
      <c r="E505" s="324"/>
      <c r="F505" s="324"/>
      <c r="G505" s="324"/>
      <c r="H505" s="324"/>
      <c r="I505" s="324"/>
      <c r="J505" s="375"/>
      <c r="K505" s="181">
        <v>3</v>
      </c>
      <c r="L505" s="167">
        <f t="shared" si="119"/>
        <v>13</v>
      </c>
      <c r="M505" s="188">
        <f t="shared" si="120"/>
        <v>3</v>
      </c>
      <c r="N505" s="187"/>
      <c r="O505" s="76"/>
      <c r="P505" s="76">
        <v>13</v>
      </c>
      <c r="Q505" s="76">
        <v>3</v>
      </c>
      <c r="R505" s="76"/>
      <c r="S505" s="76"/>
    </row>
    <row r="506" spans="1:19" s="54" customFormat="1" ht="18.75" customHeight="1">
      <c r="A506" s="130" t="s">
        <v>516</v>
      </c>
      <c r="B506" s="306" t="s">
        <v>297</v>
      </c>
      <c r="C506" s="306"/>
      <c r="D506" s="306"/>
      <c r="E506" s="306"/>
      <c r="F506" s="306"/>
      <c r="G506" s="306"/>
      <c r="H506" s="306"/>
      <c r="I506" s="306"/>
      <c r="J506" s="306"/>
      <c r="K506" s="181">
        <v>4</v>
      </c>
      <c r="L506" s="167">
        <f t="shared" si="119"/>
        <v>42</v>
      </c>
      <c r="M506" s="188">
        <f t="shared" si="120"/>
        <v>3</v>
      </c>
      <c r="N506" s="187"/>
      <c r="O506" s="76"/>
      <c r="P506" s="76"/>
      <c r="Q506" s="76"/>
      <c r="R506" s="76">
        <v>42</v>
      </c>
      <c r="S506" s="76">
        <v>3</v>
      </c>
    </row>
    <row r="507" spans="1:19" s="54" customFormat="1" ht="18.75" customHeight="1">
      <c r="A507" s="132" t="s">
        <v>456</v>
      </c>
      <c r="B507" s="309" t="s">
        <v>236</v>
      </c>
      <c r="C507" s="310"/>
      <c r="D507" s="310"/>
      <c r="E507" s="310"/>
      <c r="F507" s="310"/>
      <c r="G507" s="310"/>
      <c r="H507" s="310"/>
      <c r="I507" s="310"/>
      <c r="J507" s="356"/>
      <c r="K507" s="181">
        <v>5</v>
      </c>
      <c r="L507" s="167">
        <f t="shared" si="119"/>
        <v>14</v>
      </c>
      <c r="M507" s="188">
        <f t="shared" si="120"/>
        <v>11</v>
      </c>
      <c r="N507" s="187"/>
      <c r="O507" s="76"/>
      <c r="P507" s="76">
        <v>14</v>
      </c>
      <c r="Q507" s="76">
        <v>11</v>
      </c>
      <c r="R507" s="76"/>
      <c r="S507" s="76"/>
    </row>
    <row r="508" spans="1:19" s="54" customFormat="1" ht="18.75" customHeight="1">
      <c r="A508" s="132" t="s">
        <v>477</v>
      </c>
      <c r="B508" s="309" t="s">
        <v>259</v>
      </c>
      <c r="C508" s="310"/>
      <c r="D508" s="310"/>
      <c r="E508" s="310"/>
      <c r="F508" s="310"/>
      <c r="G508" s="310"/>
      <c r="H508" s="310"/>
      <c r="I508" s="310"/>
      <c r="J508" s="356"/>
      <c r="K508" s="181">
        <v>6</v>
      </c>
      <c r="L508" s="167">
        <f t="shared" si="119"/>
        <v>15</v>
      </c>
      <c r="M508" s="188">
        <f t="shared" si="120"/>
        <v>14</v>
      </c>
      <c r="N508" s="187"/>
      <c r="O508" s="76"/>
      <c r="P508" s="76">
        <v>12</v>
      </c>
      <c r="Q508" s="76">
        <v>12</v>
      </c>
      <c r="R508" s="76">
        <v>3</v>
      </c>
      <c r="S508" s="76">
        <v>2</v>
      </c>
    </row>
    <row r="509" spans="1:19" s="54" customFormat="1" ht="18.75" customHeight="1">
      <c r="A509" s="132" t="s">
        <v>473</v>
      </c>
      <c r="B509" s="309" t="s">
        <v>255</v>
      </c>
      <c r="C509" s="310"/>
      <c r="D509" s="310"/>
      <c r="E509" s="310"/>
      <c r="F509" s="310"/>
      <c r="G509" s="310"/>
      <c r="H509" s="310"/>
      <c r="I509" s="310"/>
      <c r="J509" s="356"/>
      <c r="K509" s="181">
        <v>7</v>
      </c>
      <c r="L509" s="167">
        <f t="shared" si="119"/>
        <v>21</v>
      </c>
      <c r="M509" s="188">
        <f t="shared" si="120"/>
        <v>18</v>
      </c>
      <c r="N509" s="187"/>
      <c r="O509" s="76"/>
      <c r="P509" s="76">
        <v>16</v>
      </c>
      <c r="Q509" s="76">
        <v>15</v>
      </c>
      <c r="R509" s="76">
        <v>5</v>
      </c>
      <c r="S509" s="76">
        <v>3</v>
      </c>
    </row>
    <row r="510" spans="1:19" s="54" customFormat="1" ht="18.75" customHeight="1">
      <c r="A510" s="132" t="s">
        <v>507</v>
      </c>
      <c r="B510" s="309" t="s">
        <v>289</v>
      </c>
      <c r="C510" s="310"/>
      <c r="D510" s="310"/>
      <c r="E510" s="310"/>
      <c r="F510" s="310"/>
      <c r="G510" s="310"/>
      <c r="H510" s="310"/>
      <c r="I510" s="310"/>
      <c r="J510" s="356"/>
      <c r="K510" s="181">
        <v>8</v>
      </c>
      <c r="L510" s="167">
        <f t="shared" si="119"/>
        <v>17</v>
      </c>
      <c r="M510" s="188">
        <f t="shared" si="120"/>
        <v>7</v>
      </c>
      <c r="N510" s="187"/>
      <c r="O510" s="76"/>
      <c r="P510" s="76">
        <v>17</v>
      </c>
      <c r="Q510" s="76">
        <v>7</v>
      </c>
      <c r="R510" s="76"/>
      <c r="S510" s="76"/>
    </row>
    <row r="511" spans="1:19" s="54" customFormat="1" ht="18.75" customHeight="1">
      <c r="A511" s="132" t="s">
        <v>494</v>
      </c>
      <c r="B511" s="379" t="s">
        <v>276</v>
      </c>
      <c r="C511" s="380"/>
      <c r="D511" s="380"/>
      <c r="E511" s="380"/>
      <c r="F511" s="380"/>
      <c r="G511" s="380"/>
      <c r="H511" s="380"/>
      <c r="I511" s="380"/>
      <c r="J511" s="381"/>
      <c r="K511" s="181">
        <v>9</v>
      </c>
      <c r="L511" s="167">
        <f t="shared" si="119"/>
        <v>14</v>
      </c>
      <c r="M511" s="188">
        <f t="shared" si="120"/>
        <v>0</v>
      </c>
      <c r="N511" s="187"/>
      <c r="O511" s="76"/>
      <c r="P511" s="76">
        <v>11</v>
      </c>
      <c r="Q511" s="76">
        <v>0</v>
      </c>
      <c r="R511" s="76">
        <v>3</v>
      </c>
      <c r="S511" s="76">
        <v>0</v>
      </c>
    </row>
    <row r="512" spans="1:19" s="54" customFormat="1" ht="18.75" customHeight="1">
      <c r="A512" s="132" t="s">
        <v>557</v>
      </c>
      <c r="B512" s="309" t="s">
        <v>339</v>
      </c>
      <c r="C512" s="310"/>
      <c r="D512" s="310"/>
      <c r="E512" s="310"/>
      <c r="F512" s="310"/>
      <c r="G512" s="310"/>
      <c r="H512" s="310"/>
      <c r="I512" s="310"/>
      <c r="J512" s="356"/>
      <c r="K512" s="181">
        <v>10</v>
      </c>
      <c r="L512" s="167">
        <f t="shared" si="119"/>
        <v>18</v>
      </c>
      <c r="M512" s="188">
        <f t="shared" si="120"/>
        <v>0</v>
      </c>
      <c r="N512" s="187"/>
      <c r="O512" s="76"/>
      <c r="P512" s="76">
        <v>18</v>
      </c>
      <c r="Q512" s="76">
        <v>0</v>
      </c>
      <c r="R512" s="76"/>
      <c r="S512" s="76"/>
    </row>
    <row r="513" spans="1:19" s="54" customFormat="1" ht="18.75" customHeight="1">
      <c r="A513" s="142" t="s">
        <v>493</v>
      </c>
      <c r="B513" s="334" t="s">
        <v>275</v>
      </c>
      <c r="C513" s="335"/>
      <c r="D513" s="335"/>
      <c r="E513" s="335"/>
      <c r="F513" s="335"/>
      <c r="G513" s="335"/>
      <c r="H513" s="335"/>
      <c r="I513" s="335"/>
      <c r="J513" s="366"/>
      <c r="K513" s="181">
        <v>11</v>
      </c>
      <c r="L513" s="167">
        <f t="shared" si="119"/>
        <v>16</v>
      </c>
      <c r="M513" s="188">
        <f t="shared" si="120"/>
        <v>1</v>
      </c>
      <c r="N513" s="187"/>
      <c r="O513" s="76"/>
      <c r="P513" s="76">
        <v>16</v>
      </c>
      <c r="Q513" s="76">
        <v>1</v>
      </c>
      <c r="R513" s="76"/>
      <c r="S513" s="76"/>
    </row>
    <row r="514" spans="1:19" s="54" customFormat="1" ht="18.75" customHeight="1">
      <c r="A514" s="163" t="s">
        <v>697</v>
      </c>
      <c r="B514" s="323" t="s">
        <v>253</v>
      </c>
      <c r="C514" s="324"/>
      <c r="D514" s="324"/>
      <c r="E514" s="324"/>
      <c r="F514" s="324"/>
      <c r="G514" s="324"/>
      <c r="H514" s="324"/>
      <c r="I514" s="324"/>
      <c r="J514" s="375"/>
      <c r="K514" s="181">
        <v>12</v>
      </c>
      <c r="L514" s="167">
        <f t="shared" si="119"/>
        <v>12</v>
      </c>
      <c r="M514" s="188">
        <f t="shared" si="120"/>
        <v>0</v>
      </c>
      <c r="N514" s="187"/>
      <c r="O514" s="76"/>
      <c r="P514" s="76">
        <v>12</v>
      </c>
      <c r="Q514" s="76">
        <v>0</v>
      </c>
      <c r="R514" s="76"/>
      <c r="S514" s="76"/>
    </row>
    <row r="515" spans="1:19" s="54" customFormat="1" ht="18.75" customHeight="1">
      <c r="A515" s="163" t="s">
        <v>609</v>
      </c>
      <c r="B515" s="323" t="s">
        <v>390</v>
      </c>
      <c r="C515" s="324"/>
      <c r="D515" s="324"/>
      <c r="E515" s="324"/>
      <c r="F515" s="324"/>
      <c r="G515" s="324"/>
      <c r="H515" s="324"/>
      <c r="I515" s="324"/>
      <c r="J515" s="375"/>
      <c r="K515" s="181">
        <v>13</v>
      </c>
      <c r="L515" s="167">
        <f t="shared" si="119"/>
        <v>16</v>
      </c>
      <c r="M515" s="188">
        <f t="shared" si="120"/>
        <v>12</v>
      </c>
      <c r="N515" s="187">
        <v>16</v>
      </c>
      <c r="O515" s="76">
        <v>12</v>
      </c>
      <c r="P515" s="76"/>
      <c r="Q515" s="76"/>
      <c r="R515" s="76"/>
      <c r="S515" s="76"/>
    </row>
    <row r="516" spans="1:19" s="54" customFormat="1" ht="18.75" customHeight="1">
      <c r="A516" s="135" t="s">
        <v>506</v>
      </c>
      <c r="B516" s="329" t="s">
        <v>288</v>
      </c>
      <c r="C516" s="330"/>
      <c r="D516" s="330"/>
      <c r="E516" s="330"/>
      <c r="F516" s="330"/>
      <c r="G516" s="330"/>
      <c r="H516" s="330"/>
      <c r="I516" s="330"/>
      <c r="J516" s="360"/>
      <c r="K516" s="181">
        <v>14</v>
      </c>
      <c r="L516" s="167">
        <f t="shared" si="119"/>
        <v>21</v>
      </c>
      <c r="M516" s="188">
        <f t="shared" si="120"/>
        <v>8</v>
      </c>
      <c r="N516" s="187">
        <v>21</v>
      </c>
      <c r="O516" s="76">
        <v>8</v>
      </c>
      <c r="P516" s="76"/>
      <c r="Q516" s="76"/>
      <c r="R516" s="76"/>
      <c r="S516" s="76"/>
    </row>
    <row r="517" spans="1:19" s="54" customFormat="1" ht="18.75" customHeight="1">
      <c r="A517" s="147" t="s">
        <v>492</v>
      </c>
      <c r="B517" s="333" t="s">
        <v>274</v>
      </c>
      <c r="C517" s="332"/>
      <c r="D517" s="332"/>
      <c r="E517" s="332"/>
      <c r="F517" s="332"/>
      <c r="G517" s="332"/>
      <c r="H517" s="332"/>
      <c r="I517" s="332"/>
      <c r="J517" s="382"/>
      <c r="K517" s="181">
        <v>15</v>
      </c>
      <c r="L517" s="167">
        <f t="shared" si="119"/>
        <v>17</v>
      </c>
      <c r="M517" s="188">
        <f t="shared" si="120"/>
        <v>5</v>
      </c>
      <c r="N517" s="187">
        <v>17</v>
      </c>
      <c r="O517" s="76">
        <v>5</v>
      </c>
      <c r="P517" s="76"/>
      <c r="Q517" s="76"/>
      <c r="R517" s="76"/>
      <c r="S517" s="76"/>
    </row>
    <row r="518" spans="1:19" s="54" customFormat="1" ht="18.75" customHeight="1">
      <c r="A518" s="141" t="s">
        <v>469</v>
      </c>
      <c r="B518" s="323" t="s">
        <v>251</v>
      </c>
      <c r="C518" s="324"/>
      <c r="D518" s="324"/>
      <c r="E518" s="324"/>
      <c r="F518" s="324"/>
      <c r="G518" s="324"/>
      <c r="H518" s="324"/>
      <c r="I518" s="324"/>
      <c r="J518" s="375"/>
      <c r="K518" s="181">
        <v>16</v>
      </c>
      <c r="L518" s="167">
        <f t="shared" si="119"/>
        <v>24</v>
      </c>
      <c r="M518" s="188">
        <f t="shared" si="120"/>
        <v>5</v>
      </c>
      <c r="N518" s="187">
        <v>24</v>
      </c>
      <c r="O518" s="76">
        <v>5</v>
      </c>
      <c r="P518" s="76"/>
      <c r="Q518" s="76"/>
      <c r="R518" s="76"/>
      <c r="S518" s="76"/>
    </row>
    <row r="519" spans="1:19" s="54" customFormat="1" ht="18.75" customHeight="1">
      <c r="A519" s="132" t="s">
        <v>514</v>
      </c>
      <c r="B519" s="300" t="s">
        <v>295</v>
      </c>
      <c r="C519" s="301"/>
      <c r="D519" s="301"/>
      <c r="E519" s="301"/>
      <c r="F519" s="301"/>
      <c r="G519" s="301"/>
      <c r="H519" s="301"/>
      <c r="I519" s="301"/>
      <c r="J519" s="354"/>
      <c r="K519" s="181">
        <v>17</v>
      </c>
      <c r="L519" s="167">
        <f t="shared" si="119"/>
        <v>15</v>
      </c>
      <c r="M519" s="188">
        <f t="shared" si="120"/>
        <v>0</v>
      </c>
      <c r="N519" s="187">
        <v>15</v>
      </c>
      <c r="O519" s="76">
        <v>0</v>
      </c>
      <c r="P519" s="76"/>
      <c r="Q519" s="76"/>
      <c r="R519" s="76"/>
      <c r="S519" s="76"/>
    </row>
    <row r="520" spans="1:19" s="54" customFormat="1" ht="18.75" customHeight="1">
      <c r="A520" s="150" t="s">
        <v>510</v>
      </c>
      <c r="B520" s="323" t="s">
        <v>292</v>
      </c>
      <c r="C520" s="324"/>
      <c r="D520" s="324"/>
      <c r="E520" s="324"/>
      <c r="F520" s="324"/>
      <c r="G520" s="324"/>
      <c r="H520" s="324"/>
      <c r="I520" s="324"/>
      <c r="J520" s="375"/>
      <c r="K520" s="181">
        <v>18</v>
      </c>
      <c r="L520" s="167">
        <f t="shared" si="119"/>
        <v>9</v>
      </c>
      <c r="M520" s="188">
        <f t="shared" si="120"/>
        <v>3</v>
      </c>
      <c r="N520" s="187">
        <v>9</v>
      </c>
      <c r="O520" s="76">
        <v>3</v>
      </c>
      <c r="P520" s="76"/>
      <c r="Q520" s="76"/>
      <c r="R520" s="76"/>
      <c r="S520" s="76"/>
    </row>
    <row r="521" spans="1:19" s="54" customFormat="1" ht="18.75" customHeight="1">
      <c r="A521" s="363" t="s">
        <v>696</v>
      </c>
      <c r="B521" s="364"/>
      <c r="C521" s="364"/>
      <c r="D521" s="364"/>
      <c r="E521" s="364"/>
      <c r="F521" s="364"/>
      <c r="G521" s="364"/>
      <c r="H521" s="364"/>
      <c r="I521" s="364"/>
      <c r="J521" s="365"/>
      <c r="K521" s="182"/>
      <c r="L521" s="134">
        <f t="shared" ref="L521:S521" si="121">SUM(L522:L542)</f>
        <v>250</v>
      </c>
      <c r="M521" s="134">
        <f t="shared" si="121"/>
        <v>144</v>
      </c>
      <c r="N521" s="134">
        <f t="shared" si="121"/>
        <v>57</v>
      </c>
      <c r="O521" s="134">
        <f t="shared" si="121"/>
        <v>31</v>
      </c>
      <c r="P521" s="134">
        <f t="shared" si="121"/>
        <v>163</v>
      </c>
      <c r="Q521" s="134">
        <f t="shared" si="121"/>
        <v>93</v>
      </c>
      <c r="R521" s="134">
        <f t="shared" si="121"/>
        <v>30</v>
      </c>
      <c r="S521" s="134">
        <f t="shared" si="121"/>
        <v>20</v>
      </c>
    </row>
    <row r="522" spans="1:19" s="54" customFormat="1" ht="18.75" customHeight="1">
      <c r="A522" s="146" t="s">
        <v>567</v>
      </c>
      <c r="B522" s="300" t="s">
        <v>348</v>
      </c>
      <c r="C522" s="301"/>
      <c r="D522" s="301"/>
      <c r="E522" s="301"/>
      <c r="F522" s="301"/>
      <c r="G522" s="301"/>
      <c r="H522" s="301"/>
      <c r="I522" s="301"/>
      <c r="J522" s="354"/>
      <c r="K522" s="191">
        <v>1</v>
      </c>
      <c r="L522" s="167">
        <f t="shared" ref="L522:L542" si="122">+N522+P522+R522</f>
        <v>6</v>
      </c>
      <c r="M522" s="188">
        <f t="shared" ref="M522:M542" si="123">+O522+Q522+S522</f>
        <v>0</v>
      </c>
      <c r="N522" s="187">
        <v>6</v>
      </c>
      <c r="O522" s="187"/>
      <c r="P522" s="187"/>
      <c r="Q522" s="187"/>
      <c r="R522" s="187"/>
      <c r="S522" s="76"/>
    </row>
    <row r="523" spans="1:19" s="54" customFormat="1" ht="18.75" customHeight="1">
      <c r="A523" s="143" t="s">
        <v>488</v>
      </c>
      <c r="B523" s="300" t="s">
        <v>270</v>
      </c>
      <c r="C523" s="301"/>
      <c r="D523" s="301"/>
      <c r="E523" s="301"/>
      <c r="F523" s="301"/>
      <c r="G523" s="301"/>
      <c r="H523" s="301"/>
      <c r="I523" s="301"/>
      <c r="J523" s="354"/>
      <c r="K523" s="191">
        <v>2</v>
      </c>
      <c r="L523" s="167">
        <f t="shared" si="122"/>
        <v>8</v>
      </c>
      <c r="M523" s="188">
        <f t="shared" si="123"/>
        <v>5</v>
      </c>
      <c r="N523" s="187">
        <v>8</v>
      </c>
      <c r="O523" s="187">
        <v>5</v>
      </c>
      <c r="P523" s="187"/>
      <c r="Q523" s="187"/>
      <c r="R523" s="187"/>
      <c r="S523" s="76"/>
    </row>
    <row r="524" spans="1:19" s="54" customFormat="1" ht="18.75" customHeight="1">
      <c r="A524" s="132" t="s">
        <v>564</v>
      </c>
      <c r="B524" s="300" t="s">
        <v>345</v>
      </c>
      <c r="C524" s="301"/>
      <c r="D524" s="301"/>
      <c r="E524" s="301"/>
      <c r="F524" s="301"/>
      <c r="G524" s="301"/>
      <c r="H524" s="301"/>
      <c r="I524" s="301"/>
      <c r="J524" s="354"/>
      <c r="K524" s="191">
        <v>3</v>
      </c>
      <c r="L524" s="167">
        <f t="shared" si="122"/>
        <v>7</v>
      </c>
      <c r="M524" s="188">
        <f t="shared" si="123"/>
        <v>0</v>
      </c>
      <c r="N524" s="187">
        <v>7</v>
      </c>
      <c r="O524" s="187"/>
      <c r="P524" s="187"/>
      <c r="Q524" s="187"/>
      <c r="R524" s="187"/>
      <c r="S524" s="76"/>
    </row>
    <row r="525" spans="1:19" s="54" customFormat="1" ht="18.75" customHeight="1">
      <c r="A525" s="133" t="s">
        <v>467</v>
      </c>
      <c r="B525" s="300" t="s">
        <v>249</v>
      </c>
      <c r="C525" s="301"/>
      <c r="D525" s="301"/>
      <c r="E525" s="301"/>
      <c r="F525" s="301"/>
      <c r="G525" s="301"/>
      <c r="H525" s="301"/>
      <c r="I525" s="301"/>
      <c r="J525" s="354"/>
      <c r="K525" s="191">
        <v>4</v>
      </c>
      <c r="L525" s="167">
        <f t="shared" si="122"/>
        <v>6</v>
      </c>
      <c r="M525" s="188">
        <f t="shared" si="123"/>
        <v>5</v>
      </c>
      <c r="N525" s="187">
        <v>6</v>
      </c>
      <c r="O525" s="187">
        <v>5</v>
      </c>
      <c r="P525" s="187"/>
      <c r="Q525" s="187"/>
      <c r="R525" s="187"/>
      <c r="S525" s="76"/>
    </row>
    <row r="526" spans="1:19" s="54" customFormat="1" ht="18.75" customHeight="1">
      <c r="A526" s="147" t="s">
        <v>492</v>
      </c>
      <c r="B526" s="333" t="s">
        <v>274</v>
      </c>
      <c r="C526" s="332"/>
      <c r="D526" s="332"/>
      <c r="E526" s="332"/>
      <c r="F526" s="332"/>
      <c r="G526" s="332"/>
      <c r="H526" s="332"/>
      <c r="I526" s="332"/>
      <c r="J526" s="382"/>
      <c r="K526" s="191">
        <v>5</v>
      </c>
      <c r="L526" s="167">
        <f t="shared" si="122"/>
        <v>13</v>
      </c>
      <c r="M526" s="188">
        <f t="shared" si="123"/>
        <v>6</v>
      </c>
      <c r="N526" s="187">
        <v>13</v>
      </c>
      <c r="O526" s="187">
        <v>6</v>
      </c>
      <c r="P526" s="187"/>
      <c r="Q526" s="187"/>
      <c r="R526" s="187"/>
      <c r="S526" s="76"/>
    </row>
    <row r="527" spans="1:19" s="54" customFormat="1" ht="18.75" customHeight="1">
      <c r="A527" s="132" t="s">
        <v>478</v>
      </c>
      <c r="B527" s="300" t="s">
        <v>260</v>
      </c>
      <c r="C527" s="301"/>
      <c r="D527" s="301"/>
      <c r="E527" s="301"/>
      <c r="F527" s="301"/>
      <c r="G527" s="301"/>
      <c r="H527" s="301"/>
      <c r="I527" s="301"/>
      <c r="J527" s="354"/>
      <c r="K527" s="191">
        <v>6</v>
      </c>
      <c r="L527" s="167">
        <f t="shared" si="122"/>
        <v>10</v>
      </c>
      <c r="M527" s="188">
        <f t="shared" si="123"/>
        <v>10</v>
      </c>
      <c r="N527" s="187">
        <v>10</v>
      </c>
      <c r="O527" s="187">
        <v>10</v>
      </c>
      <c r="P527" s="187"/>
      <c r="Q527" s="187"/>
      <c r="R527" s="187"/>
      <c r="S527" s="76"/>
    </row>
    <row r="528" spans="1:19" s="54" customFormat="1" ht="18.75" customHeight="1">
      <c r="A528" s="135" t="s">
        <v>457</v>
      </c>
      <c r="B528" s="329" t="s">
        <v>237</v>
      </c>
      <c r="C528" s="330"/>
      <c r="D528" s="330"/>
      <c r="E528" s="330"/>
      <c r="F528" s="330"/>
      <c r="G528" s="330"/>
      <c r="H528" s="330"/>
      <c r="I528" s="330"/>
      <c r="J528" s="360"/>
      <c r="K528" s="191">
        <v>7</v>
      </c>
      <c r="L528" s="167">
        <f t="shared" si="122"/>
        <v>7</v>
      </c>
      <c r="M528" s="188">
        <f t="shared" si="123"/>
        <v>5</v>
      </c>
      <c r="N528" s="187">
        <v>7</v>
      </c>
      <c r="O528" s="187">
        <v>5</v>
      </c>
      <c r="P528" s="187"/>
      <c r="Q528" s="187"/>
      <c r="R528" s="187"/>
      <c r="S528" s="76"/>
    </row>
    <row r="529" spans="1:19" s="54" customFormat="1" ht="18.75" customHeight="1">
      <c r="A529" s="135" t="s">
        <v>579</v>
      </c>
      <c r="B529" s="329" t="s">
        <v>695</v>
      </c>
      <c r="C529" s="330"/>
      <c r="D529" s="330"/>
      <c r="E529" s="330"/>
      <c r="F529" s="330"/>
      <c r="G529" s="330"/>
      <c r="H529" s="330"/>
      <c r="I529" s="330"/>
      <c r="J529" s="360"/>
      <c r="K529" s="191">
        <v>8</v>
      </c>
      <c r="L529" s="167">
        <f t="shared" si="122"/>
        <v>9</v>
      </c>
      <c r="M529" s="188">
        <f t="shared" si="123"/>
        <v>0</v>
      </c>
      <c r="N529" s="187"/>
      <c r="O529" s="187"/>
      <c r="P529" s="187">
        <v>9</v>
      </c>
      <c r="Q529" s="187"/>
      <c r="R529" s="187"/>
      <c r="S529" s="76"/>
    </row>
    <row r="530" spans="1:19" s="54" customFormat="1" ht="18.75" customHeight="1">
      <c r="A530" s="132" t="s">
        <v>557</v>
      </c>
      <c r="B530" s="309" t="s">
        <v>339</v>
      </c>
      <c r="C530" s="310"/>
      <c r="D530" s="310"/>
      <c r="E530" s="310"/>
      <c r="F530" s="310"/>
      <c r="G530" s="310"/>
      <c r="H530" s="310"/>
      <c r="I530" s="310"/>
      <c r="J530" s="356"/>
      <c r="K530" s="191">
        <v>9</v>
      </c>
      <c r="L530" s="167">
        <f t="shared" si="122"/>
        <v>6</v>
      </c>
      <c r="M530" s="188">
        <f t="shared" si="123"/>
        <v>0</v>
      </c>
      <c r="N530" s="187"/>
      <c r="O530" s="187"/>
      <c r="P530" s="187">
        <v>6</v>
      </c>
      <c r="Q530" s="187"/>
      <c r="R530" s="187"/>
      <c r="S530" s="76"/>
    </row>
    <row r="531" spans="1:19" s="54" customFormat="1" ht="18.75" customHeight="1">
      <c r="A531" s="132" t="s">
        <v>473</v>
      </c>
      <c r="B531" s="309" t="s">
        <v>255</v>
      </c>
      <c r="C531" s="310"/>
      <c r="D531" s="310"/>
      <c r="E531" s="310"/>
      <c r="F531" s="310"/>
      <c r="G531" s="310"/>
      <c r="H531" s="310"/>
      <c r="I531" s="310"/>
      <c r="J531" s="356"/>
      <c r="K531" s="191">
        <v>10</v>
      </c>
      <c r="L531" s="167">
        <f t="shared" si="122"/>
        <v>17</v>
      </c>
      <c r="M531" s="188">
        <f t="shared" si="123"/>
        <v>15</v>
      </c>
      <c r="N531" s="187"/>
      <c r="O531" s="187"/>
      <c r="P531" s="187">
        <v>17</v>
      </c>
      <c r="Q531" s="187">
        <v>15</v>
      </c>
      <c r="R531" s="187"/>
      <c r="S531" s="76"/>
    </row>
    <row r="532" spans="1:19" s="54" customFormat="1" ht="18.75" customHeight="1">
      <c r="A532" s="132" t="s">
        <v>456</v>
      </c>
      <c r="B532" s="309" t="s">
        <v>236</v>
      </c>
      <c r="C532" s="310"/>
      <c r="D532" s="310"/>
      <c r="E532" s="310"/>
      <c r="F532" s="310"/>
      <c r="G532" s="310"/>
      <c r="H532" s="310"/>
      <c r="I532" s="310"/>
      <c r="J532" s="356"/>
      <c r="K532" s="191">
        <v>11</v>
      </c>
      <c r="L532" s="167">
        <f t="shared" si="122"/>
        <v>16</v>
      </c>
      <c r="M532" s="188">
        <f t="shared" si="123"/>
        <v>14</v>
      </c>
      <c r="N532" s="187"/>
      <c r="O532" s="187"/>
      <c r="P532" s="187">
        <v>16</v>
      </c>
      <c r="Q532" s="187">
        <v>14</v>
      </c>
      <c r="R532" s="187"/>
      <c r="S532" s="76"/>
    </row>
    <row r="533" spans="1:19" s="54" customFormat="1" ht="18.75" customHeight="1">
      <c r="A533" s="132" t="s">
        <v>577</v>
      </c>
      <c r="B533" s="309" t="s">
        <v>358</v>
      </c>
      <c r="C533" s="310"/>
      <c r="D533" s="310"/>
      <c r="E533" s="310"/>
      <c r="F533" s="310"/>
      <c r="G533" s="310"/>
      <c r="H533" s="310"/>
      <c r="I533" s="310"/>
      <c r="J533" s="356"/>
      <c r="K533" s="191">
        <v>12</v>
      </c>
      <c r="L533" s="167">
        <f t="shared" si="122"/>
        <v>3</v>
      </c>
      <c r="M533" s="188">
        <f t="shared" si="123"/>
        <v>1</v>
      </c>
      <c r="N533" s="187"/>
      <c r="O533" s="187"/>
      <c r="P533" s="187">
        <v>3</v>
      </c>
      <c r="Q533" s="187">
        <v>1</v>
      </c>
      <c r="R533" s="187"/>
      <c r="S533" s="76"/>
    </row>
    <row r="534" spans="1:19" s="54" customFormat="1" ht="18.75" customHeight="1">
      <c r="A534" s="132" t="s">
        <v>477</v>
      </c>
      <c r="B534" s="309" t="s">
        <v>259</v>
      </c>
      <c r="C534" s="310"/>
      <c r="D534" s="310"/>
      <c r="E534" s="310"/>
      <c r="F534" s="310"/>
      <c r="G534" s="310"/>
      <c r="H534" s="310"/>
      <c r="I534" s="310"/>
      <c r="J534" s="356"/>
      <c r="K534" s="191">
        <v>13</v>
      </c>
      <c r="L534" s="167">
        <f t="shared" si="122"/>
        <v>46</v>
      </c>
      <c r="M534" s="188">
        <f t="shared" si="123"/>
        <v>46</v>
      </c>
      <c r="N534" s="187"/>
      <c r="O534" s="187"/>
      <c r="P534" s="187">
        <v>26</v>
      </c>
      <c r="Q534" s="187">
        <v>26</v>
      </c>
      <c r="R534" s="187">
        <v>20</v>
      </c>
      <c r="S534" s="76">
        <v>20</v>
      </c>
    </row>
    <row r="535" spans="1:19" s="54" customFormat="1" ht="18.75" customHeight="1">
      <c r="A535" s="132" t="s">
        <v>573</v>
      </c>
      <c r="B535" s="309" t="s">
        <v>354</v>
      </c>
      <c r="C535" s="310"/>
      <c r="D535" s="310"/>
      <c r="E535" s="310"/>
      <c r="F535" s="310"/>
      <c r="G535" s="310"/>
      <c r="H535" s="310"/>
      <c r="I535" s="310"/>
      <c r="J535" s="356"/>
      <c r="K535" s="191">
        <v>14</v>
      </c>
      <c r="L535" s="167">
        <f t="shared" si="122"/>
        <v>7</v>
      </c>
      <c r="M535" s="188">
        <f t="shared" si="123"/>
        <v>0</v>
      </c>
      <c r="N535" s="187"/>
      <c r="O535" s="187"/>
      <c r="P535" s="187">
        <v>7</v>
      </c>
      <c r="Q535" s="187"/>
      <c r="R535" s="187"/>
      <c r="S535" s="76"/>
    </row>
    <row r="536" spans="1:19" s="54" customFormat="1" ht="18.75" customHeight="1">
      <c r="A536" s="154" t="s">
        <v>536</v>
      </c>
      <c r="B536" s="300" t="s">
        <v>318</v>
      </c>
      <c r="C536" s="301"/>
      <c r="D536" s="301"/>
      <c r="E536" s="301"/>
      <c r="F536" s="301"/>
      <c r="G536" s="301"/>
      <c r="H536" s="301"/>
      <c r="I536" s="301"/>
      <c r="J536" s="354"/>
      <c r="K536" s="191">
        <v>16</v>
      </c>
      <c r="L536" s="167">
        <f t="shared" si="122"/>
        <v>14</v>
      </c>
      <c r="M536" s="188">
        <f t="shared" si="123"/>
        <v>0</v>
      </c>
      <c r="N536" s="187"/>
      <c r="O536" s="187"/>
      <c r="P536" s="187">
        <v>14</v>
      </c>
      <c r="Q536" s="187"/>
      <c r="R536" s="187"/>
      <c r="S536" s="76"/>
    </row>
    <row r="537" spans="1:19" s="54" customFormat="1" ht="18.75" customHeight="1">
      <c r="A537" s="135" t="s">
        <v>597</v>
      </c>
      <c r="B537" s="329" t="s">
        <v>379</v>
      </c>
      <c r="C537" s="330"/>
      <c r="D537" s="330"/>
      <c r="E537" s="330"/>
      <c r="F537" s="330"/>
      <c r="G537" s="330"/>
      <c r="H537" s="330"/>
      <c r="I537" s="330"/>
      <c r="J537" s="360"/>
      <c r="K537" s="191">
        <v>17</v>
      </c>
      <c r="L537" s="167">
        <f t="shared" si="122"/>
        <v>10</v>
      </c>
      <c r="M537" s="188">
        <f t="shared" si="123"/>
        <v>6</v>
      </c>
      <c r="N537" s="187"/>
      <c r="O537" s="187"/>
      <c r="P537" s="187">
        <v>10</v>
      </c>
      <c r="Q537" s="187">
        <v>6</v>
      </c>
      <c r="R537" s="187"/>
      <c r="S537" s="76"/>
    </row>
    <row r="538" spans="1:19" s="54" customFormat="1" ht="18.75" customHeight="1">
      <c r="A538" s="59" t="s">
        <v>461</v>
      </c>
      <c r="B538" s="306" t="s">
        <v>241</v>
      </c>
      <c r="C538" s="339"/>
      <c r="D538" s="339"/>
      <c r="E538" s="339"/>
      <c r="F538" s="339"/>
      <c r="G538" s="339"/>
      <c r="H538" s="339"/>
      <c r="I538" s="339"/>
      <c r="J538" s="339"/>
      <c r="K538" s="191">
        <v>19</v>
      </c>
      <c r="L538" s="167">
        <f t="shared" si="122"/>
        <v>14</v>
      </c>
      <c r="M538" s="188">
        <f t="shared" si="123"/>
        <v>14</v>
      </c>
      <c r="N538" s="187"/>
      <c r="O538" s="187"/>
      <c r="P538" s="187">
        <v>14</v>
      </c>
      <c r="Q538" s="187">
        <v>14</v>
      </c>
      <c r="R538" s="187"/>
      <c r="S538" s="76"/>
    </row>
    <row r="539" spans="1:19" s="54" customFormat="1" ht="18.75" customHeight="1">
      <c r="A539" s="148" t="s">
        <v>524</v>
      </c>
      <c r="B539" s="306" t="s">
        <v>305</v>
      </c>
      <c r="C539" s="306"/>
      <c r="D539" s="306"/>
      <c r="E539" s="306"/>
      <c r="F539" s="306"/>
      <c r="G539" s="306"/>
      <c r="H539" s="306"/>
      <c r="I539" s="306"/>
      <c r="J539" s="306"/>
      <c r="K539" s="191">
        <v>21</v>
      </c>
      <c r="L539" s="167">
        <f t="shared" si="122"/>
        <v>11</v>
      </c>
      <c r="M539" s="188">
        <f t="shared" si="123"/>
        <v>0</v>
      </c>
      <c r="N539" s="187"/>
      <c r="O539" s="187"/>
      <c r="P539" s="187">
        <v>11</v>
      </c>
      <c r="Q539" s="187"/>
      <c r="R539" s="187"/>
      <c r="S539" s="76"/>
    </row>
    <row r="540" spans="1:19" s="54" customFormat="1" ht="18.75" customHeight="1">
      <c r="A540" s="58" t="s">
        <v>655</v>
      </c>
      <c r="B540" s="300" t="s">
        <v>440</v>
      </c>
      <c r="C540" s="301"/>
      <c r="D540" s="301"/>
      <c r="E540" s="301"/>
      <c r="F540" s="301"/>
      <c r="G540" s="301"/>
      <c r="H540" s="301"/>
      <c r="I540" s="301"/>
      <c r="J540" s="354"/>
      <c r="K540" s="191">
        <v>22</v>
      </c>
      <c r="L540" s="167">
        <f t="shared" si="122"/>
        <v>17</v>
      </c>
      <c r="M540" s="188">
        <f t="shared" si="123"/>
        <v>17</v>
      </c>
      <c r="N540" s="187"/>
      <c r="O540" s="187"/>
      <c r="P540" s="187">
        <v>17</v>
      </c>
      <c r="Q540" s="187">
        <v>17</v>
      </c>
      <c r="R540" s="187"/>
      <c r="S540" s="76"/>
    </row>
    <row r="541" spans="1:19" s="54" customFormat="1" ht="18.75" customHeight="1">
      <c r="A541" s="132" t="s">
        <v>571</v>
      </c>
      <c r="B541" s="309" t="s">
        <v>352</v>
      </c>
      <c r="C541" s="310"/>
      <c r="D541" s="310"/>
      <c r="E541" s="310"/>
      <c r="F541" s="310"/>
      <c r="G541" s="310"/>
      <c r="H541" s="310"/>
      <c r="I541" s="310"/>
      <c r="J541" s="356"/>
      <c r="K541" s="191">
        <v>23</v>
      </c>
      <c r="L541" s="167">
        <f t="shared" si="122"/>
        <v>19</v>
      </c>
      <c r="M541" s="188">
        <f t="shared" si="123"/>
        <v>0</v>
      </c>
      <c r="N541" s="187"/>
      <c r="O541" s="187"/>
      <c r="P541" s="187">
        <v>9</v>
      </c>
      <c r="Q541" s="187"/>
      <c r="R541" s="187">
        <v>10</v>
      </c>
      <c r="S541" s="76"/>
    </row>
    <row r="542" spans="1:19" s="54" customFormat="1" ht="18.75" customHeight="1">
      <c r="A542" s="132" t="s">
        <v>494</v>
      </c>
      <c r="B542" s="379" t="s">
        <v>276</v>
      </c>
      <c r="C542" s="380"/>
      <c r="D542" s="380"/>
      <c r="E542" s="380"/>
      <c r="F542" s="380"/>
      <c r="G542" s="380"/>
      <c r="H542" s="380"/>
      <c r="I542" s="380"/>
      <c r="J542" s="381"/>
      <c r="K542" s="191">
        <v>24</v>
      </c>
      <c r="L542" s="167">
        <f t="shared" si="122"/>
        <v>4</v>
      </c>
      <c r="M542" s="188">
        <f t="shared" si="123"/>
        <v>0</v>
      </c>
      <c r="N542" s="187"/>
      <c r="O542" s="187"/>
      <c r="P542" s="187">
        <v>4</v>
      </c>
      <c r="Q542" s="187"/>
      <c r="R542" s="187"/>
      <c r="S542" s="76"/>
    </row>
    <row r="543" spans="1:19" s="54" customFormat="1" ht="18.75" customHeight="1">
      <c r="A543" s="363" t="s">
        <v>694</v>
      </c>
      <c r="B543" s="364"/>
      <c r="C543" s="364"/>
      <c r="D543" s="364"/>
      <c r="E543" s="364"/>
      <c r="F543" s="364"/>
      <c r="G543" s="364"/>
      <c r="H543" s="364"/>
      <c r="I543" s="364"/>
      <c r="J543" s="365"/>
      <c r="K543" s="182"/>
      <c r="L543" s="134">
        <f t="shared" ref="L543:S543" si="124">SUM(L544:L564)</f>
        <v>522</v>
      </c>
      <c r="M543" s="134">
        <f t="shared" si="124"/>
        <v>187</v>
      </c>
      <c r="N543" s="134">
        <f t="shared" si="124"/>
        <v>143</v>
      </c>
      <c r="O543" s="134">
        <f t="shared" si="124"/>
        <v>57</v>
      </c>
      <c r="P543" s="134">
        <f t="shared" si="124"/>
        <v>379</v>
      </c>
      <c r="Q543" s="134">
        <f t="shared" si="124"/>
        <v>130</v>
      </c>
      <c r="R543" s="134">
        <f t="shared" si="124"/>
        <v>0</v>
      </c>
      <c r="S543" s="134">
        <f t="shared" si="124"/>
        <v>0</v>
      </c>
    </row>
    <row r="544" spans="1:19" s="54" customFormat="1" ht="18.75" customHeight="1">
      <c r="A544" s="155" t="s">
        <v>634</v>
      </c>
      <c r="B544" s="317" t="s">
        <v>418</v>
      </c>
      <c r="C544" s="318"/>
      <c r="D544" s="318"/>
      <c r="E544" s="318"/>
      <c r="F544" s="318"/>
      <c r="G544" s="318"/>
      <c r="H544" s="318"/>
      <c r="I544" s="318"/>
      <c r="J544" s="357"/>
      <c r="K544" s="191">
        <v>1</v>
      </c>
      <c r="L544" s="167">
        <f t="shared" ref="L544:L564" si="125">+N544+P544+R544</f>
        <v>48</v>
      </c>
      <c r="M544" s="188">
        <f t="shared" ref="M544:M564" si="126">+O544+Q544+S544</f>
        <v>21</v>
      </c>
      <c r="N544" s="187"/>
      <c r="O544" s="187"/>
      <c r="P544" s="187">
        <v>48</v>
      </c>
      <c r="Q544" s="187">
        <v>21</v>
      </c>
      <c r="R544" s="187"/>
      <c r="S544" s="76"/>
    </row>
    <row r="545" spans="1:19" s="54" customFormat="1" ht="18.75" customHeight="1">
      <c r="A545" s="132" t="s">
        <v>557</v>
      </c>
      <c r="B545" s="309" t="s">
        <v>339</v>
      </c>
      <c r="C545" s="310"/>
      <c r="D545" s="310"/>
      <c r="E545" s="310"/>
      <c r="F545" s="310"/>
      <c r="G545" s="310"/>
      <c r="H545" s="310"/>
      <c r="I545" s="310"/>
      <c r="J545" s="356"/>
      <c r="K545" s="191">
        <v>2</v>
      </c>
      <c r="L545" s="167">
        <f t="shared" si="125"/>
        <v>71</v>
      </c>
      <c r="M545" s="188">
        <f t="shared" si="126"/>
        <v>0</v>
      </c>
      <c r="N545" s="187"/>
      <c r="O545" s="187"/>
      <c r="P545" s="187">
        <f>49+22</f>
        <v>71</v>
      </c>
      <c r="Q545" s="187">
        <v>0</v>
      </c>
      <c r="R545" s="187"/>
      <c r="S545" s="76"/>
    </row>
    <row r="546" spans="1:19" s="54" customFormat="1" ht="18.75" customHeight="1">
      <c r="A546" s="132" t="s">
        <v>494</v>
      </c>
      <c r="B546" s="379" t="s">
        <v>276</v>
      </c>
      <c r="C546" s="380"/>
      <c r="D546" s="380"/>
      <c r="E546" s="380"/>
      <c r="F546" s="380"/>
      <c r="G546" s="380"/>
      <c r="H546" s="380"/>
      <c r="I546" s="380"/>
      <c r="J546" s="381"/>
      <c r="K546" s="191">
        <v>3</v>
      </c>
      <c r="L546" s="167">
        <f t="shared" si="125"/>
        <v>48</v>
      </c>
      <c r="M546" s="188">
        <f t="shared" si="126"/>
        <v>0</v>
      </c>
      <c r="N546" s="187"/>
      <c r="O546" s="187"/>
      <c r="P546" s="187">
        <v>48</v>
      </c>
      <c r="Q546" s="187">
        <v>0</v>
      </c>
      <c r="R546" s="187"/>
      <c r="S546" s="76"/>
    </row>
    <row r="547" spans="1:19" s="54" customFormat="1" ht="18.75" customHeight="1">
      <c r="A547" s="139" t="s">
        <v>466</v>
      </c>
      <c r="B547" s="307" t="s">
        <v>248</v>
      </c>
      <c r="C547" s="308"/>
      <c r="D547" s="308"/>
      <c r="E547" s="308"/>
      <c r="F547" s="308"/>
      <c r="G547" s="308"/>
      <c r="H547" s="308"/>
      <c r="I547" s="308"/>
      <c r="J547" s="358"/>
      <c r="K547" s="191">
        <v>4</v>
      </c>
      <c r="L547" s="167">
        <f t="shared" si="125"/>
        <v>19</v>
      </c>
      <c r="M547" s="188">
        <f t="shared" si="126"/>
        <v>0</v>
      </c>
      <c r="N547" s="187"/>
      <c r="O547" s="187"/>
      <c r="P547" s="187">
        <v>19</v>
      </c>
      <c r="Q547" s="187">
        <v>0</v>
      </c>
      <c r="R547" s="187"/>
      <c r="S547" s="76"/>
    </row>
    <row r="548" spans="1:19" s="54" customFormat="1" ht="18.75" customHeight="1">
      <c r="A548" s="132" t="s">
        <v>477</v>
      </c>
      <c r="B548" s="309" t="s">
        <v>259</v>
      </c>
      <c r="C548" s="310"/>
      <c r="D548" s="310"/>
      <c r="E548" s="310"/>
      <c r="F548" s="310"/>
      <c r="G548" s="310"/>
      <c r="H548" s="310"/>
      <c r="I548" s="310"/>
      <c r="J548" s="356"/>
      <c r="K548" s="191">
        <v>5</v>
      </c>
      <c r="L548" s="167">
        <f t="shared" si="125"/>
        <v>29</v>
      </c>
      <c r="M548" s="188">
        <f t="shared" si="126"/>
        <v>28</v>
      </c>
      <c r="N548" s="187"/>
      <c r="O548" s="187"/>
      <c r="P548" s="187">
        <v>29</v>
      </c>
      <c r="Q548" s="187">
        <v>28</v>
      </c>
      <c r="R548" s="187"/>
      <c r="S548" s="76"/>
    </row>
    <row r="549" spans="1:19" s="54" customFormat="1" ht="18.75" customHeight="1">
      <c r="A549" s="145" t="s">
        <v>476</v>
      </c>
      <c r="B549" s="300" t="s">
        <v>258</v>
      </c>
      <c r="C549" s="301"/>
      <c r="D549" s="301"/>
      <c r="E549" s="301"/>
      <c r="F549" s="301"/>
      <c r="G549" s="301"/>
      <c r="H549" s="301"/>
      <c r="I549" s="301"/>
      <c r="J549" s="354"/>
      <c r="K549" s="191">
        <v>6</v>
      </c>
      <c r="L549" s="167">
        <f t="shared" si="125"/>
        <v>29</v>
      </c>
      <c r="M549" s="188">
        <f t="shared" si="126"/>
        <v>23</v>
      </c>
      <c r="N549" s="187"/>
      <c r="O549" s="187"/>
      <c r="P549" s="187">
        <v>29</v>
      </c>
      <c r="Q549" s="187">
        <v>23</v>
      </c>
      <c r="R549" s="187"/>
      <c r="S549" s="76"/>
    </row>
    <row r="550" spans="1:19" s="54" customFormat="1" ht="18.75" customHeight="1">
      <c r="A550" s="145" t="s">
        <v>476</v>
      </c>
      <c r="B550" s="300" t="s">
        <v>258</v>
      </c>
      <c r="C550" s="301"/>
      <c r="D550" s="301"/>
      <c r="E550" s="301"/>
      <c r="F550" s="301"/>
      <c r="G550" s="301"/>
      <c r="H550" s="301"/>
      <c r="I550" s="301"/>
      <c r="J550" s="354"/>
      <c r="K550" s="191">
        <v>7</v>
      </c>
      <c r="L550" s="167">
        <f t="shared" si="125"/>
        <v>7</v>
      </c>
      <c r="M550" s="188">
        <f t="shared" si="126"/>
        <v>7</v>
      </c>
      <c r="N550" s="187"/>
      <c r="O550" s="187"/>
      <c r="P550" s="187">
        <v>7</v>
      </c>
      <c r="Q550" s="187">
        <v>7</v>
      </c>
      <c r="R550" s="187"/>
      <c r="S550" s="76"/>
    </row>
    <row r="551" spans="1:19" s="54" customFormat="1" ht="18.75" customHeight="1">
      <c r="A551" s="139" t="s">
        <v>464</v>
      </c>
      <c r="B551" s="307" t="s">
        <v>246</v>
      </c>
      <c r="C551" s="308"/>
      <c r="D551" s="308"/>
      <c r="E551" s="308"/>
      <c r="F551" s="308"/>
      <c r="G551" s="308"/>
      <c r="H551" s="308"/>
      <c r="I551" s="308"/>
      <c r="J551" s="358"/>
      <c r="K551" s="191">
        <v>8</v>
      </c>
      <c r="L551" s="167">
        <f t="shared" si="125"/>
        <v>15</v>
      </c>
      <c r="M551" s="188">
        <f t="shared" si="126"/>
        <v>7</v>
      </c>
      <c r="N551" s="187"/>
      <c r="O551" s="187"/>
      <c r="P551" s="187">
        <v>15</v>
      </c>
      <c r="Q551" s="187">
        <v>7</v>
      </c>
      <c r="R551" s="187"/>
      <c r="S551" s="76"/>
    </row>
    <row r="552" spans="1:19" s="54" customFormat="1" ht="18.75" customHeight="1">
      <c r="A552" s="139" t="s">
        <v>480</v>
      </c>
      <c r="B552" s="307" t="s">
        <v>262</v>
      </c>
      <c r="C552" s="308"/>
      <c r="D552" s="308"/>
      <c r="E552" s="308"/>
      <c r="F552" s="308"/>
      <c r="G552" s="308"/>
      <c r="H552" s="308"/>
      <c r="I552" s="308"/>
      <c r="J552" s="358"/>
      <c r="K552" s="191">
        <v>9</v>
      </c>
      <c r="L552" s="167">
        <f t="shared" si="125"/>
        <v>17</v>
      </c>
      <c r="M552" s="188">
        <f t="shared" si="126"/>
        <v>1</v>
      </c>
      <c r="N552" s="187"/>
      <c r="O552" s="187"/>
      <c r="P552" s="187">
        <v>17</v>
      </c>
      <c r="Q552" s="187">
        <v>1</v>
      </c>
      <c r="R552" s="187"/>
      <c r="S552" s="76"/>
    </row>
    <row r="553" spans="1:19" s="54" customFormat="1" ht="18.75" customHeight="1">
      <c r="A553" s="139" t="s">
        <v>632</v>
      </c>
      <c r="B553" s="307" t="s">
        <v>416</v>
      </c>
      <c r="C553" s="308"/>
      <c r="D553" s="308"/>
      <c r="E553" s="308"/>
      <c r="F553" s="308"/>
      <c r="G553" s="308"/>
      <c r="H553" s="308"/>
      <c r="I553" s="308"/>
      <c r="J553" s="358"/>
      <c r="K553" s="191">
        <v>10</v>
      </c>
      <c r="L553" s="167">
        <f t="shared" si="125"/>
        <v>29</v>
      </c>
      <c r="M553" s="188">
        <f t="shared" si="126"/>
        <v>29</v>
      </c>
      <c r="N553" s="187"/>
      <c r="O553" s="187"/>
      <c r="P553" s="187">
        <v>29</v>
      </c>
      <c r="Q553" s="187">
        <v>29</v>
      </c>
      <c r="R553" s="187"/>
      <c r="S553" s="76"/>
    </row>
    <row r="554" spans="1:19" s="54" customFormat="1" ht="18.75" customHeight="1">
      <c r="A554" s="59" t="s">
        <v>532</v>
      </c>
      <c r="B554" s="306" t="s">
        <v>314</v>
      </c>
      <c r="C554" s="306"/>
      <c r="D554" s="306"/>
      <c r="E554" s="306"/>
      <c r="F554" s="306"/>
      <c r="G554" s="306"/>
      <c r="H554" s="306"/>
      <c r="I554" s="306"/>
      <c r="J554" s="306"/>
      <c r="K554" s="191">
        <v>11</v>
      </c>
      <c r="L554" s="167">
        <f t="shared" si="125"/>
        <v>22</v>
      </c>
      <c r="M554" s="188">
        <f t="shared" si="126"/>
        <v>2</v>
      </c>
      <c r="N554" s="187"/>
      <c r="O554" s="187"/>
      <c r="P554" s="187">
        <v>22</v>
      </c>
      <c r="Q554" s="187">
        <v>2</v>
      </c>
      <c r="R554" s="187"/>
      <c r="S554" s="76"/>
    </row>
    <row r="555" spans="1:19" s="54" customFormat="1" ht="18.75" customHeight="1">
      <c r="A555" s="146" t="s">
        <v>558</v>
      </c>
      <c r="B555" s="350" t="s">
        <v>340</v>
      </c>
      <c r="C555" s="351"/>
      <c r="D555" s="351"/>
      <c r="E555" s="351"/>
      <c r="F555" s="351"/>
      <c r="G555" s="351"/>
      <c r="H555" s="351"/>
      <c r="I555" s="351"/>
      <c r="J555" s="352"/>
      <c r="K555" s="191">
        <v>12</v>
      </c>
      <c r="L555" s="167">
        <f t="shared" si="125"/>
        <v>46</v>
      </c>
      <c r="M555" s="188">
        <f t="shared" si="126"/>
        <v>1</v>
      </c>
      <c r="N555" s="187">
        <v>46</v>
      </c>
      <c r="O555" s="187">
        <v>1</v>
      </c>
      <c r="P555" s="187"/>
      <c r="Q555" s="187"/>
      <c r="R555" s="187"/>
      <c r="S555" s="76"/>
    </row>
    <row r="556" spans="1:19" s="54" customFormat="1" ht="18.75" customHeight="1">
      <c r="A556" s="139" t="s">
        <v>633</v>
      </c>
      <c r="B556" s="307" t="s">
        <v>417</v>
      </c>
      <c r="C556" s="308"/>
      <c r="D556" s="308"/>
      <c r="E556" s="308"/>
      <c r="F556" s="308"/>
      <c r="G556" s="308"/>
      <c r="H556" s="308"/>
      <c r="I556" s="308"/>
      <c r="J556" s="358"/>
      <c r="K556" s="191">
        <v>13</v>
      </c>
      <c r="L556" s="167">
        <f t="shared" si="125"/>
        <v>27</v>
      </c>
      <c r="M556" s="188">
        <f t="shared" si="126"/>
        <v>27</v>
      </c>
      <c r="N556" s="187">
        <v>27</v>
      </c>
      <c r="O556" s="187">
        <v>27</v>
      </c>
      <c r="P556" s="187"/>
      <c r="Q556" s="187"/>
      <c r="R556" s="187"/>
      <c r="S556" s="76"/>
    </row>
    <row r="557" spans="1:19" s="54" customFormat="1" ht="18.75" customHeight="1">
      <c r="A557" s="139" t="s">
        <v>600</v>
      </c>
      <c r="B557" s="307" t="s">
        <v>382</v>
      </c>
      <c r="C557" s="308"/>
      <c r="D557" s="308"/>
      <c r="E557" s="308"/>
      <c r="F557" s="308"/>
      <c r="G557" s="308"/>
      <c r="H557" s="308"/>
      <c r="I557" s="308"/>
      <c r="J557" s="358"/>
      <c r="K557" s="191">
        <v>14</v>
      </c>
      <c r="L557" s="167">
        <f t="shared" si="125"/>
        <v>19</v>
      </c>
      <c r="M557" s="188">
        <f t="shared" si="126"/>
        <v>5</v>
      </c>
      <c r="N557" s="187">
        <v>19</v>
      </c>
      <c r="O557" s="187">
        <v>5</v>
      </c>
      <c r="P557" s="187"/>
      <c r="Q557" s="187"/>
      <c r="R557" s="187"/>
      <c r="S557" s="76"/>
    </row>
    <row r="558" spans="1:19" s="54" customFormat="1" ht="18.75" customHeight="1">
      <c r="A558" s="139" t="s">
        <v>598</v>
      </c>
      <c r="B558" s="307" t="s">
        <v>380</v>
      </c>
      <c r="C558" s="308"/>
      <c r="D558" s="308"/>
      <c r="E558" s="308"/>
      <c r="F558" s="308"/>
      <c r="G558" s="308"/>
      <c r="H558" s="308"/>
      <c r="I558" s="308"/>
      <c r="J558" s="358"/>
      <c r="K558" s="191">
        <v>15</v>
      </c>
      <c r="L558" s="167">
        <f t="shared" si="125"/>
        <v>13</v>
      </c>
      <c r="M558" s="188">
        <f t="shared" si="126"/>
        <v>5</v>
      </c>
      <c r="N558" s="187">
        <v>13</v>
      </c>
      <c r="O558" s="187">
        <v>5</v>
      </c>
      <c r="P558" s="187"/>
      <c r="Q558" s="187"/>
      <c r="R558" s="187"/>
      <c r="S558" s="76"/>
    </row>
    <row r="559" spans="1:19" s="54" customFormat="1" ht="18.75" customHeight="1">
      <c r="A559" s="145" t="s">
        <v>476</v>
      </c>
      <c r="B559" s="300" t="s">
        <v>258</v>
      </c>
      <c r="C559" s="301"/>
      <c r="D559" s="301"/>
      <c r="E559" s="301"/>
      <c r="F559" s="301"/>
      <c r="G559" s="301"/>
      <c r="H559" s="301"/>
      <c r="I559" s="301"/>
      <c r="J559" s="354"/>
      <c r="K559" s="191">
        <v>16</v>
      </c>
      <c r="L559" s="167">
        <f t="shared" si="125"/>
        <v>13</v>
      </c>
      <c r="M559" s="188">
        <f t="shared" si="126"/>
        <v>12</v>
      </c>
      <c r="N559" s="187">
        <v>13</v>
      </c>
      <c r="O559" s="187">
        <v>12</v>
      </c>
      <c r="P559" s="187"/>
      <c r="Q559" s="187"/>
      <c r="R559" s="187"/>
      <c r="S559" s="76"/>
    </row>
    <row r="560" spans="1:19" s="54" customFormat="1" ht="18.75" customHeight="1">
      <c r="A560" s="139" t="s">
        <v>654</v>
      </c>
      <c r="B560" s="307" t="s">
        <v>439</v>
      </c>
      <c r="C560" s="308"/>
      <c r="D560" s="308"/>
      <c r="E560" s="308"/>
      <c r="F560" s="308"/>
      <c r="G560" s="308"/>
      <c r="H560" s="308"/>
      <c r="I560" s="308"/>
      <c r="J560" s="358"/>
      <c r="K560" s="191">
        <v>17</v>
      </c>
      <c r="L560" s="167">
        <f t="shared" si="125"/>
        <v>9</v>
      </c>
      <c r="M560" s="188">
        <f t="shared" si="126"/>
        <v>6</v>
      </c>
      <c r="N560" s="187">
        <v>9</v>
      </c>
      <c r="O560" s="187">
        <v>6</v>
      </c>
      <c r="P560" s="187"/>
      <c r="Q560" s="187"/>
      <c r="R560" s="187"/>
      <c r="S560" s="76"/>
    </row>
    <row r="561" spans="1:19" s="54" customFormat="1" ht="18.75" customHeight="1">
      <c r="A561" s="143" t="s">
        <v>488</v>
      </c>
      <c r="B561" s="300" t="s">
        <v>270</v>
      </c>
      <c r="C561" s="301"/>
      <c r="D561" s="301"/>
      <c r="E561" s="301"/>
      <c r="F561" s="301"/>
      <c r="G561" s="301"/>
      <c r="H561" s="301"/>
      <c r="I561" s="301"/>
      <c r="J561" s="354"/>
      <c r="K561" s="191">
        <v>18</v>
      </c>
      <c r="L561" s="167">
        <f t="shared" si="125"/>
        <v>16</v>
      </c>
      <c r="M561" s="188">
        <f t="shared" si="126"/>
        <v>1</v>
      </c>
      <c r="N561" s="187">
        <v>16</v>
      </c>
      <c r="O561" s="187">
        <v>1</v>
      </c>
      <c r="P561" s="187"/>
      <c r="Q561" s="187"/>
      <c r="R561" s="187"/>
      <c r="S561" s="76"/>
    </row>
    <row r="562" spans="1:19" s="54" customFormat="1" ht="18.75" customHeight="1">
      <c r="A562" s="148" t="s">
        <v>524</v>
      </c>
      <c r="B562" s="306" t="s">
        <v>305</v>
      </c>
      <c r="C562" s="306"/>
      <c r="D562" s="306"/>
      <c r="E562" s="306"/>
      <c r="F562" s="306"/>
      <c r="G562" s="306"/>
      <c r="H562" s="306"/>
      <c r="I562" s="306"/>
      <c r="J562" s="306"/>
      <c r="K562" s="191">
        <v>19</v>
      </c>
      <c r="L562" s="167">
        <f t="shared" si="125"/>
        <v>24</v>
      </c>
      <c r="M562" s="188">
        <f t="shared" si="126"/>
        <v>2</v>
      </c>
      <c r="N562" s="187"/>
      <c r="O562" s="187"/>
      <c r="P562" s="187">
        <v>24</v>
      </c>
      <c r="Q562" s="187">
        <v>2</v>
      </c>
      <c r="R562" s="187"/>
      <c r="S562" s="76"/>
    </row>
    <row r="563" spans="1:19" s="54" customFormat="1" ht="18.75" customHeight="1">
      <c r="A563" s="132" t="s">
        <v>571</v>
      </c>
      <c r="B563" s="309" t="s">
        <v>352</v>
      </c>
      <c r="C563" s="310"/>
      <c r="D563" s="310"/>
      <c r="E563" s="310"/>
      <c r="F563" s="310"/>
      <c r="G563" s="310"/>
      <c r="H563" s="310"/>
      <c r="I563" s="310"/>
      <c r="J563" s="356"/>
      <c r="K563" s="191">
        <v>20</v>
      </c>
      <c r="L563" s="167">
        <f t="shared" si="125"/>
        <v>10</v>
      </c>
      <c r="M563" s="188">
        <f t="shared" si="126"/>
        <v>0</v>
      </c>
      <c r="N563" s="187"/>
      <c r="O563" s="187"/>
      <c r="P563" s="187">
        <v>10</v>
      </c>
      <c r="Q563" s="187">
        <v>0</v>
      </c>
      <c r="R563" s="187"/>
      <c r="S563" s="76"/>
    </row>
    <row r="564" spans="1:19" s="54" customFormat="1" ht="18.75" customHeight="1">
      <c r="A564" s="139" t="s">
        <v>486</v>
      </c>
      <c r="B564" s="307" t="s">
        <v>268</v>
      </c>
      <c r="C564" s="308"/>
      <c r="D564" s="308"/>
      <c r="E564" s="308"/>
      <c r="F564" s="308"/>
      <c r="G564" s="308"/>
      <c r="H564" s="308"/>
      <c r="I564" s="308"/>
      <c r="J564" s="358"/>
      <c r="K564" s="191">
        <v>21</v>
      </c>
      <c r="L564" s="167">
        <f t="shared" si="125"/>
        <v>11</v>
      </c>
      <c r="M564" s="188">
        <f t="shared" si="126"/>
        <v>10</v>
      </c>
      <c r="N564" s="187"/>
      <c r="O564" s="187"/>
      <c r="P564" s="187">
        <v>11</v>
      </c>
      <c r="Q564" s="187">
        <v>10</v>
      </c>
      <c r="R564" s="187"/>
      <c r="S564" s="76"/>
    </row>
    <row r="565" spans="1:19" s="54" customFormat="1" ht="18.75" customHeight="1">
      <c r="A565" s="363" t="s">
        <v>693</v>
      </c>
      <c r="B565" s="364"/>
      <c r="C565" s="364"/>
      <c r="D565" s="364"/>
      <c r="E565" s="364"/>
      <c r="F565" s="364"/>
      <c r="G565" s="364"/>
      <c r="H565" s="364"/>
      <c r="I565" s="364"/>
      <c r="J565" s="365"/>
      <c r="K565" s="182"/>
      <c r="L565" s="134">
        <f t="shared" ref="L565:S565" si="127">SUM(L566:L587)</f>
        <v>746</v>
      </c>
      <c r="M565" s="134">
        <f t="shared" si="127"/>
        <v>486</v>
      </c>
      <c r="N565" s="134">
        <f t="shared" si="127"/>
        <v>0</v>
      </c>
      <c r="O565" s="134">
        <f t="shared" si="127"/>
        <v>0</v>
      </c>
      <c r="P565" s="134">
        <f t="shared" si="127"/>
        <v>618</v>
      </c>
      <c r="Q565" s="134">
        <f t="shared" si="127"/>
        <v>368</v>
      </c>
      <c r="R565" s="134">
        <f t="shared" si="127"/>
        <v>128</v>
      </c>
      <c r="S565" s="134">
        <f t="shared" si="127"/>
        <v>118</v>
      </c>
    </row>
    <row r="566" spans="1:19" s="54" customFormat="1" ht="18.75" customHeight="1">
      <c r="A566" s="58" t="s">
        <v>596</v>
      </c>
      <c r="B566" s="329" t="s">
        <v>378</v>
      </c>
      <c r="C566" s="330"/>
      <c r="D566" s="330"/>
      <c r="E566" s="330"/>
      <c r="F566" s="330"/>
      <c r="G566" s="330"/>
      <c r="H566" s="330"/>
      <c r="I566" s="330"/>
      <c r="J566" s="360"/>
      <c r="K566" s="181"/>
      <c r="L566" s="167">
        <f t="shared" ref="L566:L587" si="128">+N566+P566+R566</f>
        <v>25</v>
      </c>
      <c r="M566" s="188">
        <f t="shared" ref="M566:M587" si="129">+O566+Q566+S566</f>
        <v>24</v>
      </c>
      <c r="N566" s="76"/>
      <c r="O566" s="76"/>
      <c r="P566" s="76">
        <v>25</v>
      </c>
      <c r="Q566" s="76">
        <v>24</v>
      </c>
      <c r="R566" s="76"/>
      <c r="S566" s="76"/>
    </row>
    <row r="567" spans="1:19" s="54" customFormat="1" ht="18.75" customHeight="1">
      <c r="A567" s="155" t="s">
        <v>634</v>
      </c>
      <c r="B567" s="317" t="s">
        <v>418</v>
      </c>
      <c r="C567" s="318"/>
      <c r="D567" s="318"/>
      <c r="E567" s="318"/>
      <c r="F567" s="318"/>
      <c r="G567" s="318"/>
      <c r="H567" s="318"/>
      <c r="I567" s="318"/>
      <c r="J567" s="357"/>
      <c r="K567" s="181"/>
      <c r="L567" s="167">
        <f t="shared" si="128"/>
        <v>9</v>
      </c>
      <c r="M567" s="188">
        <f t="shared" si="129"/>
        <v>7</v>
      </c>
      <c r="N567" s="76"/>
      <c r="O567" s="76"/>
      <c r="P567" s="76">
        <v>9</v>
      </c>
      <c r="Q567" s="76">
        <v>7</v>
      </c>
      <c r="R567" s="76"/>
      <c r="S567" s="76"/>
    </row>
    <row r="568" spans="1:19" s="54" customFormat="1" ht="18.75" customHeight="1">
      <c r="A568" s="132" t="s">
        <v>577</v>
      </c>
      <c r="B568" s="309" t="s">
        <v>358</v>
      </c>
      <c r="C568" s="310"/>
      <c r="D568" s="310"/>
      <c r="E568" s="310"/>
      <c r="F568" s="310"/>
      <c r="G568" s="310"/>
      <c r="H568" s="310"/>
      <c r="I568" s="310"/>
      <c r="J568" s="356"/>
      <c r="K568" s="181"/>
      <c r="L568" s="167">
        <f t="shared" si="128"/>
        <v>52</v>
      </c>
      <c r="M568" s="188">
        <f t="shared" si="129"/>
        <v>21</v>
      </c>
      <c r="N568" s="76"/>
      <c r="O568" s="76"/>
      <c r="P568" s="76">
        <v>52</v>
      </c>
      <c r="Q568" s="76">
        <v>21</v>
      </c>
      <c r="R568" s="76"/>
      <c r="S568" s="76"/>
    </row>
    <row r="569" spans="1:19" s="54" customFormat="1" ht="18.75" customHeight="1">
      <c r="A569" s="132" t="s">
        <v>473</v>
      </c>
      <c r="B569" s="309" t="s">
        <v>255</v>
      </c>
      <c r="C569" s="310"/>
      <c r="D569" s="310"/>
      <c r="E569" s="310"/>
      <c r="F569" s="310"/>
      <c r="G569" s="310"/>
      <c r="H569" s="310"/>
      <c r="I569" s="310"/>
      <c r="J569" s="356"/>
      <c r="K569" s="181"/>
      <c r="L569" s="167">
        <f t="shared" si="128"/>
        <v>119</v>
      </c>
      <c r="M569" s="188">
        <f t="shared" si="129"/>
        <v>113</v>
      </c>
      <c r="N569" s="76"/>
      <c r="O569" s="76"/>
      <c r="P569" s="76">
        <v>57</v>
      </c>
      <c r="Q569" s="76">
        <v>55</v>
      </c>
      <c r="R569" s="76">
        <v>62</v>
      </c>
      <c r="S569" s="76">
        <v>58</v>
      </c>
    </row>
    <row r="570" spans="1:19" s="54" customFormat="1" ht="18.75" customHeight="1">
      <c r="A570" s="132" t="s">
        <v>477</v>
      </c>
      <c r="B570" s="309" t="s">
        <v>259</v>
      </c>
      <c r="C570" s="310"/>
      <c r="D570" s="310"/>
      <c r="E570" s="310"/>
      <c r="F570" s="310"/>
      <c r="G570" s="310"/>
      <c r="H570" s="310"/>
      <c r="I570" s="310"/>
      <c r="J570" s="356"/>
      <c r="K570" s="181"/>
      <c r="L570" s="167">
        <f t="shared" si="128"/>
        <v>74</v>
      </c>
      <c r="M570" s="188">
        <f t="shared" si="129"/>
        <v>73</v>
      </c>
      <c r="N570" s="76"/>
      <c r="O570" s="76"/>
      <c r="P570" s="76">
        <v>59</v>
      </c>
      <c r="Q570" s="76">
        <v>59</v>
      </c>
      <c r="R570" s="76">
        <v>15</v>
      </c>
      <c r="S570" s="76">
        <v>14</v>
      </c>
    </row>
    <row r="571" spans="1:19" s="54" customFormat="1" ht="18.75" customHeight="1">
      <c r="A571" s="132" t="s">
        <v>571</v>
      </c>
      <c r="B571" s="309" t="s">
        <v>352</v>
      </c>
      <c r="C571" s="310"/>
      <c r="D571" s="310"/>
      <c r="E571" s="310"/>
      <c r="F571" s="310"/>
      <c r="G571" s="310"/>
      <c r="H571" s="310"/>
      <c r="I571" s="310"/>
      <c r="J571" s="356"/>
      <c r="K571" s="181"/>
      <c r="L571" s="167">
        <f t="shared" si="128"/>
        <v>21</v>
      </c>
      <c r="M571" s="188">
        <f t="shared" si="129"/>
        <v>3</v>
      </c>
      <c r="N571" s="76"/>
      <c r="O571" s="76"/>
      <c r="P571" s="76">
        <v>21</v>
      </c>
      <c r="Q571" s="76">
        <v>3</v>
      </c>
      <c r="R571" s="76"/>
      <c r="S571" s="76"/>
    </row>
    <row r="572" spans="1:19" s="54" customFormat="1" ht="18.75" customHeight="1">
      <c r="A572" s="132" t="s">
        <v>557</v>
      </c>
      <c r="B572" s="309" t="s">
        <v>339</v>
      </c>
      <c r="C572" s="310"/>
      <c r="D572" s="310"/>
      <c r="E572" s="310"/>
      <c r="F572" s="310"/>
      <c r="G572" s="310"/>
      <c r="H572" s="310"/>
      <c r="I572" s="310"/>
      <c r="J572" s="356"/>
      <c r="K572" s="181"/>
      <c r="L572" s="167">
        <f t="shared" si="128"/>
        <v>33</v>
      </c>
      <c r="M572" s="188">
        <f t="shared" si="129"/>
        <v>0</v>
      </c>
      <c r="N572" s="76"/>
      <c r="O572" s="76"/>
      <c r="P572" s="76">
        <v>33</v>
      </c>
      <c r="Q572" s="76">
        <v>0</v>
      </c>
      <c r="R572" s="76"/>
      <c r="S572" s="76"/>
    </row>
    <row r="573" spans="1:19" s="54" customFormat="1" ht="18.75" customHeight="1">
      <c r="A573" s="151" t="s">
        <v>525</v>
      </c>
      <c r="B573" s="334" t="s">
        <v>306</v>
      </c>
      <c r="C573" s="335"/>
      <c r="D573" s="335"/>
      <c r="E573" s="335"/>
      <c r="F573" s="335"/>
      <c r="G573" s="335"/>
      <c r="H573" s="335"/>
      <c r="I573" s="335"/>
      <c r="J573" s="366"/>
      <c r="K573" s="181"/>
      <c r="L573" s="167">
        <f t="shared" si="128"/>
        <v>18</v>
      </c>
      <c r="M573" s="188">
        <f t="shared" si="129"/>
        <v>0</v>
      </c>
      <c r="N573" s="76"/>
      <c r="O573" s="76"/>
      <c r="P573" s="76">
        <v>18</v>
      </c>
      <c r="Q573" s="76">
        <v>0</v>
      </c>
      <c r="R573" s="76"/>
      <c r="S573" s="76"/>
    </row>
    <row r="574" spans="1:19" s="54" customFormat="1" ht="18.75" customHeight="1">
      <c r="A574" s="148" t="s">
        <v>524</v>
      </c>
      <c r="B574" s="306" t="s">
        <v>305</v>
      </c>
      <c r="C574" s="306"/>
      <c r="D574" s="306"/>
      <c r="E574" s="306"/>
      <c r="F574" s="306"/>
      <c r="G574" s="306"/>
      <c r="H574" s="306"/>
      <c r="I574" s="306"/>
      <c r="J574" s="306"/>
      <c r="K574" s="181"/>
      <c r="L574" s="167">
        <f t="shared" si="128"/>
        <v>25</v>
      </c>
      <c r="M574" s="188">
        <f t="shared" si="129"/>
        <v>0</v>
      </c>
      <c r="N574" s="76"/>
      <c r="O574" s="76"/>
      <c r="P574" s="76">
        <v>25</v>
      </c>
      <c r="Q574" s="76">
        <v>0</v>
      </c>
      <c r="R574" s="76"/>
      <c r="S574" s="76"/>
    </row>
    <row r="575" spans="1:19" s="54" customFormat="1" ht="18.75" customHeight="1">
      <c r="A575" s="148" t="s">
        <v>501</v>
      </c>
      <c r="B575" s="306" t="s">
        <v>282</v>
      </c>
      <c r="C575" s="306"/>
      <c r="D575" s="306"/>
      <c r="E575" s="306"/>
      <c r="F575" s="306"/>
      <c r="G575" s="306"/>
      <c r="H575" s="306"/>
      <c r="I575" s="306"/>
      <c r="J575" s="306"/>
      <c r="K575" s="181"/>
      <c r="L575" s="167">
        <f t="shared" si="128"/>
        <v>24</v>
      </c>
      <c r="M575" s="188">
        <f t="shared" si="129"/>
        <v>18</v>
      </c>
      <c r="N575" s="76"/>
      <c r="O575" s="76"/>
      <c r="P575" s="76">
        <v>24</v>
      </c>
      <c r="Q575" s="76">
        <v>18</v>
      </c>
      <c r="R575" s="76"/>
      <c r="S575" s="76"/>
    </row>
    <row r="576" spans="1:19" s="54" customFormat="1" ht="18.75" customHeight="1">
      <c r="A576" s="145" t="s">
        <v>610</v>
      </c>
      <c r="B576" s="321" t="s">
        <v>391</v>
      </c>
      <c r="C576" s="322"/>
      <c r="D576" s="322"/>
      <c r="E576" s="322"/>
      <c r="F576" s="322"/>
      <c r="G576" s="322"/>
      <c r="H576" s="322"/>
      <c r="I576" s="322"/>
      <c r="J576" s="374"/>
      <c r="K576" s="181"/>
      <c r="L576" s="167">
        <f t="shared" si="128"/>
        <v>22</v>
      </c>
      <c r="M576" s="188">
        <f t="shared" si="129"/>
        <v>20</v>
      </c>
      <c r="N576" s="76"/>
      <c r="O576" s="76"/>
      <c r="P576" s="76">
        <v>22</v>
      </c>
      <c r="Q576" s="76">
        <v>20</v>
      </c>
      <c r="R576" s="76"/>
      <c r="S576" s="76"/>
    </row>
    <row r="577" spans="1:19" s="54" customFormat="1" ht="18.75" customHeight="1">
      <c r="A577" s="59" t="s">
        <v>461</v>
      </c>
      <c r="B577" s="306" t="s">
        <v>241</v>
      </c>
      <c r="C577" s="339"/>
      <c r="D577" s="339"/>
      <c r="E577" s="339"/>
      <c r="F577" s="339"/>
      <c r="G577" s="339"/>
      <c r="H577" s="339"/>
      <c r="I577" s="339"/>
      <c r="J577" s="339"/>
      <c r="K577" s="181"/>
      <c r="L577" s="167">
        <f t="shared" si="128"/>
        <v>38</v>
      </c>
      <c r="M577" s="188">
        <f t="shared" si="129"/>
        <v>37</v>
      </c>
      <c r="N577" s="76"/>
      <c r="O577" s="76"/>
      <c r="P577" s="76">
        <v>26</v>
      </c>
      <c r="Q577" s="76">
        <v>26</v>
      </c>
      <c r="R577" s="76">
        <v>12</v>
      </c>
      <c r="S577" s="76">
        <v>11</v>
      </c>
    </row>
    <row r="578" spans="1:19" s="54" customFormat="1" ht="18.75" customHeight="1">
      <c r="A578" s="132" t="s">
        <v>566</v>
      </c>
      <c r="B578" s="306" t="s">
        <v>347</v>
      </c>
      <c r="C578" s="306"/>
      <c r="D578" s="306"/>
      <c r="E578" s="306"/>
      <c r="F578" s="306"/>
      <c r="G578" s="306"/>
      <c r="H578" s="306"/>
      <c r="I578" s="306"/>
      <c r="J578" s="306"/>
      <c r="K578" s="181"/>
      <c r="L578" s="167">
        <f t="shared" si="128"/>
        <v>25</v>
      </c>
      <c r="M578" s="188">
        <f t="shared" si="129"/>
        <v>0</v>
      </c>
      <c r="N578" s="76"/>
      <c r="O578" s="76"/>
      <c r="P578" s="76">
        <v>25</v>
      </c>
      <c r="Q578" s="76">
        <v>0</v>
      </c>
      <c r="R578" s="76"/>
      <c r="S578" s="76"/>
    </row>
    <row r="579" spans="1:19" s="54" customFormat="1" ht="18.75" customHeight="1">
      <c r="A579" s="132" t="s">
        <v>507</v>
      </c>
      <c r="B579" s="309" t="s">
        <v>289</v>
      </c>
      <c r="C579" s="310"/>
      <c r="D579" s="310"/>
      <c r="E579" s="310"/>
      <c r="F579" s="310"/>
      <c r="G579" s="310"/>
      <c r="H579" s="310"/>
      <c r="I579" s="310"/>
      <c r="J579" s="356"/>
      <c r="K579" s="181"/>
      <c r="L579" s="167">
        <f t="shared" si="128"/>
        <v>19</v>
      </c>
      <c r="M579" s="188">
        <f t="shared" si="129"/>
        <v>8</v>
      </c>
      <c r="N579" s="76"/>
      <c r="O579" s="76"/>
      <c r="P579" s="76">
        <v>19</v>
      </c>
      <c r="Q579" s="76">
        <v>8</v>
      </c>
      <c r="R579" s="76"/>
      <c r="S579" s="76"/>
    </row>
    <row r="580" spans="1:19" s="54" customFormat="1" ht="18.75" customHeight="1">
      <c r="A580" s="132" t="s">
        <v>456</v>
      </c>
      <c r="B580" s="309" t="s">
        <v>236</v>
      </c>
      <c r="C580" s="310"/>
      <c r="D580" s="310"/>
      <c r="E580" s="310"/>
      <c r="F580" s="310"/>
      <c r="G580" s="310"/>
      <c r="H580" s="310"/>
      <c r="I580" s="310"/>
      <c r="J580" s="356"/>
      <c r="K580" s="181"/>
      <c r="L580" s="167">
        <f t="shared" si="128"/>
        <v>22</v>
      </c>
      <c r="M580" s="188">
        <f t="shared" si="129"/>
        <v>21</v>
      </c>
      <c r="N580" s="76"/>
      <c r="O580" s="76"/>
      <c r="P580" s="76">
        <v>22</v>
      </c>
      <c r="Q580" s="76">
        <v>21</v>
      </c>
      <c r="R580" s="76"/>
      <c r="S580" s="76"/>
    </row>
    <row r="581" spans="1:19" s="54" customFormat="1" ht="18.75" customHeight="1">
      <c r="A581" s="153" t="s">
        <v>463</v>
      </c>
      <c r="B581" s="298" t="s">
        <v>242</v>
      </c>
      <c r="C581" s="299"/>
      <c r="D581" s="299"/>
      <c r="E581" s="299"/>
      <c r="F581" s="299"/>
      <c r="G581" s="299"/>
      <c r="H581" s="299"/>
      <c r="I581" s="299"/>
      <c r="J581" s="355"/>
      <c r="K581" s="181"/>
      <c r="L581" s="167">
        <f t="shared" si="128"/>
        <v>18</v>
      </c>
      <c r="M581" s="188">
        <f t="shared" si="129"/>
        <v>16</v>
      </c>
      <c r="N581" s="76"/>
      <c r="O581" s="76"/>
      <c r="P581" s="76">
        <v>18</v>
      </c>
      <c r="Q581" s="76">
        <v>16</v>
      </c>
      <c r="R581" s="76"/>
      <c r="S581" s="76"/>
    </row>
    <row r="582" spans="1:19" s="54" customFormat="1" ht="18.75" customHeight="1">
      <c r="A582" s="132" t="s">
        <v>479</v>
      </c>
      <c r="B582" s="309" t="s">
        <v>261</v>
      </c>
      <c r="C582" s="310"/>
      <c r="D582" s="310"/>
      <c r="E582" s="310"/>
      <c r="F582" s="310"/>
      <c r="G582" s="310"/>
      <c r="H582" s="310"/>
      <c r="I582" s="310"/>
      <c r="J582" s="356"/>
      <c r="K582" s="181"/>
      <c r="L582" s="167">
        <f t="shared" si="128"/>
        <v>22</v>
      </c>
      <c r="M582" s="188">
        <f t="shared" si="129"/>
        <v>11</v>
      </c>
      <c r="N582" s="76"/>
      <c r="O582" s="76"/>
      <c r="P582" s="76">
        <v>22</v>
      </c>
      <c r="Q582" s="76">
        <v>11</v>
      </c>
      <c r="R582" s="76"/>
      <c r="S582" s="76"/>
    </row>
    <row r="583" spans="1:19" s="54" customFormat="1" ht="18.75" customHeight="1">
      <c r="A583" s="153" t="s">
        <v>648</v>
      </c>
      <c r="B583" s="298" t="s">
        <v>432</v>
      </c>
      <c r="C583" s="299"/>
      <c r="D583" s="299"/>
      <c r="E583" s="299"/>
      <c r="F583" s="299"/>
      <c r="G583" s="299"/>
      <c r="H583" s="299"/>
      <c r="I583" s="299"/>
      <c r="J583" s="355"/>
      <c r="K583" s="181"/>
      <c r="L583" s="167">
        <f t="shared" si="128"/>
        <v>54</v>
      </c>
      <c r="M583" s="188">
        <f t="shared" si="129"/>
        <v>30</v>
      </c>
      <c r="N583" s="76"/>
      <c r="O583" s="76"/>
      <c r="P583" s="76">
        <v>35</v>
      </c>
      <c r="Q583" s="76">
        <v>14</v>
      </c>
      <c r="R583" s="76">
        <v>19</v>
      </c>
      <c r="S583" s="76">
        <v>16</v>
      </c>
    </row>
    <row r="584" spans="1:19" s="54" customFormat="1" ht="18.75" customHeight="1">
      <c r="A584" s="130" t="s">
        <v>589</v>
      </c>
      <c r="B584" s="331" t="s">
        <v>369</v>
      </c>
      <c r="C584" s="332"/>
      <c r="D584" s="332"/>
      <c r="E584" s="332"/>
      <c r="F584" s="332"/>
      <c r="G584" s="332"/>
      <c r="H584" s="332"/>
      <c r="I584" s="332"/>
      <c r="J584" s="362"/>
      <c r="K584" s="181"/>
      <c r="L584" s="167">
        <f t="shared" si="128"/>
        <v>18</v>
      </c>
      <c r="M584" s="188">
        <f t="shared" si="129"/>
        <v>16</v>
      </c>
      <c r="N584" s="76"/>
      <c r="O584" s="76"/>
      <c r="P584" s="76">
        <v>18</v>
      </c>
      <c r="Q584" s="76">
        <v>16</v>
      </c>
      <c r="R584" s="76"/>
      <c r="S584" s="76"/>
    </row>
    <row r="585" spans="1:19" s="54" customFormat="1" ht="18.75" customHeight="1">
      <c r="A585" s="144" t="s">
        <v>474</v>
      </c>
      <c r="B585" s="306" t="s">
        <v>256</v>
      </c>
      <c r="C585" s="306"/>
      <c r="D585" s="306"/>
      <c r="E585" s="306"/>
      <c r="F585" s="306"/>
      <c r="G585" s="306"/>
      <c r="H585" s="306"/>
      <c r="I585" s="306"/>
      <c r="J585" s="306"/>
      <c r="K585" s="181"/>
      <c r="L585" s="167">
        <f t="shared" si="128"/>
        <v>42</v>
      </c>
      <c r="M585" s="188">
        <f t="shared" si="129"/>
        <v>21</v>
      </c>
      <c r="N585" s="76"/>
      <c r="O585" s="76"/>
      <c r="P585" s="76">
        <v>22</v>
      </c>
      <c r="Q585" s="76">
        <v>2</v>
      </c>
      <c r="R585" s="76">
        <v>20</v>
      </c>
      <c r="S585" s="76">
        <v>19</v>
      </c>
    </row>
    <row r="586" spans="1:19" s="54" customFormat="1" ht="18.75" customHeight="1">
      <c r="A586" s="58" t="s">
        <v>590</v>
      </c>
      <c r="B586" s="329" t="s">
        <v>370</v>
      </c>
      <c r="C586" s="330"/>
      <c r="D586" s="330"/>
      <c r="E586" s="330"/>
      <c r="F586" s="330"/>
      <c r="G586" s="330"/>
      <c r="H586" s="330"/>
      <c r="I586" s="330"/>
      <c r="J586" s="360"/>
      <c r="K586" s="181"/>
      <c r="L586" s="167">
        <f t="shared" si="128"/>
        <v>25</v>
      </c>
      <c r="M586" s="188">
        <f t="shared" si="129"/>
        <v>14</v>
      </c>
      <c r="N586" s="76"/>
      <c r="O586" s="76"/>
      <c r="P586" s="76">
        <v>25</v>
      </c>
      <c r="Q586" s="76">
        <v>14</v>
      </c>
      <c r="R586" s="76"/>
      <c r="S586" s="76"/>
    </row>
    <row r="587" spans="1:19" s="54" customFormat="1" ht="18.75" customHeight="1">
      <c r="A587" s="132" t="s">
        <v>602</v>
      </c>
      <c r="B587" s="309" t="s">
        <v>384</v>
      </c>
      <c r="C587" s="310"/>
      <c r="D587" s="310"/>
      <c r="E587" s="310"/>
      <c r="F587" s="310"/>
      <c r="G587" s="310"/>
      <c r="H587" s="310"/>
      <c r="I587" s="310"/>
      <c r="J587" s="356"/>
      <c r="K587" s="181"/>
      <c r="L587" s="167">
        <f t="shared" si="128"/>
        <v>41</v>
      </c>
      <c r="M587" s="188">
        <f t="shared" si="129"/>
        <v>33</v>
      </c>
      <c r="N587" s="76"/>
      <c r="O587" s="76"/>
      <c r="P587" s="76">
        <v>41</v>
      </c>
      <c r="Q587" s="76">
        <v>33</v>
      </c>
      <c r="R587" s="76"/>
      <c r="S587" s="76"/>
    </row>
    <row r="588" spans="1:19" s="54" customFormat="1" ht="18.75" customHeight="1">
      <c r="A588" s="363" t="s">
        <v>692</v>
      </c>
      <c r="B588" s="364"/>
      <c r="C588" s="364"/>
      <c r="D588" s="364"/>
      <c r="E588" s="364"/>
      <c r="F588" s="364"/>
      <c r="G588" s="364"/>
      <c r="H588" s="364"/>
      <c r="I588" s="364"/>
      <c r="J588" s="365"/>
      <c r="K588" s="182"/>
      <c r="L588" s="134">
        <f t="shared" ref="L588:S588" si="130">SUM(L589:L602)</f>
        <v>195</v>
      </c>
      <c r="M588" s="134">
        <f t="shared" si="130"/>
        <v>58</v>
      </c>
      <c r="N588" s="134">
        <f t="shared" si="130"/>
        <v>8</v>
      </c>
      <c r="O588" s="134">
        <f t="shared" si="130"/>
        <v>8</v>
      </c>
      <c r="P588" s="134">
        <f t="shared" si="130"/>
        <v>133</v>
      </c>
      <c r="Q588" s="134">
        <f t="shared" si="130"/>
        <v>34</v>
      </c>
      <c r="R588" s="134">
        <f t="shared" si="130"/>
        <v>54</v>
      </c>
      <c r="S588" s="134">
        <f t="shared" si="130"/>
        <v>16</v>
      </c>
    </row>
    <row r="589" spans="1:19" s="54" customFormat="1" ht="18.75" customHeight="1">
      <c r="A589" s="132" t="s">
        <v>557</v>
      </c>
      <c r="B589" s="309" t="s">
        <v>339</v>
      </c>
      <c r="C589" s="310"/>
      <c r="D589" s="310"/>
      <c r="E589" s="310"/>
      <c r="F589" s="310"/>
      <c r="G589" s="310"/>
      <c r="H589" s="310"/>
      <c r="I589" s="310"/>
      <c r="J589" s="356"/>
      <c r="K589" s="181"/>
      <c r="L589" s="167">
        <f t="shared" ref="L589:L602" si="131">+N589+P589+R589</f>
        <v>7</v>
      </c>
      <c r="M589" s="188">
        <f t="shared" ref="M589:M602" si="132">+O589+Q589+S589</f>
        <v>0</v>
      </c>
      <c r="N589" s="187"/>
      <c r="O589" s="76"/>
      <c r="P589" s="76">
        <v>7</v>
      </c>
      <c r="Q589" s="76"/>
      <c r="R589" s="76"/>
      <c r="S589" s="76"/>
    </row>
    <row r="590" spans="1:19" s="54" customFormat="1" ht="18.75" customHeight="1">
      <c r="A590" s="132" t="s">
        <v>577</v>
      </c>
      <c r="B590" s="309" t="s">
        <v>358</v>
      </c>
      <c r="C590" s="310"/>
      <c r="D590" s="310"/>
      <c r="E590" s="310"/>
      <c r="F590" s="310"/>
      <c r="G590" s="310"/>
      <c r="H590" s="310"/>
      <c r="I590" s="310"/>
      <c r="J590" s="356"/>
      <c r="K590" s="181"/>
      <c r="L590" s="167">
        <f t="shared" si="131"/>
        <v>9</v>
      </c>
      <c r="M590" s="188">
        <f t="shared" si="132"/>
        <v>3</v>
      </c>
      <c r="N590" s="187"/>
      <c r="O590" s="76"/>
      <c r="P590" s="76">
        <v>9</v>
      </c>
      <c r="Q590" s="76">
        <v>3</v>
      </c>
      <c r="R590" s="76"/>
      <c r="S590" s="76"/>
    </row>
    <row r="591" spans="1:19" s="54" customFormat="1" ht="18.75" customHeight="1">
      <c r="A591" s="132" t="s">
        <v>494</v>
      </c>
      <c r="B591" s="379" t="s">
        <v>276</v>
      </c>
      <c r="C591" s="380"/>
      <c r="D591" s="380"/>
      <c r="E591" s="380"/>
      <c r="F591" s="380"/>
      <c r="G591" s="380"/>
      <c r="H591" s="380"/>
      <c r="I591" s="380"/>
      <c r="J591" s="381"/>
      <c r="K591" s="181"/>
      <c r="L591" s="167">
        <f t="shared" si="131"/>
        <v>34</v>
      </c>
      <c r="M591" s="188">
        <f t="shared" si="132"/>
        <v>0</v>
      </c>
      <c r="N591" s="187"/>
      <c r="O591" s="76"/>
      <c r="P591" s="76">
        <v>34</v>
      </c>
      <c r="Q591" s="76"/>
      <c r="R591" s="76"/>
      <c r="S591" s="76"/>
    </row>
    <row r="592" spans="1:19" s="54" customFormat="1" ht="18.75" customHeight="1">
      <c r="A592" s="151" t="s">
        <v>525</v>
      </c>
      <c r="B592" s="334" t="s">
        <v>306</v>
      </c>
      <c r="C592" s="335"/>
      <c r="D592" s="335"/>
      <c r="E592" s="335"/>
      <c r="F592" s="335"/>
      <c r="G592" s="335"/>
      <c r="H592" s="335"/>
      <c r="I592" s="335"/>
      <c r="J592" s="366"/>
      <c r="K592" s="181"/>
      <c r="L592" s="167">
        <f t="shared" si="131"/>
        <v>28</v>
      </c>
      <c r="M592" s="188">
        <f t="shared" si="132"/>
        <v>0</v>
      </c>
      <c r="N592" s="187"/>
      <c r="O592" s="76"/>
      <c r="P592" s="76">
        <v>28</v>
      </c>
      <c r="Q592" s="76"/>
      <c r="R592" s="76"/>
      <c r="S592" s="76"/>
    </row>
    <row r="593" spans="1:19" s="54" customFormat="1" ht="18.75" customHeight="1">
      <c r="A593" s="132" t="s">
        <v>477</v>
      </c>
      <c r="B593" s="309" t="s">
        <v>259</v>
      </c>
      <c r="C593" s="310"/>
      <c r="D593" s="310"/>
      <c r="E593" s="310"/>
      <c r="F593" s="310"/>
      <c r="G593" s="310"/>
      <c r="H593" s="310"/>
      <c r="I593" s="310"/>
      <c r="J593" s="356"/>
      <c r="K593" s="181"/>
      <c r="L593" s="167">
        <f t="shared" si="131"/>
        <v>3</v>
      </c>
      <c r="M593" s="188">
        <f t="shared" si="132"/>
        <v>3</v>
      </c>
      <c r="N593" s="187"/>
      <c r="O593" s="76"/>
      <c r="P593" s="76">
        <v>3</v>
      </c>
      <c r="Q593" s="76">
        <v>3</v>
      </c>
      <c r="R593" s="76"/>
      <c r="S593" s="76"/>
    </row>
    <row r="594" spans="1:19" s="54" customFormat="1" ht="18.75" customHeight="1">
      <c r="A594" s="132" t="s">
        <v>602</v>
      </c>
      <c r="B594" s="309" t="s">
        <v>384</v>
      </c>
      <c r="C594" s="310"/>
      <c r="D594" s="310"/>
      <c r="E594" s="310"/>
      <c r="F594" s="310"/>
      <c r="G594" s="310"/>
      <c r="H594" s="310"/>
      <c r="I594" s="310"/>
      <c r="J594" s="356"/>
      <c r="K594" s="181"/>
      <c r="L594" s="167">
        <f t="shared" si="131"/>
        <v>9</v>
      </c>
      <c r="M594" s="188">
        <f t="shared" si="132"/>
        <v>7</v>
      </c>
      <c r="N594" s="187"/>
      <c r="O594" s="76"/>
      <c r="P594" s="76">
        <v>9</v>
      </c>
      <c r="Q594" s="76">
        <v>7</v>
      </c>
      <c r="R594" s="76"/>
      <c r="S594" s="76"/>
    </row>
    <row r="595" spans="1:19" s="54" customFormat="1" ht="18.75" customHeight="1">
      <c r="A595" s="132" t="s">
        <v>473</v>
      </c>
      <c r="B595" s="309" t="s">
        <v>255</v>
      </c>
      <c r="C595" s="310"/>
      <c r="D595" s="310"/>
      <c r="E595" s="310"/>
      <c r="F595" s="310"/>
      <c r="G595" s="310"/>
      <c r="H595" s="310"/>
      <c r="I595" s="310"/>
      <c r="J595" s="356"/>
      <c r="K595" s="181"/>
      <c r="L595" s="167">
        <f t="shared" si="131"/>
        <v>12</v>
      </c>
      <c r="M595" s="188">
        <f t="shared" si="132"/>
        <v>9</v>
      </c>
      <c r="N595" s="187"/>
      <c r="O595" s="76"/>
      <c r="P595" s="76">
        <v>12</v>
      </c>
      <c r="Q595" s="76">
        <v>9</v>
      </c>
      <c r="R595" s="76"/>
      <c r="S595" s="76"/>
    </row>
    <row r="596" spans="1:19" s="54" customFormat="1" ht="18.75" customHeight="1">
      <c r="A596" s="132" t="s">
        <v>456</v>
      </c>
      <c r="B596" s="309" t="s">
        <v>236</v>
      </c>
      <c r="C596" s="310"/>
      <c r="D596" s="310"/>
      <c r="E596" s="310"/>
      <c r="F596" s="310"/>
      <c r="G596" s="310"/>
      <c r="H596" s="310"/>
      <c r="I596" s="310"/>
      <c r="J596" s="356"/>
      <c r="K596" s="181"/>
      <c r="L596" s="167">
        <f t="shared" si="131"/>
        <v>8</v>
      </c>
      <c r="M596" s="188">
        <f t="shared" si="132"/>
        <v>6</v>
      </c>
      <c r="N596" s="187"/>
      <c r="O596" s="76"/>
      <c r="P596" s="76">
        <v>8</v>
      </c>
      <c r="Q596" s="76">
        <v>6</v>
      </c>
      <c r="R596" s="76"/>
      <c r="S596" s="76"/>
    </row>
    <row r="597" spans="1:19" s="54" customFormat="1" ht="18.75" customHeight="1">
      <c r="A597" s="142" t="s">
        <v>493</v>
      </c>
      <c r="B597" s="334" t="s">
        <v>275</v>
      </c>
      <c r="C597" s="335"/>
      <c r="D597" s="335"/>
      <c r="E597" s="335"/>
      <c r="F597" s="335"/>
      <c r="G597" s="335"/>
      <c r="H597" s="335"/>
      <c r="I597" s="335"/>
      <c r="J597" s="366"/>
      <c r="K597" s="181"/>
      <c r="L597" s="167">
        <f t="shared" si="131"/>
        <v>16</v>
      </c>
      <c r="M597" s="188">
        <f t="shared" si="132"/>
        <v>8</v>
      </c>
      <c r="N597" s="187">
        <v>8</v>
      </c>
      <c r="O597" s="76">
        <v>8</v>
      </c>
      <c r="P597" s="76">
        <v>8</v>
      </c>
      <c r="Q597" s="76"/>
      <c r="R597" s="76"/>
      <c r="S597" s="76"/>
    </row>
    <row r="598" spans="1:19" s="54" customFormat="1" ht="18.75" customHeight="1">
      <c r="A598" s="148" t="s">
        <v>524</v>
      </c>
      <c r="B598" s="306" t="s">
        <v>305</v>
      </c>
      <c r="C598" s="306"/>
      <c r="D598" s="306"/>
      <c r="E598" s="306"/>
      <c r="F598" s="306"/>
      <c r="G598" s="306"/>
      <c r="H598" s="306"/>
      <c r="I598" s="306"/>
      <c r="J598" s="306"/>
      <c r="K598" s="181"/>
      <c r="L598" s="167">
        <f t="shared" si="131"/>
        <v>10</v>
      </c>
      <c r="M598" s="188">
        <f t="shared" si="132"/>
        <v>2</v>
      </c>
      <c r="N598" s="187"/>
      <c r="O598" s="76"/>
      <c r="P598" s="76">
        <v>10</v>
      </c>
      <c r="Q598" s="76">
        <v>2</v>
      </c>
      <c r="R598" s="76"/>
      <c r="S598" s="76"/>
    </row>
    <row r="599" spans="1:19" s="54" customFormat="1" ht="18.75" customHeight="1">
      <c r="A599" s="147" t="s">
        <v>492</v>
      </c>
      <c r="B599" s="333" t="s">
        <v>274</v>
      </c>
      <c r="C599" s="332"/>
      <c r="D599" s="332"/>
      <c r="E599" s="332"/>
      <c r="F599" s="332"/>
      <c r="G599" s="332"/>
      <c r="H599" s="332"/>
      <c r="I599" s="332"/>
      <c r="J599" s="382"/>
      <c r="K599" s="181"/>
      <c r="L599" s="167">
        <f t="shared" si="131"/>
        <v>5</v>
      </c>
      <c r="M599" s="188">
        <f t="shared" si="132"/>
        <v>4</v>
      </c>
      <c r="N599" s="187"/>
      <c r="O599" s="76"/>
      <c r="P599" s="76">
        <v>5</v>
      </c>
      <c r="Q599" s="76">
        <v>4</v>
      </c>
      <c r="R599" s="76"/>
      <c r="S599" s="76"/>
    </row>
    <row r="600" spans="1:19" s="54" customFormat="1" ht="18.75" customHeight="1">
      <c r="A600" s="130" t="s">
        <v>611</v>
      </c>
      <c r="B600" s="306" t="s">
        <v>392</v>
      </c>
      <c r="C600" s="306"/>
      <c r="D600" s="306"/>
      <c r="E600" s="306"/>
      <c r="F600" s="306"/>
      <c r="G600" s="306"/>
      <c r="H600" s="306"/>
      <c r="I600" s="306"/>
      <c r="J600" s="306"/>
      <c r="K600" s="181"/>
      <c r="L600" s="167">
        <f t="shared" si="131"/>
        <v>8</v>
      </c>
      <c r="M600" s="188">
        <f t="shared" si="132"/>
        <v>7</v>
      </c>
      <c r="N600" s="187"/>
      <c r="O600" s="76"/>
      <c r="P600" s="76"/>
      <c r="Q600" s="76"/>
      <c r="R600" s="76">
        <v>8</v>
      </c>
      <c r="S600" s="76">
        <v>7</v>
      </c>
    </row>
    <row r="601" spans="1:19" s="54" customFormat="1" ht="18.75" customHeight="1">
      <c r="A601" s="137"/>
      <c r="B601" s="306" t="s">
        <v>244</v>
      </c>
      <c r="C601" s="306"/>
      <c r="D601" s="306"/>
      <c r="E601" s="306"/>
      <c r="F601" s="306"/>
      <c r="G601" s="306"/>
      <c r="H601" s="306"/>
      <c r="I601" s="306"/>
      <c r="J601" s="306"/>
      <c r="K601" s="181"/>
      <c r="L601" s="167">
        <f t="shared" si="131"/>
        <v>36</v>
      </c>
      <c r="M601" s="188">
        <f t="shared" si="132"/>
        <v>7</v>
      </c>
      <c r="N601" s="187"/>
      <c r="O601" s="76"/>
      <c r="P601" s="76"/>
      <c r="Q601" s="76"/>
      <c r="R601" s="76">
        <v>36</v>
      </c>
      <c r="S601" s="76">
        <v>7</v>
      </c>
    </row>
    <row r="602" spans="1:19" s="54" customFormat="1" ht="18.75" customHeight="1">
      <c r="A602" s="137" t="s">
        <v>563</v>
      </c>
      <c r="B602" s="336" t="s">
        <v>344</v>
      </c>
      <c r="C602" s="336"/>
      <c r="D602" s="336"/>
      <c r="E602" s="336"/>
      <c r="F602" s="336"/>
      <c r="G602" s="336"/>
      <c r="H602" s="336"/>
      <c r="I602" s="336"/>
      <c r="J602" s="336"/>
      <c r="K602" s="181"/>
      <c r="L602" s="167">
        <f t="shared" si="131"/>
        <v>10</v>
      </c>
      <c r="M602" s="188">
        <f t="shared" si="132"/>
        <v>2</v>
      </c>
      <c r="N602" s="187"/>
      <c r="O602" s="76"/>
      <c r="P602" s="76"/>
      <c r="Q602" s="76"/>
      <c r="R602" s="76">
        <v>10</v>
      </c>
      <c r="S602" s="76">
        <v>2</v>
      </c>
    </row>
    <row r="603" spans="1:19" s="54" customFormat="1" ht="18.75" customHeight="1">
      <c r="A603" s="363" t="s">
        <v>691</v>
      </c>
      <c r="B603" s="364"/>
      <c r="C603" s="364"/>
      <c r="D603" s="364"/>
      <c r="E603" s="364"/>
      <c r="F603" s="364"/>
      <c r="G603" s="364"/>
      <c r="H603" s="364"/>
      <c r="I603" s="364"/>
      <c r="J603" s="365"/>
      <c r="K603" s="182"/>
      <c r="L603" s="134">
        <f t="shared" ref="L603:S603" si="133">SUM(L604:L615)</f>
        <v>137</v>
      </c>
      <c r="M603" s="134">
        <f t="shared" si="133"/>
        <v>57</v>
      </c>
      <c r="N603" s="134">
        <f t="shared" si="133"/>
        <v>29</v>
      </c>
      <c r="O603" s="134">
        <f t="shared" si="133"/>
        <v>20</v>
      </c>
      <c r="P603" s="134">
        <f t="shared" si="133"/>
        <v>108</v>
      </c>
      <c r="Q603" s="134">
        <f t="shared" si="133"/>
        <v>37</v>
      </c>
      <c r="R603" s="134">
        <f t="shared" si="133"/>
        <v>0</v>
      </c>
      <c r="S603" s="134">
        <f t="shared" si="133"/>
        <v>0</v>
      </c>
    </row>
    <row r="604" spans="1:19" s="54" customFormat="1" ht="18.75" customHeight="1">
      <c r="A604" s="132" t="s">
        <v>473</v>
      </c>
      <c r="B604" s="309" t="s">
        <v>255</v>
      </c>
      <c r="C604" s="310"/>
      <c r="D604" s="310"/>
      <c r="E604" s="310"/>
      <c r="F604" s="310"/>
      <c r="G604" s="310"/>
      <c r="H604" s="310"/>
      <c r="I604" s="310"/>
      <c r="J604" s="356"/>
      <c r="K604" s="181">
        <v>2</v>
      </c>
      <c r="L604" s="167">
        <f t="shared" ref="L604:L615" si="134">+N604+P604+R604</f>
        <v>8</v>
      </c>
      <c r="M604" s="188">
        <f t="shared" ref="M604:M615" si="135">+O604+Q604+S604</f>
        <v>7</v>
      </c>
      <c r="N604" s="187"/>
      <c r="O604" s="76"/>
      <c r="P604" s="76">
        <v>8</v>
      </c>
      <c r="Q604" s="76">
        <v>7</v>
      </c>
      <c r="R604" s="76"/>
      <c r="S604" s="76"/>
    </row>
    <row r="605" spans="1:19" s="54" customFormat="1" ht="18.75" customHeight="1">
      <c r="A605" s="132" t="s">
        <v>557</v>
      </c>
      <c r="B605" s="309" t="s">
        <v>339</v>
      </c>
      <c r="C605" s="310"/>
      <c r="D605" s="310"/>
      <c r="E605" s="310"/>
      <c r="F605" s="310"/>
      <c r="G605" s="310"/>
      <c r="H605" s="310"/>
      <c r="I605" s="310"/>
      <c r="J605" s="356"/>
      <c r="K605" s="181">
        <v>3</v>
      </c>
      <c r="L605" s="167">
        <f t="shared" si="134"/>
        <v>12</v>
      </c>
      <c r="M605" s="188">
        <f t="shared" si="135"/>
        <v>0</v>
      </c>
      <c r="N605" s="187"/>
      <c r="O605" s="76"/>
      <c r="P605" s="76">
        <v>12</v>
      </c>
      <c r="Q605" s="76">
        <v>0</v>
      </c>
      <c r="R605" s="76"/>
      <c r="S605" s="76"/>
    </row>
    <row r="606" spans="1:19" s="54" customFormat="1" ht="18.75" customHeight="1">
      <c r="A606" s="132" t="s">
        <v>586</v>
      </c>
      <c r="B606" s="309" t="s">
        <v>366</v>
      </c>
      <c r="C606" s="310"/>
      <c r="D606" s="310"/>
      <c r="E606" s="310"/>
      <c r="F606" s="310"/>
      <c r="G606" s="310"/>
      <c r="H606" s="310"/>
      <c r="I606" s="310"/>
      <c r="J606" s="356"/>
      <c r="K606" s="181">
        <v>4</v>
      </c>
      <c r="L606" s="167">
        <f t="shared" si="134"/>
        <v>23</v>
      </c>
      <c r="M606" s="188">
        <f t="shared" si="135"/>
        <v>1</v>
      </c>
      <c r="N606" s="187"/>
      <c r="O606" s="76"/>
      <c r="P606" s="76">
        <v>23</v>
      </c>
      <c r="Q606" s="76">
        <v>1</v>
      </c>
      <c r="R606" s="76"/>
      <c r="S606" s="76"/>
    </row>
    <row r="607" spans="1:19" s="54" customFormat="1" ht="18.75" customHeight="1">
      <c r="A607" s="157" t="s">
        <v>553</v>
      </c>
      <c r="B607" s="317" t="s">
        <v>335</v>
      </c>
      <c r="C607" s="318"/>
      <c r="D607" s="318"/>
      <c r="E607" s="318"/>
      <c r="F607" s="318"/>
      <c r="G607" s="318"/>
      <c r="H607" s="318"/>
      <c r="I607" s="318"/>
      <c r="J607" s="357"/>
      <c r="K607" s="181">
        <v>5</v>
      </c>
      <c r="L607" s="167">
        <f t="shared" si="134"/>
        <v>17</v>
      </c>
      <c r="M607" s="188">
        <f t="shared" si="135"/>
        <v>2</v>
      </c>
      <c r="N607" s="187"/>
      <c r="O607" s="76"/>
      <c r="P607" s="76">
        <v>17</v>
      </c>
      <c r="Q607" s="76">
        <v>2</v>
      </c>
      <c r="R607" s="76"/>
      <c r="S607" s="76"/>
    </row>
    <row r="608" spans="1:19" s="54" customFormat="1" ht="18.75" customHeight="1">
      <c r="A608" s="59" t="s">
        <v>461</v>
      </c>
      <c r="B608" s="306" t="s">
        <v>241</v>
      </c>
      <c r="C608" s="339"/>
      <c r="D608" s="339"/>
      <c r="E608" s="339"/>
      <c r="F608" s="339"/>
      <c r="G608" s="339"/>
      <c r="H608" s="339"/>
      <c r="I608" s="339"/>
      <c r="J608" s="339"/>
      <c r="K608" s="181">
        <v>6</v>
      </c>
      <c r="L608" s="167">
        <f t="shared" si="134"/>
        <v>19</v>
      </c>
      <c r="M608" s="188">
        <f t="shared" si="135"/>
        <v>19</v>
      </c>
      <c r="N608" s="187"/>
      <c r="O608" s="76"/>
      <c r="P608" s="76">
        <v>19</v>
      </c>
      <c r="Q608" s="76">
        <v>19</v>
      </c>
      <c r="R608" s="76"/>
      <c r="S608" s="76"/>
    </row>
    <row r="609" spans="1:19" s="54" customFormat="1" ht="18.75" customHeight="1">
      <c r="A609" s="151" t="s">
        <v>525</v>
      </c>
      <c r="B609" s="334" t="s">
        <v>306</v>
      </c>
      <c r="C609" s="335"/>
      <c r="D609" s="335"/>
      <c r="E609" s="335"/>
      <c r="F609" s="335"/>
      <c r="G609" s="335"/>
      <c r="H609" s="335"/>
      <c r="I609" s="335"/>
      <c r="J609" s="366"/>
      <c r="K609" s="181">
        <v>7</v>
      </c>
      <c r="L609" s="167">
        <f t="shared" si="134"/>
        <v>6</v>
      </c>
      <c r="M609" s="188">
        <f t="shared" si="135"/>
        <v>0</v>
      </c>
      <c r="N609" s="187"/>
      <c r="O609" s="76"/>
      <c r="P609" s="76">
        <v>6</v>
      </c>
      <c r="Q609" s="76">
        <v>0</v>
      </c>
      <c r="R609" s="76"/>
      <c r="S609" s="76"/>
    </row>
    <row r="610" spans="1:19" s="54" customFormat="1" ht="18.75" customHeight="1">
      <c r="A610" s="148" t="s">
        <v>501</v>
      </c>
      <c r="B610" s="306" t="s">
        <v>282</v>
      </c>
      <c r="C610" s="306"/>
      <c r="D610" s="306"/>
      <c r="E610" s="306"/>
      <c r="F610" s="306"/>
      <c r="G610" s="306"/>
      <c r="H610" s="306"/>
      <c r="I610" s="306"/>
      <c r="J610" s="306"/>
      <c r="K610" s="181">
        <v>8</v>
      </c>
      <c r="L610" s="167">
        <f t="shared" si="134"/>
        <v>8</v>
      </c>
      <c r="M610" s="188">
        <f t="shared" si="135"/>
        <v>8</v>
      </c>
      <c r="N610" s="187"/>
      <c r="O610" s="76"/>
      <c r="P610" s="76">
        <v>8</v>
      </c>
      <c r="Q610" s="76">
        <v>8</v>
      </c>
      <c r="R610" s="76"/>
      <c r="S610" s="76"/>
    </row>
    <row r="611" spans="1:19" s="54" customFormat="1" ht="18.75" customHeight="1">
      <c r="A611" s="130" t="s">
        <v>686</v>
      </c>
      <c r="B611" s="350" t="s">
        <v>283</v>
      </c>
      <c r="C611" s="351"/>
      <c r="D611" s="351"/>
      <c r="E611" s="351"/>
      <c r="F611" s="351"/>
      <c r="G611" s="351"/>
      <c r="H611" s="351"/>
      <c r="I611" s="351"/>
      <c r="J611" s="352"/>
      <c r="K611" s="181">
        <v>9</v>
      </c>
      <c r="L611" s="167">
        <f t="shared" si="134"/>
        <v>15</v>
      </c>
      <c r="M611" s="188">
        <f t="shared" si="135"/>
        <v>0</v>
      </c>
      <c r="N611" s="187"/>
      <c r="O611" s="76"/>
      <c r="P611" s="76">
        <v>15</v>
      </c>
      <c r="Q611" s="76">
        <v>0</v>
      </c>
      <c r="R611" s="76"/>
      <c r="S611" s="76"/>
    </row>
    <row r="612" spans="1:19" s="54" customFormat="1" ht="18.75" customHeight="1">
      <c r="A612" s="133" t="s">
        <v>467</v>
      </c>
      <c r="B612" s="300" t="s">
        <v>249</v>
      </c>
      <c r="C612" s="301"/>
      <c r="D612" s="301"/>
      <c r="E612" s="301"/>
      <c r="F612" s="301"/>
      <c r="G612" s="301"/>
      <c r="H612" s="301"/>
      <c r="I612" s="301"/>
      <c r="J612" s="354"/>
      <c r="K612" s="181">
        <v>10</v>
      </c>
      <c r="L612" s="167">
        <f t="shared" si="134"/>
        <v>12</v>
      </c>
      <c r="M612" s="188">
        <f t="shared" si="135"/>
        <v>10</v>
      </c>
      <c r="N612" s="187">
        <v>12</v>
      </c>
      <c r="O612" s="76">
        <v>10</v>
      </c>
      <c r="P612" s="76"/>
      <c r="Q612" s="76"/>
      <c r="R612" s="76"/>
      <c r="S612" s="76"/>
    </row>
    <row r="613" spans="1:19" s="54" customFormat="1" ht="18.75" customHeight="1">
      <c r="A613" s="130" t="s">
        <v>512</v>
      </c>
      <c r="B613" s="350" t="s">
        <v>294</v>
      </c>
      <c r="C613" s="351"/>
      <c r="D613" s="351"/>
      <c r="E613" s="351"/>
      <c r="F613" s="351"/>
      <c r="G613" s="351"/>
      <c r="H613" s="351"/>
      <c r="I613" s="351"/>
      <c r="J613" s="352"/>
      <c r="K613" s="181">
        <v>11</v>
      </c>
      <c r="L613" s="167">
        <f t="shared" si="134"/>
        <v>4</v>
      </c>
      <c r="M613" s="188">
        <f t="shared" si="135"/>
        <v>4</v>
      </c>
      <c r="N613" s="187">
        <v>4</v>
      </c>
      <c r="O613" s="76">
        <v>4</v>
      </c>
      <c r="P613" s="76"/>
      <c r="Q613" s="76"/>
      <c r="R613" s="76"/>
      <c r="S613" s="76"/>
    </row>
    <row r="614" spans="1:19" s="54" customFormat="1" ht="18.75" customHeight="1">
      <c r="A614" s="139" t="s">
        <v>633</v>
      </c>
      <c r="B614" s="307" t="s">
        <v>417</v>
      </c>
      <c r="C614" s="308"/>
      <c r="D614" s="308"/>
      <c r="E614" s="308"/>
      <c r="F614" s="308"/>
      <c r="G614" s="308"/>
      <c r="H614" s="308"/>
      <c r="I614" s="308"/>
      <c r="J614" s="358"/>
      <c r="K614" s="181">
        <v>12</v>
      </c>
      <c r="L614" s="167">
        <f t="shared" si="134"/>
        <v>6</v>
      </c>
      <c r="M614" s="188">
        <f t="shared" si="135"/>
        <v>6</v>
      </c>
      <c r="N614" s="187">
        <v>6</v>
      </c>
      <c r="O614" s="76">
        <v>6</v>
      </c>
      <c r="P614" s="76"/>
      <c r="Q614" s="76"/>
      <c r="R614" s="76"/>
      <c r="S614" s="76"/>
    </row>
    <row r="615" spans="1:19" s="54" customFormat="1" ht="18.75" customHeight="1">
      <c r="A615" s="130" t="s">
        <v>497</v>
      </c>
      <c r="B615" s="350" t="s">
        <v>278</v>
      </c>
      <c r="C615" s="351"/>
      <c r="D615" s="351"/>
      <c r="E615" s="351"/>
      <c r="F615" s="351"/>
      <c r="G615" s="351"/>
      <c r="H615" s="351"/>
      <c r="I615" s="351"/>
      <c r="J615" s="352"/>
      <c r="K615" s="181">
        <v>13</v>
      </c>
      <c r="L615" s="167">
        <f t="shared" si="134"/>
        <v>7</v>
      </c>
      <c r="M615" s="188">
        <f t="shared" si="135"/>
        <v>0</v>
      </c>
      <c r="N615" s="187">
        <v>7</v>
      </c>
      <c r="O615" s="76">
        <v>0</v>
      </c>
      <c r="P615" s="76"/>
      <c r="Q615" s="76"/>
      <c r="R615" s="76"/>
      <c r="S615" s="76"/>
    </row>
    <row r="616" spans="1:19" s="54" customFormat="1" ht="18.75" customHeight="1">
      <c r="A616" s="363" t="s">
        <v>690</v>
      </c>
      <c r="B616" s="364"/>
      <c r="C616" s="364"/>
      <c r="D616" s="364"/>
      <c r="E616" s="364"/>
      <c r="F616" s="364"/>
      <c r="G616" s="364"/>
      <c r="H616" s="364"/>
      <c r="I616" s="364"/>
      <c r="J616" s="365"/>
      <c r="K616" s="182"/>
      <c r="L616" s="134">
        <f t="shared" ref="L616:S616" si="136">SUM(L617:L627)</f>
        <v>168</v>
      </c>
      <c r="M616" s="134">
        <f t="shared" si="136"/>
        <v>63</v>
      </c>
      <c r="N616" s="134">
        <f t="shared" si="136"/>
        <v>0</v>
      </c>
      <c r="O616" s="134">
        <f t="shared" si="136"/>
        <v>0</v>
      </c>
      <c r="P616" s="134">
        <f t="shared" si="136"/>
        <v>168</v>
      </c>
      <c r="Q616" s="134">
        <f t="shared" si="136"/>
        <v>63</v>
      </c>
      <c r="R616" s="134">
        <f t="shared" si="136"/>
        <v>0</v>
      </c>
      <c r="S616" s="134">
        <f t="shared" si="136"/>
        <v>0</v>
      </c>
    </row>
    <row r="617" spans="1:19" s="54" customFormat="1" ht="18.75" customHeight="1">
      <c r="A617" s="132" t="s">
        <v>557</v>
      </c>
      <c r="B617" s="309" t="s">
        <v>339</v>
      </c>
      <c r="C617" s="310"/>
      <c r="D617" s="310"/>
      <c r="E617" s="310"/>
      <c r="F617" s="310"/>
      <c r="G617" s="310"/>
      <c r="H617" s="310"/>
      <c r="I617" s="310"/>
      <c r="J617" s="356"/>
      <c r="K617" s="191"/>
      <c r="L617" s="167">
        <f t="shared" ref="L617:L627" si="137">+N617+P617+R617</f>
        <v>15</v>
      </c>
      <c r="M617" s="188">
        <f t="shared" ref="M617:M627" si="138">+O617+Q617+S617</f>
        <v>0</v>
      </c>
      <c r="N617" s="187"/>
      <c r="O617" s="187"/>
      <c r="P617" s="76">
        <v>15</v>
      </c>
      <c r="Q617" s="76">
        <v>0</v>
      </c>
      <c r="R617" s="187"/>
      <c r="S617" s="76"/>
    </row>
    <row r="618" spans="1:19" s="54" customFormat="1" ht="18.75" customHeight="1">
      <c r="A618" s="132" t="s">
        <v>473</v>
      </c>
      <c r="B618" s="309" t="s">
        <v>255</v>
      </c>
      <c r="C618" s="310"/>
      <c r="D618" s="310"/>
      <c r="E618" s="310"/>
      <c r="F618" s="310"/>
      <c r="G618" s="310"/>
      <c r="H618" s="310"/>
      <c r="I618" s="310"/>
      <c r="J618" s="356"/>
      <c r="K618" s="191"/>
      <c r="L618" s="167">
        <f t="shared" si="137"/>
        <v>32</v>
      </c>
      <c r="M618" s="188">
        <f t="shared" si="138"/>
        <v>25</v>
      </c>
      <c r="N618" s="187"/>
      <c r="O618" s="187"/>
      <c r="P618" s="76">
        <v>32</v>
      </c>
      <c r="Q618" s="76">
        <v>25</v>
      </c>
      <c r="R618" s="187"/>
      <c r="S618" s="76"/>
    </row>
    <row r="619" spans="1:19" s="54" customFormat="1" ht="18.75" customHeight="1">
      <c r="A619" s="132" t="s">
        <v>571</v>
      </c>
      <c r="B619" s="309" t="s">
        <v>352</v>
      </c>
      <c r="C619" s="310"/>
      <c r="D619" s="310"/>
      <c r="E619" s="310"/>
      <c r="F619" s="310"/>
      <c r="G619" s="310"/>
      <c r="H619" s="310"/>
      <c r="I619" s="310"/>
      <c r="J619" s="356"/>
      <c r="K619" s="191"/>
      <c r="L619" s="167">
        <f t="shared" si="137"/>
        <v>6</v>
      </c>
      <c r="M619" s="188">
        <f t="shared" si="138"/>
        <v>0</v>
      </c>
      <c r="N619" s="187"/>
      <c r="O619" s="187"/>
      <c r="P619" s="76">
        <v>6</v>
      </c>
      <c r="Q619" s="76">
        <v>0</v>
      </c>
      <c r="R619" s="187"/>
      <c r="S619" s="76"/>
    </row>
    <row r="620" spans="1:19" s="54" customFormat="1" ht="18.75" customHeight="1">
      <c r="A620" s="135" t="s">
        <v>573</v>
      </c>
      <c r="B620" s="329" t="s">
        <v>354</v>
      </c>
      <c r="C620" s="330"/>
      <c r="D620" s="330"/>
      <c r="E620" s="330"/>
      <c r="F620" s="330"/>
      <c r="G620" s="330"/>
      <c r="H620" s="330"/>
      <c r="I620" s="330"/>
      <c r="J620" s="360"/>
      <c r="K620" s="191"/>
      <c r="L620" s="167">
        <f t="shared" si="137"/>
        <v>3</v>
      </c>
      <c r="M620" s="188">
        <f t="shared" si="138"/>
        <v>0</v>
      </c>
      <c r="N620" s="187"/>
      <c r="O620" s="187"/>
      <c r="P620" s="76">
        <v>3</v>
      </c>
      <c r="Q620" s="76">
        <v>0</v>
      </c>
      <c r="R620" s="187"/>
      <c r="S620" s="76"/>
    </row>
    <row r="621" spans="1:19" s="54" customFormat="1" ht="18.75" customHeight="1">
      <c r="A621" s="132" t="s">
        <v>577</v>
      </c>
      <c r="B621" s="309" t="s">
        <v>358</v>
      </c>
      <c r="C621" s="310"/>
      <c r="D621" s="310"/>
      <c r="E621" s="310"/>
      <c r="F621" s="310"/>
      <c r="G621" s="310"/>
      <c r="H621" s="310"/>
      <c r="I621" s="310"/>
      <c r="J621" s="356"/>
      <c r="K621" s="191"/>
      <c r="L621" s="167">
        <f t="shared" si="137"/>
        <v>2</v>
      </c>
      <c r="M621" s="188">
        <f t="shared" si="138"/>
        <v>0</v>
      </c>
      <c r="N621" s="187"/>
      <c r="O621" s="187"/>
      <c r="P621" s="76">
        <v>2</v>
      </c>
      <c r="Q621" s="76">
        <v>0</v>
      </c>
      <c r="R621" s="187"/>
      <c r="S621" s="76"/>
    </row>
    <row r="622" spans="1:19" s="54" customFormat="1" ht="18.75" customHeight="1">
      <c r="A622" s="132" t="s">
        <v>494</v>
      </c>
      <c r="B622" s="379" t="s">
        <v>276</v>
      </c>
      <c r="C622" s="380"/>
      <c r="D622" s="380"/>
      <c r="E622" s="380"/>
      <c r="F622" s="380"/>
      <c r="G622" s="380"/>
      <c r="H622" s="380"/>
      <c r="I622" s="380"/>
      <c r="J622" s="381"/>
      <c r="K622" s="191"/>
      <c r="L622" s="167">
        <f t="shared" si="137"/>
        <v>6</v>
      </c>
      <c r="M622" s="188">
        <f t="shared" si="138"/>
        <v>0</v>
      </c>
      <c r="N622" s="187"/>
      <c r="O622" s="187"/>
      <c r="P622" s="76">
        <v>6</v>
      </c>
      <c r="Q622" s="76">
        <v>0</v>
      </c>
      <c r="R622" s="187"/>
      <c r="S622" s="76"/>
    </row>
    <row r="623" spans="1:19" s="54" customFormat="1" ht="18.75" customHeight="1">
      <c r="A623" s="161" t="s">
        <v>599</v>
      </c>
      <c r="B623" s="306" t="s">
        <v>381</v>
      </c>
      <c r="C623" s="306"/>
      <c r="D623" s="306"/>
      <c r="E623" s="306"/>
      <c r="F623" s="306"/>
      <c r="G623" s="306"/>
      <c r="H623" s="306"/>
      <c r="I623" s="306"/>
      <c r="J623" s="306"/>
      <c r="K623" s="191"/>
      <c r="L623" s="167">
        <f t="shared" si="137"/>
        <v>24</v>
      </c>
      <c r="M623" s="188">
        <f t="shared" si="138"/>
        <v>18</v>
      </c>
      <c r="N623" s="187"/>
      <c r="O623" s="187"/>
      <c r="P623" s="76">
        <v>24</v>
      </c>
      <c r="Q623" s="76">
        <v>18</v>
      </c>
      <c r="R623" s="187"/>
      <c r="S623" s="76"/>
    </row>
    <row r="624" spans="1:19" s="54" customFormat="1" ht="18.75" customHeight="1">
      <c r="A624" s="146" t="s">
        <v>500</v>
      </c>
      <c r="B624" s="329" t="s">
        <v>281</v>
      </c>
      <c r="C624" s="330"/>
      <c r="D624" s="330"/>
      <c r="E624" s="330"/>
      <c r="F624" s="330"/>
      <c r="G624" s="330"/>
      <c r="H624" s="330"/>
      <c r="I624" s="330"/>
      <c r="J624" s="360"/>
      <c r="K624" s="191"/>
      <c r="L624" s="167">
        <f t="shared" si="137"/>
        <v>15</v>
      </c>
      <c r="M624" s="188">
        <f t="shared" si="138"/>
        <v>0</v>
      </c>
      <c r="N624" s="187"/>
      <c r="O624" s="187"/>
      <c r="P624" s="76">
        <v>15</v>
      </c>
      <c r="Q624" s="76">
        <v>0</v>
      </c>
      <c r="R624" s="187"/>
      <c r="S624" s="76"/>
    </row>
    <row r="625" spans="1:19" s="54" customFormat="1" ht="18.75" customHeight="1">
      <c r="A625" s="148" t="s">
        <v>524</v>
      </c>
      <c r="B625" s="306" t="s">
        <v>305</v>
      </c>
      <c r="C625" s="306"/>
      <c r="D625" s="306"/>
      <c r="E625" s="306"/>
      <c r="F625" s="306"/>
      <c r="G625" s="306"/>
      <c r="H625" s="306"/>
      <c r="I625" s="306"/>
      <c r="J625" s="306"/>
      <c r="K625" s="191"/>
      <c r="L625" s="167">
        <f t="shared" si="137"/>
        <v>18</v>
      </c>
      <c r="M625" s="188">
        <f t="shared" si="138"/>
        <v>0</v>
      </c>
      <c r="N625" s="187"/>
      <c r="O625" s="187"/>
      <c r="P625" s="76">
        <v>18</v>
      </c>
      <c r="Q625" s="76">
        <v>0</v>
      </c>
      <c r="R625" s="187"/>
      <c r="S625" s="76"/>
    </row>
    <row r="626" spans="1:19" s="54" customFormat="1" ht="18.75" customHeight="1">
      <c r="A626" s="148" t="s">
        <v>501</v>
      </c>
      <c r="B626" s="306" t="s">
        <v>282</v>
      </c>
      <c r="C626" s="306"/>
      <c r="D626" s="306"/>
      <c r="E626" s="306"/>
      <c r="F626" s="306"/>
      <c r="G626" s="306"/>
      <c r="H626" s="306"/>
      <c r="I626" s="306"/>
      <c r="J626" s="306"/>
      <c r="K626" s="191"/>
      <c r="L626" s="167">
        <f t="shared" si="137"/>
        <v>24</v>
      </c>
      <c r="M626" s="188">
        <f t="shared" si="138"/>
        <v>19</v>
      </c>
      <c r="N626" s="187"/>
      <c r="O626" s="187"/>
      <c r="P626" s="76">
        <v>24</v>
      </c>
      <c r="Q626" s="76">
        <v>19</v>
      </c>
      <c r="R626" s="187"/>
      <c r="S626" s="76"/>
    </row>
    <row r="627" spans="1:19" s="54" customFormat="1" ht="18.75" customHeight="1">
      <c r="A627" s="135" t="s">
        <v>498</v>
      </c>
      <c r="B627" s="329" t="s">
        <v>287</v>
      </c>
      <c r="C627" s="330"/>
      <c r="D627" s="330"/>
      <c r="E627" s="330"/>
      <c r="F627" s="330"/>
      <c r="G627" s="330"/>
      <c r="H627" s="330"/>
      <c r="I627" s="330"/>
      <c r="J627" s="360"/>
      <c r="K627" s="191"/>
      <c r="L627" s="167">
        <f t="shared" si="137"/>
        <v>23</v>
      </c>
      <c r="M627" s="188">
        <f t="shared" si="138"/>
        <v>1</v>
      </c>
      <c r="N627" s="187"/>
      <c r="O627" s="187"/>
      <c r="P627" s="76">
        <v>23</v>
      </c>
      <c r="Q627" s="76">
        <v>1</v>
      </c>
      <c r="R627" s="187"/>
      <c r="S627" s="76"/>
    </row>
    <row r="628" spans="1:19" s="54" customFormat="1" ht="18.75" customHeight="1">
      <c r="A628" s="363" t="s">
        <v>689</v>
      </c>
      <c r="B628" s="364"/>
      <c r="C628" s="364"/>
      <c r="D628" s="364"/>
      <c r="E628" s="364"/>
      <c r="F628" s="364"/>
      <c r="G628" s="364"/>
      <c r="H628" s="364"/>
      <c r="I628" s="364"/>
      <c r="J628" s="365"/>
      <c r="K628" s="182"/>
      <c r="L628" s="134">
        <f t="shared" ref="L628:S628" si="139">SUM(L629:L655)</f>
        <v>583</v>
      </c>
      <c r="M628" s="134">
        <f t="shared" si="139"/>
        <v>210</v>
      </c>
      <c r="N628" s="134">
        <f t="shared" si="139"/>
        <v>98</v>
      </c>
      <c r="O628" s="134">
        <f t="shared" si="139"/>
        <v>27</v>
      </c>
      <c r="P628" s="134">
        <f t="shared" si="139"/>
        <v>373</v>
      </c>
      <c r="Q628" s="134">
        <f t="shared" si="139"/>
        <v>172</v>
      </c>
      <c r="R628" s="134">
        <f t="shared" si="139"/>
        <v>112</v>
      </c>
      <c r="S628" s="134">
        <f t="shared" si="139"/>
        <v>11</v>
      </c>
    </row>
    <row r="629" spans="1:19" s="54" customFormat="1" ht="18.75" customHeight="1">
      <c r="A629" s="135" t="s">
        <v>506</v>
      </c>
      <c r="B629" s="329" t="s">
        <v>288</v>
      </c>
      <c r="C629" s="330"/>
      <c r="D629" s="330"/>
      <c r="E629" s="330"/>
      <c r="F629" s="330"/>
      <c r="G629" s="330"/>
      <c r="H629" s="330"/>
      <c r="I629" s="330"/>
      <c r="J629" s="360"/>
      <c r="K629" s="191">
        <v>1</v>
      </c>
      <c r="L629" s="167">
        <f t="shared" ref="L629:L655" si="140">+N629+P629+R629</f>
        <v>54</v>
      </c>
      <c r="M629" s="188">
        <f t="shared" ref="M629:M655" si="141">+O629+Q629+S629</f>
        <v>12</v>
      </c>
      <c r="N629" s="187">
        <v>54</v>
      </c>
      <c r="O629" s="187">
        <v>12</v>
      </c>
      <c r="P629" s="187"/>
      <c r="Q629" s="187"/>
      <c r="R629" s="187"/>
      <c r="S629" s="76"/>
    </row>
    <row r="630" spans="1:19" s="54" customFormat="1" ht="18.75" customHeight="1">
      <c r="A630" s="146" t="s">
        <v>567</v>
      </c>
      <c r="B630" s="300" t="s">
        <v>348</v>
      </c>
      <c r="C630" s="301"/>
      <c r="D630" s="301"/>
      <c r="E630" s="301"/>
      <c r="F630" s="301"/>
      <c r="G630" s="301"/>
      <c r="H630" s="301"/>
      <c r="I630" s="301"/>
      <c r="J630" s="354"/>
      <c r="K630" s="191">
        <v>2</v>
      </c>
      <c r="L630" s="167">
        <f t="shared" si="140"/>
        <v>10</v>
      </c>
      <c r="M630" s="188">
        <f t="shared" si="141"/>
        <v>0</v>
      </c>
      <c r="N630" s="187">
        <v>10</v>
      </c>
      <c r="O630" s="187">
        <v>0</v>
      </c>
      <c r="P630" s="187"/>
      <c r="Q630" s="187"/>
      <c r="R630" s="187"/>
      <c r="S630" s="76"/>
    </row>
    <row r="631" spans="1:19" s="54" customFormat="1" ht="18.75" customHeight="1">
      <c r="A631" s="150" t="s">
        <v>510</v>
      </c>
      <c r="B631" s="323" t="s">
        <v>292</v>
      </c>
      <c r="C631" s="324"/>
      <c r="D631" s="324"/>
      <c r="E631" s="324"/>
      <c r="F631" s="324"/>
      <c r="G631" s="324"/>
      <c r="H631" s="324"/>
      <c r="I631" s="324"/>
      <c r="J631" s="375"/>
      <c r="K631" s="191">
        <v>3</v>
      </c>
      <c r="L631" s="167">
        <f t="shared" si="140"/>
        <v>12</v>
      </c>
      <c r="M631" s="188">
        <f t="shared" si="141"/>
        <v>2</v>
      </c>
      <c r="N631" s="187">
        <v>12</v>
      </c>
      <c r="O631" s="187">
        <v>2</v>
      </c>
      <c r="P631" s="187"/>
      <c r="Q631" s="187"/>
      <c r="R631" s="187"/>
      <c r="S631" s="76"/>
    </row>
    <row r="632" spans="1:19" s="54" customFormat="1" ht="18.75" customHeight="1">
      <c r="A632" s="133" t="s">
        <v>467</v>
      </c>
      <c r="B632" s="300" t="s">
        <v>249</v>
      </c>
      <c r="C632" s="301"/>
      <c r="D632" s="301"/>
      <c r="E632" s="301"/>
      <c r="F632" s="301"/>
      <c r="G632" s="301"/>
      <c r="H632" s="301"/>
      <c r="I632" s="301"/>
      <c r="J632" s="354"/>
      <c r="K632" s="191">
        <v>4</v>
      </c>
      <c r="L632" s="167">
        <f t="shared" si="140"/>
        <v>13</v>
      </c>
      <c r="M632" s="188">
        <f t="shared" si="141"/>
        <v>13</v>
      </c>
      <c r="N632" s="187">
        <v>13</v>
      </c>
      <c r="O632" s="187">
        <v>13</v>
      </c>
      <c r="P632" s="187"/>
      <c r="Q632" s="187"/>
      <c r="R632" s="187"/>
      <c r="S632" s="76"/>
    </row>
    <row r="633" spans="1:19" s="54" customFormat="1" ht="18.75" customHeight="1">
      <c r="A633" s="135" t="s">
        <v>565</v>
      </c>
      <c r="B633" s="329" t="s">
        <v>346</v>
      </c>
      <c r="C633" s="330"/>
      <c r="D633" s="330"/>
      <c r="E633" s="330"/>
      <c r="F633" s="330"/>
      <c r="G633" s="330"/>
      <c r="H633" s="330"/>
      <c r="I633" s="330"/>
      <c r="J633" s="360"/>
      <c r="K633" s="191">
        <v>5</v>
      </c>
      <c r="L633" s="167">
        <f t="shared" si="140"/>
        <v>9</v>
      </c>
      <c r="M633" s="188">
        <f t="shared" si="141"/>
        <v>0</v>
      </c>
      <c r="N633" s="187">
        <v>9</v>
      </c>
      <c r="O633" s="187">
        <v>0</v>
      </c>
      <c r="P633" s="187"/>
      <c r="Q633" s="187"/>
      <c r="R633" s="187"/>
      <c r="S633" s="76"/>
    </row>
    <row r="634" spans="1:19" s="54" customFormat="1" ht="18.75" customHeight="1">
      <c r="A634" s="132" t="s">
        <v>573</v>
      </c>
      <c r="B634" s="309" t="s">
        <v>354</v>
      </c>
      <c r="C634" s="310"/>
      <c r="D634" s="310"/>
      <c r="E634" s="310"/>
      <c r="F634" s="310"/>
      <c r="G634" s="310"/>
      <c r="H634" s="310"/>
      <c r="I634" s="310"/>
      <c r="J634" s="356"/>
      <c r="K634" s="191">
        <v>6</v>
      </c>
      <c r="L634" s="167">
        <f t="shared" si="140"/>
        <v>46</v>
      </c>
      <c r="M634" s="188">
        <f t="shared" si="141"/>
        <v>0</v>
      </c>
      <c r="N634" s="187"/>
      <c r="O634" s="187"/>
      <c r="P634" s="187">
        <v>26</v>
      </c>
      <c r="Q634" s="187">
        <v>0</v>
      </c>
      <c r="R634" s="187">
        <v>20</v>
      </c>
      <c r="S634" s="76">
        <v>0</v>
      </c>
    </row>
    <row r="635" spans="1:19" s="54" customFormat="1" ht="18.75" customHeight="1">
      <c r="A635" s="143" t="s">
        <v>574</v>
      </c>
      <c r="B635" s="306" t="s">
        <v>355</v>
      </c>
      <c r="C635" s="306"/>
      <c r="D635" s="306"/>
      <c r="E635" s="306"/>
      <c r="F635" s="306"/>
      <c r="G635" s="306"/>
      <c r="H635" s="306"/>
      <c r="I635" s="306"/>
      <c r="J635" s="306"/>
      <c r="K635" s="191">
        <v>7</v>
      </c>
      <c r="L635" s="167">
        <f t="shared" si="140"/>
        <v>12</v>
      </c>
      <c r="M635" s="188">
        <f t="shared" si="141"/>
        <v>0</v>
      </c>
      <c r="N635" s="187"/>
      <c r="O635" s="187"/>
      <c r="P635" s="187">
        <v>12</v>
      </c>
      <c r="Q635" s="187">
        <v>0</v>
      </c>
      <c r="R635" s="187"/>
      <c r="S635" s="76"/>
    </row>
    <row r="636" spans="1:19" s="54" customFormat="1" ht="18.75" customHeight="1">
      <c r="A636" s="132" t="s">
        <v>577</v>
      </c>
      <c r="B636" s="309" t="s">
        <v>358</v>
      </c>
      <c r="C636" s="310"/>
      <c r="D636" s="310"/>
      <c r="E636" s="310"/>
      <c r="F636" s="310"/>
      <c r="G636" s="310"/>
      <c r="H636" s="310"/>
      <c r="I636" s="310"/>
      <c r="J636" s="356"/>
      <c r="K636" s="191">
        <v>8</v>
      </c>
      <c r="L636" s="167">
        <f t="shared" si="140"/>
        <v>42</v>
      </c>
      <c r="M636" s="188">
        <f t="shared" si="141"/>
        <v>16</v>
      </c>
      <c r="N636" s="187"/>
      <c r="O636" s="187"/>
      <c r="P636" s="187">
        <v>22</v>
      </c>
      <c r="Q636" s="187">
        <v>5</v>
      </c>
      <c r="R636" s="187">
        <v>20</v>
      </c>
      <c r="S636" s="76">
        <v>11</v>
      </c>
    </row>
    <row r="637" spans="1:19" s="54" customFormat="1" ht="18.75" customHeight="1">
      <c r="A637" s="132" t="s">
        <v>494</v>
      </c>
      <c r="B637" s="379" t="s">
        <v>276</v>
      </c>
      <c r="C637" s="380"/>
      <c r="D637" s="380"/>
      <c r="E637" s="380"/>
      <c r="F637" s="380"/>
      <c r="G637" s="380"/>
      <c r="H637" s="380"/>
      <c r="I637" s="380"/>
      <c r="J637" s="381"/>
      <c r="K637" s="191">
        <v>9</v>
      </c>
      <c r="L637" s="167">
        <f t="shared" si="140"/>
        <v>30</v>
      </c>
      <c r="M637" s="188">
        <f t="shared" si="141"/>
        <v>0</v>
      </c>
      <c r="N637" s="187"/>
      <c r="O637" s="187"/>
      <c r="P637" s="187">
        <v>20</v>
      </c>
      <c r="Q637" s="187">
        <v>0</v>
      </c>
      <c r="R637" s="187">
        <v>10</v>
      </c>
      <c r="S637" s="76">
        <v>0</v>
      </c>
    </row>
    <row r="638" spans="1:19" s="54" customFormat="1" ht="18.75" customHeight="1">
      <c r="A638" s="132" t="s">
        <v>473</v>
      </c>
      <c r="B638" s="309" t="s">
        <v>255</v>
      </c>
      <c r="C638" s="310"/>
      <c r="D638" s="310"/>
      <c r="E638" s="310"/>
      <c r="F638" s="310"/>
      <c r="G638" s="310"/>
      <c r="H638" s="310"/>
      <c r="I638" s="310"/>
      <c r="J638" s="356"/>
      <c r="K638" s="191">
        <v>10</v>
      </c>
      <c r="L638" s="167">
        <f t="shared" si="140"/>
        <v>26</v>
      </c>
      <c r="M638" s="188">
        <f t="shared" si="141"/>
        <v>23</v>
      </c>
      <c r="N638" s="187"/>
      <c r="O638" s="187"/>
      <c r="P638" s="187">
        <v>26</v>
      </c>
      <c r="Q638" s="187">
        <v>23</v>
      </c>
      <c r="R638" s="187"/>
      <c r="S638" s="76"/>
    </row>
    <row r="639" spans="1:19" s="54" customFormat="1" ht="18.75" customHeight="1">
      <c r="A639" s="132" t="s">
        <v>456</v>
      </c>
      <c r="B639" s="309" t="s">
        <v>236</v>
      </c>
      <c r="C639" s="310"/>
      <c r="D639" s="310"/>
      <c r="E639" s="310"/>
      <c r="F639" s="310"/>
      <c r="G639" s="310"/>
      <c r="H639" s="310"/>
      <c r="I639" s="310"/>
      <c r="J639" s="356"/>
      <c r="K639" s="191">
        <v>11</v>
      </c>
      <c r="L639" s="167">
        <f t="shared" si="140"/>
        <v>22</v>
      </c>
      <c r="M639" s="188">
        <f t="shared" si="141"/>
        <v>19</v>
      </c>
      <c r="N639" s="187"/>
      <c r="O639" s="187"/>
      <c r="P639" s="187">
        <v>22</v>
      </c>
      <c r="Q639" s="187">
        <v>19</v>
      </c>
      <c r="R639" s="187"/>
      <c r="S639" s="76"/>
    </row>
    <row r="640" spans="1:19" s="54" customFormat="1" ht="18.75" customHeight="1">
      <c r="A640" s="132" t="s">
        <v>477</v>
      </c>
      <c r="B640" s="309" t="s">
        <v>259</v>
      </c>
      <c r="C640" s="310"/>
      <c r="D640" s="310"/>
      <c r="E640" s="310"/>
      <c r="F640" s="310"/>
      <c r="G640" s="310"/>
      <c r="H640" s="310"/>
      <c r="I640" s="310"/>
      <c r="J640" s="356"/>
      <c r="K640" s="191">
        <v>12</v>
      </c>
      <c r="L640" s="167">
        <f t="shared" si="140"/>
        <v>23</v>
      </c>
      <c r="M640" s="188">
        <f t="shared" si="141"/>
        <v>23</v>
      </c>
      <c r="N640" s="187"/>
      <c r="O640" s="187"/>
      <c r="P640" s="187">
        <v>23</v>
      </c>
      <c r="Q640" s="187">
        <v>23</v>
      </c>
      <c r="R640" s="187"/>
      <c r="S640" s="76"/>
    </row>
    <row r="641" spans="1:19" s="54" customFormat="1" ht="18.75" customHeight="1">
      <c r="A641" s="132" t="s">
        <v>571</v>
      </c>
      <c r="B641" s="309" t="s">
        <v>352</v>
      </c>
      <c r="C641" s="310"/>
      <c r="D641" s="310"/>
      <c r="E641" s="310"/>
      <c r="F641" s="310"/>
      <c r="G641" s="310"/>
      <c r="H641" s="310"/>
      <c r="I641" s="310"/>
      <c r="J641" s="356"/>
      <c r="K641" s="191">
        <v>13</v>
      </c>
      <c r="L641" s="167">
        <f t="shared" si="140"/>
        <v>36</v>
      </c>
      <c r="M641" s="188">
        <f t="shared" si="141"/>
        <v>0</v>
      </c>
      <c r="N641" s="187"/>
      <c r="O641" s="187"/>
      <c r="P641" s="187">
        <v>11</v>
      </c>
      <c r="Q641" s="187">
        <v>0</v>
      </c>
      <c r="R641" s="187">
        <v>25</v>
      </c>
      <c r="S641" s="76">
        <v>0</v>
      </c>
    </row>
    <row r="642" spans="1:19" s="54" customFormat="1" ht="18.75" customHeight="1">
      <c r="A642" s="148" t="s">
        <v>524</v>
      </c>
      <c r="B642" s="306" t="s">
        <v>305</v>
      </c>
      <c r="C642" s="306"/>
      <c r="D642" s="306"/>
      <c r="E642" s="306"/>
      <c r="F642" s="306"/>
      <c r="G642" s="306"/>
      <c r="H642" s="306"/>
      <c r="I642" s="306"/>
      <c r="J642" s="306"/>
      <c r="K642" s="191">
        <v>14</v>
      </c>
      <c r="L642" s="167">
        <f t="shared" si="140"/>
        <v>66</v>
      </c>
      <c r="M642" s="188">
        <f t="shared" si="141"/>
        <v>0</v>
      </c>
      <c r="N642" s="187"/>
      <c r="O642" s="187"/>
      <c r="P642" s="187">
        <v>29</v>
      </c>
      <c r="Q642" s="187">
        <v>0</v>
      </c>
      <c r="R642" s="187">
        <v>37</v>
      </c>
      <c r="S642" s="76">
        <v>0</v>
      </c>
    </row>
    <row r="643" spans="1:19" s="54" customFormat="1" ht="18.75" customHeight="1">
      <c r="A643" s="135" t="s">
        <v>605</v>
      </c>
      <c r="B643" s="327" t="s">
        <v>386</v>
      </c>
      <c r="C643" s="328"/>
      <c r="D643" s="328"/>
      <c r="E643" s="328"/>
      <c r="F643" s="328"/>
      <c r="G643" s="328"/>
      <c r="H643" s="328"/>
      <c r="I643" s="328"/>
      <c r="J643" s="361"/>
      <c r="K643" s="191">
        <v>15</v>
      </c>
      <c r="L643" s="167">
        <f t="shared" si="140"/>
        <v>19</v>
      </c>
      <c r="M643" s="188">
        <f t="shared" si="141"/>
        <v>11</v>
      </c>
      <c r="N643" s="187"/>
      <c r="O643" s="187"/>
      <c r="P643" s="187">
        <v>19</v>
      </c>
      <c r="Q643" s="187">
        <v>11</v>
      </c>
      <c r="R643" s="187"/>
      <c r="S643" s="76"/>
    </row>
    <row r="644" spans="1:19" s="54" customFormat="1" ht="18.75" customHeight="1">
      <c r="A644" s="144" t="s">
        <v>474</v>
      </c>
      <c r="B644" s="306" t="s">
        <v>256</v>
      </c>
      <c r="C644" s="306"/>
      <c r="D644" s="306"/>
      <c r="E644" s="306"/>
      <c r="F644" s="306"/>
      <c r="G644" s="306"/>
      <c r="H644" s="306"/>
      <c r="I644" s="306"/>
      <c r="J644" s="306"/>
      <c r="K644" s="191">
        <v>16</v>
      </c>
      <c r="L644" s="167">
        <f t="shared" si="140"/>
        <v>12</v>
      </c>
      <c r="M644" s="188">
        <f t="shared" si="141"/>
        <v>11</v>
      </c>
      <c r="N644" s="187"/>
      <c r="O644" s="187"/>
      <c r="P644" s="187">
        <v>12</v>
      </c>
      <c r="Q644" s="187">
        <v>11</v>
      </c>
      <c r="R644" s="187"/>
      <c r="S644" s="76"/>
    </row>
    <row r="645" spans="1:19" s="54" customFormat="1" ht="18.75" customHeight="1">
      <c r="A645" s="135" t="s">
        <v>603</v>
      </c>
      <c r="B645" s="329" t="s">
        <v>385</v>
      </c>
      <c r="C645" s="330"/>
      <c r="D645" s="330"/>
      <c r="E645" s="330"/>
      <c r="F645" s="330"/>
      <c r="G645" s="330"/>
      <c r="H645" s="330"/>
      <c r="I645" s="330"/>
      <c r="J645" s="360"/>
      <c r="K645" s="191">
        <v>17</v>
      </c>
      <c r="L645" s="167">
        <f t="shared" si="140"/>
        <v>15</v>
      </c>
      <c r="M645" s="188">
        <f t="shared" si="141"/>
        <v>13</v>
      </c>
      <c r="N645" s="187"/>
      <c r="O645" s="187"/>
      <c r="P645" s="187">
        <v>15</v>
      </c>
      <c r="Q645" s="187">
        <v>13</v>
      </c>
      <c r="R645" s="187"/>
      <c r="S645" s="76"/>
    </row>
    <row r="646" spans="1:19" s="54" customFormat="1" ht="18.75" customHeight="1">
      <c r="A646" s="59" t="s">
        <v>461</v>
      </c>
      <c r="B646" s="306" t="s">
        <v>241</v>
      </c>
      <c r="C646" s="339"/>
      <c r="D646" s="339"/>
      <c r="E646" s="339"/>
      <c r="F646" s="339"/>
      <c r="G646" s="339"/>
      <c r="H646" s="339"/>
      <c r="I646" s="339"/>
      <c r="J646" s="339"/>
      <c r="K646" s="191">
        <v>18</v>
      </c>
      <c r="L646" s="167">
        <f t="shared" si="140"/>
        <v>16</v>
      </c>
      <c r="M646" s="188">
        <f t="shared" si="141"/>
        <v>16</v>
      </c>
      <c r="N646" s="187"/>
      <c r="O646" s="76"/>
      <c r="P646" s="76">
        <v>16</v>
      </c>
      <c r="Q646" s="76">
        <v>16</v>
      </c>
      <c r="R646" s="76"/>
      <c r="S646" s="76"/>
    </row>
    <row r="647" spans="1:19" s="54" customFormat="1" ht="18.75" customHeight="1">
      <c r="A647" s="135" t="s">
        <v>490</v>
      </c>
      <c r="B647" s="329" t="s">
        <v>272</v>
      </c>
      <c r="C647" s="330"/>
      <c r="D647" s="330"/>
      <c r="E647" s="330"/>
      <c r="F647" s="330"/>
      <c r="G647" s="330"/>
      <c r="H647" s="330"/>
      <c r="I647" s="330"/>
      <c r="J647" s="360"/>
      <c r="K647" s="191">
        <v>19</v>
      </c>
      <c r="L647" s="167">
        <f t="shared" si="140"/>
        <v>11</v>
      </c>
      <c r="M647" s="188">
        <f t="shared" si="141"/>
        <v>11</v>
      </c>
      <c r="N647" s="187"/>
      <c r="O647" s="76"/>
      <c r="P647" s="76">
        <v>11</v>
      </c>
      <c r="Q647" s="76">
        <v>11</v>
      </c>
      <c r="R647" s="76"/>
      <c r="S647" s="76"/>
    </row>
    <row r="648" spans="1:19" s="54" customFormat="1" ht="18.75" customHeight="1">
      <c r="A648" s="148" t="s">
        <v>501</v>
      </c>
      <c r="B648" s="306" t="s">
        <v>282</v>
      </c>
      <c r="C648" s="306"/>
      <c r="D648" s="306"/>
      <c r="E648" s="306"/>
      <c r="F648" s="306"/>
      <c r="G648" s="306"/>
      <c r="H648" s="306"/>
      <c r="I648" s="306"/>
      <c r="J648" s="306"/>
      <c r="K648" s="191">
        <v>20</v>
      </c>
      <c r="L648" s="167">
        <f t="shared" si="140"/>
        <v>15</v>
      </c>
      <c r="M648" s="188">
        <f t="shared" si="141"/>
        <v>12</v>
      </c>
      <c r="N648" s="187"/>
      <c r="O648" s="76"/>
      <c r="P648" s="76">
        <v>15</v>
      </c>
      <c r="Q648" s="76">
        <v>12</v>
      </c>
      <c r="R648" s="76"/>
      <c r="S648" s="76"/>
    </row>
    <row r="649" spans="1:19" s="54" customFormat="1" ht="18.75" customHeight="1">
      <c r="A649" s="132" t="s">
        <v>575</v>
      </c>
      <c r="B649" s="309" t="s">
        <v>356</v>
      </c>
      <c r="C649" s="310"/>
      <c r="D649" s="310"/>
      <c r="E649" s="310"/>
      <c r="F649" s="310"/>
      <c r="G649" s="310"/>
      <c r="H649" s="310"/>
      <c r="I649" s="310"/>
      <c r="J649" s="356"/>
      <c r="K649" s="191">
        <v>21</v>
      </c>
      <c r="L649" s="167">
        <f t="shared" si="140"/>
        <v>11</v>
      </c>
      <c r="M649" s="188">
        <f t="shared" si="141"/>
        <v>0</v>
      </c>
      <c r="N649" s="187"/>
      <c r="O649" s="76"/>
      <c r="P649" s="76">
        <v>11</v>
      </c>
      <c r="Q649" s="76">
        <v>0</v>
      </c>
      <c r="R649" s="76"/>
      <c r="S649" s="76"/>
    </row>
    <row r="650" spans="1:19" s="54" customFormat="1" ht="18.75" customHeight="1">
      <c r="A650" s="132" t="s">
        <v>479</v>
      </c>
      <c r="B650" s="309" t="s">
        <v>261</v>
      </c>
      <c r="C650" s="310"/>
      <c r="D650" s="310"/>
      <c r="E650" s="310"/>
      <c r="F650" s="310"/>
      <c r="G650" s="310"/>
      <c r="H650" s="310"/>
      <c r="I650" s="310"/>
      <c r="J650" s="356"/>
      <c r="K650" s="191">
        <v>22</v>
      </c>
      <c r="L650" s="167">
        <f t="shared" si="140"/>
        <v>16</v>
      </c>
      <c r="M650" s="188">
        <f t="shared" si="141"/>
        <v>16</v>
      </c>
      <c r="N650" s="187"/>
      <c r="O650" s="76"/>
      <c r="P650" s="76">
        <v>16</v>
      </c>
      <c r="Q650" s="76">
        <v>16</v>
      </c>
      <c r="R650" s="76"/>
      <c r="S650" s="76"/>
    </row>
    <row r="651" spans="1:19" s="54" customFormat="1" ht="18.75" customHeight="1">
      <c r="A651" s="143" t="s">
        <v>570</v>
      </c>
      <c r="B651" s="321" t="s">
        <v>351</v>
      </c>
      <c r="C651" s="322"/>
      <c r="D651" s="322"/>
      <c r="E651" s="322"/>
      <c r="F651" s="322"/>
      <c r="G651" s="322"/>
      <c r="H651" s="322"/>
      <c r="I651" s="322"/>
      <c r="J651" s="374"/>
      <c r="K651" s="191">
        <v>23</v>
      </c>
      <c r="L651" s="167">
        <f t="shared" si="140"/>
        <v>13</v>
      </c>
      <c r="M651" s="188">
        <f t="shared" si="141"/>
        <v>0</v>
      </c>
      <c r="N651" s="187"/>
      <c r="O651" s="76"/>
      <c r="P651" s="76">
        <v>13</v>
      </c>
      <c r="Q651" s="76">
        <v>0</v>
      </c>
      <c r="R651" s="76"/>
      <c r="S651" s="76"/>
    </row>
    <row r="652" spans="1:19" s="54" customFormat="1" ht="18.75" customHeight="1">
      <c r="A652" s="135" t="s">
        <v>502</v>
      </c>
      <c r="B652" s="329" t="s">
        <v>283</v>
      </c>
      <c r="C652" s="330"/>
      <c r="D652" s="330"/>
      <c r="E652" s="330"/>
      <c r="F652" s="330"/>
      <c r="G652" s="330"/>
      <c r="H652" s="330"/>
      <c r="I652" s="330"/>
      <c r="J652" s="360"/>
      <c r="K652" s="191">
        <v>24</v>
      </c>
      <c r="L652" s="167">
        <f t="shared" si="140"/>
        <v>16</v>
      </c>
      <c r="M652" s="188">
        <f t="shared" si="141"/>
        <v>0</v>
      </c>
      <c r="N652" s="187"/>
      <c r="O652" s="76"/>
      <c r="P652" s="76">
        <v>16</v>
      </c>
      <c r="Q652" s="76">
        <v>0</v>
      </c>
      <c r="R652" s="76"/>
      <c r="S652" s="76"/>
    </row>
    <row r="653" spans="1:19" s="54" customFormat="1" ht="18.75" customHeight="1">
      <c r="A653" s="146" t="s">
        <v>508</v>
      </c>
      <c r="B653" s="329" t="s">
        <v>290</v>
      </c>
      <c r="C653" s="330"/>
      <c r="D653" s="330"/>
      <c r="E653" s="330"/>
      <c r="F653" s="330"/>
      <c r="G653" s="330"/>
      <c r="H653" s="330"/>
      <c r="I653" s="330"/>
      <c r="J653" s="360"/>
      <c r="K653" s="191">
        <v>25</v>
      </c>
      <c r="L653" s="167">
        <f t="shared" si="140"/>
        <v>15</v>
      </c>
      <c r="M653" s="188">
        <f t="shared" si="141"/>
        <v>3</v>
      </c>
      <c r="N653" s="187"/>
      <c r="O653" s="76"/>
      <c r="P653" s="76">
        <v>15</v>
      </c>
      <c r="Q653" s="76">
        <v>3</v>
      </c>
      <c r="R653" s="76"/>
      <c r="S653" s="76"/>
    </row>
    <row r="654" spans="1:19" s="54" customFormat="1" ht="18.75" customHeight="1">
      <c r="A654" s="132" t="s">
        <v>586</v>
      </c>
      <c r="B654" s="309" t="s">
        <v>366</v>
      </c>
      <c r="C654" s="310"/>
      <c r="D654" s="310"/>
      <c r="E654" s="310"/>
      <c r="F654" s="310"/>
      <c r="G654" s="310"/>
      <c r="H654" s="310"/>
      <c r="I654" s="310"/>
      <c r="J654" s="356"/>
      <c r="K654" s="191">
        <v>26</v>
      </c>
      <c r="L654" s="167">
        <f t="shared" si="140"/>
        <v>16</v>
      </c>
      <c r="M654" s="188">
        <f t="shared" si="141"/>
        <v>9</v>
      </c>
      <c r="N654" s="187"/>
      <c r="O654" s="76"/>
      <c r="P654" s="76">
        <v>16</v>
      </c>
      <c r="Q654" s="76">
        <v>9</v>
      </c>
      <c r="R654" s="76"/>
      <c r="S654" s="76"/>
    </row>
    <row r="655" spans="1:19" s="54" customFormat="1" ht="18.75" customHeight="1">
      <c r="A655" s="149" t="s">
        <v>503</v>
      </c>
      <c r="B655" s="329" t="s">
        <v>284</v>
      </c>
      <c r="C655" s="330"/>
      <c r="D655" s="330"/>
      <c r="E655" s="330"/>
      <c r="F655" s="330"/>
      <c r="G655" s="330"/>
      <c r="H655" s="330"/>
      <c r="I655" s="330"/>
      <c r="J655" s="360"/>
      <c r="K655" s="191">
        <v>27</v>
      </c>
      <c r="L655" s="167">
        <f t="shared" si="140"/>
        <v>7</v>
      </c>
      <c r="M655" s="188">
        <f t="shared" si="141"/>
        <v>0</v>
      </c>
      <c r="N655" s="187"/>
      <c r="O655" s="76"/>
      <c r="P655" s="76">
        <v>7</v>
      </c>
      <c r="Q655" s="76">
        <v>0</v>
      </c>
      <c r="R655" s="76"/>
      <c r="S655" s="76"/>
    </row>
    <row r="656" spans="1:19" s="54" customFormat="1" ht="18.75" customHeight="1">
      <c r="A656" s="363" t="s">
        <v>688</v>
      </c>
      <c r="B656" s="364"/>
      <c r="C656" s="364"/>
      <c r="D656" s="364"/>
      <c r="E656" s="364"/>
      <c r="F656" s="364"/>
      <c r="G656" s="364"/>
      <c r="H656" s="364"/>
      <c r="I656" s="364"/>
      <c r="J656" s="365"/>
      <c r="K656" s="182"/>
      <c r="L656" s="134">
        <f t="shared" ref="L656:S656" si="142">SUM(L657:L668)</f>
        <v>188</v>
      </c>
      <c r="M656" s="134">
        <f t="shared" si="142"/>
        <v>83</v>
      </c>
      <c r="N656" s="134">
        <f t="shared" si="142"/>
        <v>0</v>
      </c>
      <c r="O656" s="134">
        <f t="shared" si="142"/>
        <v>0</v>
      </c>
      <c r="P656" s="134">
        <f t="shared" si="142"/>
        <v>175</v>
      </c>
      <c r="Q656" s="134">
        <f t="shared" si="142"/>
        <v>78</v>
      </c>
      <c r="R656" s="134">
        <f t="shared" si="142"/>
        <v>13</v>
      </c>
      <c r="S656" s="134">
        <f t="shared" si="142"/>
        <v>5</v>
      </c>
    </row>
    <row r="657" spans="1:19" s="54" customFormat="1" ht="18.75" customHeight="1">
      <c r="A657" s="58" t="s">
        <v>596</v>
      </c>
      <c r="B657" s="329" t="s">
        <v>378</v>
      </c>
      <c r="C657" s="330"/>
      <c r="D657" s="330"/>
      <c r="E657" s="330"/>
      <c r="F657" s="330"/>
      <c r="G657" s="330"/>
      <c r="H657" s="330"/>
      <c r="I657" s="330"/>
      <c r="J657" s="360"/>
      <c r="K657" s="181">
        <v>2</v>
      </c>
      <c r="L657" s="167">
        <f t="shared" ref="L657:L668" si="143">+N657+P657+R657</f>
        <v>14</v>
      </c>
      <c r="M657" s="188">
        <f t="shared" ref="M657:M668" si="144">+O657+Q657+S657</f>
        <v>10</v>
      </c>
      <c r="N657" s="187"/>
      <c r="O657" s="76"/>
      <c r="P657" s="76">
        <v>14</v>
      </c>
      <c r="Q657" s="76">
        <v>10</v>
      </c>
      <c r="R657" s="76"/>
      <c r="S657" s="76"/>
    </row>
    <row r="658" spans="1:19" s="54" customFormat="1" ht="18.75" customHeight="1">
      <c r="A658" s="132" t="s">
        <v>647</v>
      </c>
      <c r="B658" s="309" t="s">
        <v>431</v>
      </c>
      <c r="C658" s="310"/>
      <c r="D658" s="310"/>
      <c r="E658" s="310"/>
      <c r="F658" s="310"/>
      <c r="G658" s="310"/>
      <c r="H658" s="310"/>
      <c r="I658" s="310"/>
      <c r="J658" s="356"/>
      <c r="K658" s="181">
        <v>3</v>
      </c>
      <c r="L658" s="167">
        <f t="shared" si="143"/>
        <v>33</v>
      </c>
      <c r="M658" s="188">
        <f t="shared" si="144"/>
        <v>7</v>
      </c>
      <c r="N658" s="187"/>
      <c r="O658" s="76"/>
      <c r="P658" s="76">
        <v>33</v>
      </c>
      <c r="Q658" s="76">
        <v>7</v>
      </c>
      <c r="R658" s="76"/>
      <c r="S658" s="76"/>
    </row>
    <row r="659" spans="1:19" s="54" customFormat="1" ht="18.75" customHeight="1">
      <c r="A659" s="132" t="s">
        <v>494</v>
      </c>
      <c r="B659" s="379" t="s">
        <v>276</v>
      </c>
      <c r="C659" s="380"/>
      <c r="D659" s="380"/>
      <c r="E659" s="380"/>
      <c r="F659" s="380"/>
      <c r="G659" s="380"/>
      <c r="H659" s="380"/>
      <c r="I659" s="380"/>
      <c r="J659" s="381"/>
      <c r="K659" s="181">
        <v>4</v>
      </c>
      <c r="L659" s="167">
        <f t="shared" si="143"/>
        <v>30</v>
      </c>
      <c r="M659" s="188">
        <f t="shared" si="144"/>
        <v>0</v>
      </c>
      <c r="N659" s="187"/>
      <c r="O659" s="76"/>
      <c r="P659" s="76">
        <v>30</v>
      </c>
      <c r="Q659" s="76"/>
      <c r="R659" s="76"/>
      <c r="S659" s="76"/>
    </row>
    <row r="660" spans="1:19" s="54" customFormat="1" ht="18.75" customHeight="1">
      <c r="A660" s="142" t="s">
        <v>493</v>
      </c>
      <c r="B660" s="334" t="s">
        <v>275</v>
      </c>
      <c r="C660" s="335"/>
      <c r="D660" s="335"/>
      <c r="E660" s="335"/>
      <c r="F660" s="335"/>
      <c r="G660" s="335"/>
      <c r="H660" s="335"/>
      <c r="I660" s="335"/>
      <c r="J660" s="366"/>
      <c r="K660" s="181">
        <v>5</v>
      </c>
      <c r="L660" s="167">
        <f t="shared" si="143"/>
        <v>10</v>
      </c>
      <c r="M660" s="188">
        <f t="shared" si="144"/>
        <v>0</v>
      </c>
      <c r="N660" s="187"/>
      <c r="O660" s="76"/>
      <c r="P660" s="76">
        <v>10</v>
      </c>
      <c r="Q660" s="76"/>
      <c r="R660" s="76"/>
      <c r="S660" s="76"/>
    </row>
    <row r="661" spans="1:19" s="54" customFormat="1" ht="18.75" customHeight="1">
      <c r="A661" s="132" t="s">
        <v>477</v>
      </c>
      <c r="B661" s="309" t="s">
        <v>259</v>
      </c>
      <c r="C661" s="310"/>
      <c r="D661" s="310"/>
      <c r="E661" s="310"/>
      <c r="F661" s="310"/>
      <c r="G661" s="310"/>
      <c r="H661" s="310"/>
      <c r="I661" s="310"/>
      <c r="J661" s="356"/>
      <c r="K661" s="181">
        <v>6</v>
      </c>
      <c r="L661" s="167">
        <f t="shared" si="143"/>
        <v>24</v>
      </c>
      <c r="M661" s="188">
        <f t="shared" si="144"/>
        <v>22</v>
      </c>
      <c r="N661" s="187"/>
      <c r="O661" s="76"/>
      <c r="P661" s="76">
        <v>24</v>
      </c>
      <c r="Q661" s="76">
        <v>22</v>
      </c>
      <c r="R661" s="76"/>
      <c r="S661" s="76"/>
    </row>
    <row r="662" spans="1:19" s="54" customFormat="1" ht="18.75" customHeight="1">
      <c r="A662" s="144" t="s">
        <v>474</v>
      </c>
      <c r="B662" s="306" t="s">
        <v>256</v>
      </c>
      <c r="C662" s="306"/>
      <c r="D662" s="306"/>
      <c r="E662" s="306"/>
      <c r="F662" s="306"/>
      <c r="G662" s="306"/>
      <c r="H662" s="306"/>
      <c r="I662" s="306"/>
      <c r="J662" s="306"/>
      <c r="K662" s="181">
        <v>7</v>
      </c>
      <c r="L662" s="167">
        <f t="shared" si="143"/>
        <v>13</v>
      </c>
      <c r="M662" s="188">
        <f t="shared" si="144"/>
        <v>11</v>
      </c>
      <c r="N662" s="187"/>
      <c r="O662" s="76"/>
      <c r="P662" s="76">
        <v>13</v>
      </c>
      <c r="Q662" s="76">
        <v>11</v>
      </c>
      <c r="R662" s="76"/>
      <c r="S662" s="76"/>
    </row>
    <row r="663" spans="1:19" s="54" customFormat="1" ht="18.75" customHeight="1">
      <c r="A663" s="132" t="s">
        <v>456</v>
      </c>
      <c r="B663" s="309" t="s">
        <v>236</v>
      </c>
      <c r="C663" s="310"/>
      <c r="D663" s="310"/>
      <c r="E663" s="310"/>
      <c r="F663" s="310"/>
      <c r="G663" s="310"/>
      <c r="H663" s="310"/>
      <c r="I663" s="310"/>
      <c r="J663" s="356"/>
      <c r="K663" s="181">
        <v>8</v>
      </c>
      <c r="L663" s="167">
        <f t="shared" si="143"/>
        <v>17</v>
      </c>
      <c r="M663" s="188">
        <f t="shared" si="144"/>
        <v>14</v>
      </c>
      <c r="N663" s="187"/>
      <c r="O663" s="76"/>
      <c r="P663" s="76">
        <v>17</v>
      </c>
      <c r="Q663" s="76">
        <v>14</v>
      </c>
      <c r="R663" s="76"/>
      <c r="S663" s="76"/>
    </row>
    <row r="664" spans="1:19" s="54" customFormat="1" ht="18.75" customHeight="1">
      <c r="A664" s="132" t="s">
        <v>575</v>
      </c>
      <c r="B664" s="309" t="s">
        <v>356</v>
      </c>
      <c r="C664" s="310"/>
      <c r="D664" s="310"/>
      <c r="E664" s="310"/>
      <c r="F664" s="310"/>
      <c r="G664" s="310"/>
      <c r="H664" s="310"/>
      <c r="I664" s="310"/>
      <c r="J664" s="356"/>
      <c r="K664" s="181">
        <v>9</v>
      </c>
      <c r="L664" s="167">
        <f t="shared" si="143"/>
        <v>6</v>
      </c>
      <c r="M664" s="188">
        <f t="shared" si="144"/>
        <v>0</v>
      </c>
      <c r="N664" s="187"/>
      <c r="O664" s="76"/>
      <c r="P664" s="76">
        <v>6</v>
      </c>
      <c r="Q664" s="76"/>
      <c r="R664" s="76"/>
      <c r="S664" s="76"/>
    </row>
    <row r="665" spans="1:19" s="54" customFormat="1" ht="18.75" customHeight="1">
      <c r="A665" s="132" t="s">
        <v>573</v>
      </c>
      <c r="B665" s="309" t="s">
        <v>354</v>
      </c>
      <c r="C665" s="310"/>
      <c r="D665" s="310"/>
      <c r="E665" s="310"/>
      <c r="F665" s="310"/>
      <c r="G665" s="310"/>
      <c r="H665" s="310"/>
      <c r="I665" s="310"/>
      <c r="J665" s="356"/>
      <c r="K665" s="181">
        <v>10</v>
      </c>
      <c r="L665" s="167">
        <f t="shared" si="143"/>
        <v>7</v>
      </c>
      <c r="M665" s="188">
        <f t="shared" si="144"/>
        <v>0</v>
      </c>
      <c r="N665" s="187"/>
      <c r="O665" s="76"/>
      <c r="P665" s="76">
        <v>7</v>
      </c>
      <c r="Q665" s="76"/>
      <c r="R665" s="76"/>
      <c r="S665" s="76"/>
    </row>
    <row r="666" spans="1:19" s="54" customFormat="1" ht="18.75" customHeight="1">
      <c r="A666" s="132" t="s">
        <v>577</v>
      </c>
      <c r="B666" s="309" t="s">
        <v>358</v>
      </c>
      <c r="C666" s="310"/>
      <c r="D666" s="310"/>
      <c r="E666" s="310"/>
      <c r="F666" s="310"/>
      <c r="G666" s="310"/>
      <c r="H666" s="310"/>
      <c r="I666" s="310"/>
      <c r="J666" s="356"/>
      <c r="K666" s="181">
        <v>11</v>
      </c>
      <c r="L666" s="167">
        <f t="shared" si="143"/>
        <v>8</v>
      </c>
      <c r="M666" s="188">
        <f t="shared" si="144"/>
        <v>4</v>
      </c>
      <c r="N666" s="187"/>
      <c r="O666" s="76"/>
      <c r="P666" s="76">
        <v>8</v>
      </c>
      <c r="Q666" s="76">
        <v>4</v>
      </c>
      <c r="R666" s="76"/>
      <c r="S666" s="76"/>
    </row>
    <row r="667" spans="1:19" s="54" customFormat="1" ht="18.75" customHeight="1">
      <c r="A667" s="145" t="s">
        <v>610</v>
      </c>
      <c r="B667" s="321" t="s">
        <v>391</v>
      </c>
      <c r="C667" s="322"/>
      <c r="D667" s="322"/>
      <c r="E667" s="322"/>
      <c r="F667" s="322"/>
      <c r="G667" s="322"/>
      <c r="H667" s="322"/>
      <c r="I667" s="322"/>
      <c r="J667" s="374"/>
      <c r="K667" s="181">
        <v>12</v>
      </c>
      <c r="L667" s="167">
        <f t="shared" si="143"/>
        <v>13</v>
      </c>
      <c r="M667" s="188">
        <f t="shared" si="144"/>
        <v>10</v>
      </c>
      <c r="N667" s="187"/>
      <c r="O667" s="76"/>
      <c r="P667" s="76">
        <v>13</v>
      </c>
      <c r="Q667" s="76">
        <v>10</v>
      </c>
      <c r="R667" s="76"/>
      <c r="S667" s="76"/>
    </row>
    <row r="668" spans="1:19" s="54" customFormat="1" ht="18.75" customHeight="1">
      <c r="A668" s="194"/>
      <c r="B668" s="309" t="s">
        <v>320</v>
      </c>
      <c r="C668" s="310"/>
      <c r="D668" s="310"/>
      <c r="E668" s="310"/>
      <c r="F668" s="310"/>
      <c r="G668" s="310"/>
      <c r="H668" s="310"/>
      <c r="I668" s="310"/>
      <c r="J668" s="356"/>
      <c r="K668" s="181">
        <v>13</v>
      </c>
      <c r="L668" s="167">
        <f t="shared" si="143"/>
        <v>13</v>
      </c>
      <c r="M668" s="188">
        <f t="shared" si="144"/>
        <v>5</v>
      </c>
      <c r="N668" s="187"/>
      <c r="O668" s="76"/>
      <c r="P668" s="76"/>
      <c r="Q668" s="76"/>
      <c r="R668" s="76">
        <v>13</v>
      </c>
      <c r="S668" s="76">
        <v>5</v>
      </c>
    </row>
    <row r="669" spans="1:19" s="54" customFormat="1" ht="18.75" customHeight="1">
      <c r="A669" s="363" t="s">
        <v>687</v>
      </c>
      <c r="B669" s="364"/>
      <c r="C669" s="364"/>
      <c r="D669" s="364"/>
      <c r="E669" s="364"/>
      <c r="F669" s="364"/>
      <c r="G669" s="364"/>
      <c r="H669" s="364"/>
      <c r="I669" s="364"/>
      <c r="J669" s="365"/>
      <c r="K669" s="182"/>
      <c r="L669" s="134">
        <f t="shared" ref="L669:S669" si="145">SUM(L670:L692)</f>
        <v>366</v>
      </c>
      <c r="M669" s="134">
        <f t="shared" si="145"/>
        <v>155</v>
      </c>
      <c r="N669" s="134">
        <f t="shared" si="145"/>
        <v>92</v>
      </c>
      <c r="O669" s="134">
        <f t="shared" si="145"/>
        <v>36</v>
      </c>
      <c r="P669" s="134">
        <f t="shared" si="145"/>
        <v>240</v>
      </c>
      <c r="Q669" s="134">
        <f t="shared" si="145"/>
        <v>108</v>
      </c>
      <c r="R669" s="134">
        <f t="shared" si="145"/>
        <v>34</v>
      </c>
      <c r="S669" s="134">
        <f t="shared" si="145"/>
        <v>11</v>
      </c>
    </row>
    <row r="670" spans="1:19" s="54" customFormat="1" ht="18.75" customHeight="1">
      <c r="A670" s="130" t="s">
        <v>686</v>
      </c>
      <c r="B670" s="350" t="s">
        <v>283</v>
      </c>
      <c r="C670" s="351"/>
      <c r="D670" s="351"/>
      <c r="E670" s="351"/>
      <c r="F670" s="351"/>
      <c r="G670" s="351"/>
      <c r="H670" s="351"/>
      <c r="I670" s="351"/>
      <c r="J670" s="352"/>
      <c r="K670" s="181">
        <v>2</v>
      </c>
      <c r="L670" s="167">
        <f t="shared" ref="L670:L692" si="146">+N670+P670+R670</f>
        <v>17</v>
      </c>
      <c r="M670" s="188">
        <f t="shared" ref="M670:M692" si="147">+O670+Q670+S670</f>
        <v>9</v>
      </c>
      <c r="N670" s="187"/>
      <c r="O670" s="76"/>
      <c r="P670" s="76">
        <v>17</v>
      </c>
      <c r="Q670" s="76">
        <v>9</v>
      </c>
      <c r="R670" s="76"/>
      <c r="S670" s="76"/>
    </row>
    <row r="671" spans="1:19" s="54" customFormat="1" ht="18.75" customHeight="1">
      <c r="A671" s="132" t="s">
        <v>557</v>
      </c>
      <c r="B671" s="309" t="s">
        <v>339</v>
      </c>
      <c r="C671" s="310"/>
      <c r="D671" s="310"/>
      <c r="E671" s="310"/>
      <c r="F671" s="310"/>
      <c r="G671" s="310"/>
      <c r="H671" s="310"/>
      <c r="I671" s="310"/>
      <c r="J671" s="356"/>
      <c r="K671" s="181">
        <v>3</v>
      </c>
      <c r="L671" s="167">
        <f t="shared" si="146"/>
        <v>16</v>
      </c>
      <c r="M671" s="188">
        <f t="shared" si="147"/>
        <v>0</v>
      </c>
      <c r="N671" s="187"/>
      <c r="O671" s="76"/>
      <c r="P671" s="76">
        <v>16</v>
      </c>
      <c r="Q671" s="76"/>
      <c r="R671" s="76"/>
      <c r="S671" s="76"/>
    </row>
    <row r="672" spans="1:19" s="54" customFormat="1" ht="18.75" customHeight="1">
      <c r="A672" s="132" t="s">
        <v>573</v>
      </c>
      <c r="B672" s="309" t="s">
        <v>354</v>
      </c>
      <c r="C672" s="310"/>
      <c r="D672" s="310"/>
      <c r="E672" s="310"/>
      <c r="F672" s="310"/>
      <c r="G672" s="310"/>
      <c r="H672" s="310"/>
      <c r="I672" s="310"/>
      <c r="J672" s="356"/>
      <c r="K672" s="181">
        <v>4</v>
      </c>
      <c r="L672" s="167">
        <f t="shared" si="146"/>
        <v>21</v>
      </c>
      <c r="M672" s="188">
        <f t="shared" si="147"/>
        <v>0</v>
      </c>
      <c r="N672" s="187"/>
      <c r="O672" s="76"/>
      <c r="P672" s="76">
        <v>9</v>
      </c>
      <c r="Q672" s="76"/>
      <c r="R672" s="76">
        <v>12</v>
      </c>
      <c r="S672" s="76"/>
    </row>
    <row r="673" spans="1:19" s="54" customFormat="1" ht="18.75" customHeight="1">
      <c r="A673" s="132" t="s">
        <v>566</v>
      </c>
      <c r="B673" s="306" t="s">
        <v>347</v>
      </c>
      <c r="C673" s="306"/>
      <c r="D673" s="306"/>
      <c r="E673" s="306"/>
      <c r="F673" s="306"/>
      <c r="G673" s="306"/>
      <c r="H673" s="306"/>
      <c r="I673" s="306"/>
      <c r="J673" s="306"/>
      <c r="K673" s="181">
        <v>5</v>
      </c>
      <c r="L673" s="167">
        <f t="shared" si="146"/>
        <v>9</v>
      </c>
      <c r="M673" s="188">
        <f t="shared" si="147"/>
        <v>0</v>
      </c>
      <c r="N673" s="187"/>
      <c r="O673" s="76"/>
      <c r="P673" s="76">
        <v>9</v>
      </c>
      <c r="Q673" s="76"/>
      <c r="R673" s="76"/>
      <c r="S673" s="76"/>
    </row>
    <row r="674" spans="1:19" s="54" customFormat="1" ht="18.75" customHeight="1">
      <c r="A674" s="132" t="s">
        <v>577</v>
      </c>
      <c r="B674" s="309" t="s">
        <v>358</v>
      </c>
      <c r="C674" s="310"/>
      <c r="D674" s="310"/>
      <c r="E674" s="310"/>
      <c r="F674" s="310"/>
      <c r="G674" s="310"/>
      <c r="H674" s="310"/>
      <c r="I674" s="310"/>
      <c r="J674" s="356"/>
      <c r="K674" s="181">
        <v>6</v>
      </c>
      <c r="L674" s="167">
        <f t="shared" si="146"/>
        <v>4</v>
      </c>
      <c r="M674" s="188">
        <f t="shared" si="147"/>
        <v>4</v>
      </c>
      <c r="N674" s="187"/>
      <c r="O674" s="76"/>
      <c r="P674" s="76">
        <v>4</v>
      </c>
      <c r="Q674" s="76">
        <v>4</v>
      </c>
      <c r="R674" s="76"/>
      <c r="S674" s="76"/>
    </row>
    <row r="675" spans="1:19" s="54" customFormat="1" ht="18.75" customHeight="1">
      <c r="A675" s="133" t="s">
        <v>458</v>
      </c>
      <c r="B675" s="300" t="s">
        <v>238</v>
      </c>
      <c r="C675" s="301"/>
      <c r="D675" s="301"/>
      <c r="E675" s="301"/>
      <c r="F675" s="301"/>
      <c r="G675" s="301"/>
      <c r="H675" s="301"/>
      <c r="I675" s="301"/>
      <c r="J675" s="354"/>
      <c r="K675" s="181">
        <v>7</v>
      </c>
      <c r="L675" s="167">
        <f t="shared" si="146"/>
        <v>21</v>
      </c>
      <c r="M675" s="188">
        <f t="shared" si="147"/>
        <v>20</v>
      </c>
      <c r="N675" s="187"/>
      <c r="O675" s="76"/>
      <c r="P675" s="76">
        <v>10</v>
      </c>
      <c r="Q675" s="76">
        <v>10</v>
      </c>
      <c r="R675" s="76">
        <v>11</v>
      </c>
      <c r="S675" s="76">
        <v>10</v>
      </c>
    </row>
    <row r="676" spans="1:19" s="54" customFormat="1" ht="18.75" customHeight="1">
      <c r="A676" s="132" t="s">
        <v>477</v>
      </c>
      <c r="B676" s="309" t="s">
        <v>259</v>
      </c>
      <c r="C676" s="310"/>
      <c r="D676" s="310"/>
      <c r="E676" s="310"/>
      <c r="F676" s="310"/>
      <c r="G676" s="310"/>
      <c r="H676" s="310"/>
      <c r="I676" s="310"/>
      <c r="J676" s="356"/>
      <c r="K676" s="181">
        <v>8</v>
      </c>
      <c r="L676" s="167">
        <f t="shared" si="146"/>
        <v>21</v>
      </c>
      <c r="M676" s="188">
        <f t="shared" si="147"/>
        <v>21</v>
      </c>
      <c r="N676" s="187"/>
      <c r="O676" s="76"/>
      <c r="P676" s="76">
        <v>21</v>
      </c>
      <c r="Q676" s="76">
        <v>21</v>
      </c>
      <c r="R676" s="76"/>
      <c r="S676" s="76"/>
    </row>
    <row r="677" spans="1:19" s="54" customFormat="1" ht="18.75" customHeight="1">
      <c r="A677" s="132" t="s">
        <v>564</v>
      </c>
      <c r="B677" s="300" t="s">
        <v>345</v>
      </c>
      <c r="C677" s="301"/>
      <c r="D677" s="301"/>
      <c r="E677" s="301"/>
      <c r="F677" s="301"/>
      <c r="G677" s="301"/>
      <c r="H677" s="301"/>
      <c r="I677" s="301"/>
      <c r="J677" s="354"/>
      <c r="K677" s="181">
        <v>9</v>
      </c>
      <c r="L677" s="167">
        <f t="shared" si="146"/>
        <v>8</v>
      </c>
      <c r="M677" s="188">
        <f t="shared" si="147"/>
        <v>0</v>
      </c>
      <c r="N677" s="187">
        <v>8</v>
      </c>
      <c r="O677" s="76"/>
      <c r="P677" s="76"/>
      <c r="Q677" s="76"/>
      <c r="R677" s="76"/>
      <c r="S677" s="76"/>
    </row>
    <row r="678" spans="1:19" s="54" customFormat="1" ht="18.75" customHeight="1">
      <c r="A678" s="147" t="s">
        <v>492</v>
      </c>
      <c r="B678" s="333" t="s">
        <v>274</v>
      </c>
      <c r="C678" s="332"/>
      <c r="D678" s="332"/>
      <c r="E678" s="332"/>
      <c r="F678" s="332"/>
      <c r="G678" s="332"/>
      <c r="H678" s="332"/>
      <c r="I678" s="332"/>
      <c r="J678" s="382"/>
      <c r="K678" s="181">
        <v>10</v>
      </c>
      <c r="L678" s="167">
        <f t="shared" si="146"/>
        <v>26</v>
      </c>
      <c r="M678" s="188">
        <f t="shared" si="147"/>
        <v>9</v>
      </c>
      <c r="N678" s="187">
        <v>26</v>
      </c>
      <c r="O678" s="76">
        <v>9</v>
      </c>
      <c r="P678" s="76"/>
      <c r="Q678" s="76"/>
      <c r="R678" s="76"/>
      <c r="S678" s="76"/>
    </row>
    <row r="679" spans="1:19" s="54" customFormat="1" ht="18.75" customHeight="1">
      <c r="A679" s="146" t="s">
        <v>567</v>
      </c>
      <c r="B679" s="300" t="s">
        <v>348</v>
      </c>
      <c r="C679" s="301"/>
      <c r="D679" s="301"/>
      <c r="E679" s="301"/>
      <c r="F679" s="301"/>
      <c r="G679" s="301"/>
      <c r="H679" s="301"/>
      <c r="I679" s="301"/>
      <c r="J679" s="354"/>
      <c r="K679" s="181">
        <v>11</v>
      </c>
      <c r="L679" s="167">
        <f t="shared" si="146"/>
        <v>15</v>
      </c>
      <c r="M679" s="188">
        <f t="shared" si="147"/>
        <v>0</v>
      </c>
      <c r="N679" s="187">
        <v>15</v>
      </c>
      <c r="O679" s="76"/>
      <c r="P679" s="76"/>
      <c r="Q679" s="76"/>
      <c r="R679" s="76"/>
      <c r="S679" s="76"/>
    </row>
    <row r="680" spans="1:19" s="54" customFormat="1" ht="18.75" customHeight="1">
      <c r="A680" s="130" t="s">
        <v>499</v>
      </c>
      <c r="B680" s="350" t="s">
        <v>280</v>
      </c>
      <c r="C680" s="351"/>
      <c r="D680" s="351"/>
      <c r="E680" s="351"/>
      <c r="F680" s="351"/>
      <c r="G680" s="351"/>
      <c r="H680" s="351"/>
      <c r="I680" s="351"/>
      <c r="J680" s="352"/>
      <c r="K680" s="181">
        <v>12</v>
      </c>
      <c r="L680" s="167">
        <f t="shared" si="146"/>
        <v>19</v>
      </c>
      <c r="M680" s="188">
        <f t="shared" si="147"/>
        <v>3</v>
      </c>
      <c r="N680" s="187"/>
      <c r="O680" s="76"/>
      <c r="P680" s="76">
        <v>19</v>
      </c>
      <c r="Q680" s="76">
        <v>3</v>
      </c>
      <c r="R680" s="76"/>
      <c r="S680" s="76"/>
    </row>
    <row r="681" spans="1:19" s="54" customFormat="1" ht="18.75" customHeight="1">
      <c r="A681" s="130" t="s">
        <v>496</v>
      </c>
      <c r="B681" s="350" t="s">
        <v>277</v>
      </c>
      <c r="C681" s="351"/>
      <c r="D681" s="351"/>
      <c r="E681" s="351"/>
      <c r="F681" s="351"/>
      <c r="G681" s="351"/>
      <c r="H681" s="351"/>
      <c r="I681" s="351"/>
      <c r="J681" s="352"/>
      <c r="K681" s="181">
        <v>13</v>
      </c>
      <c r="L681" s="167">
        <f t="shared" si="146"/>
        <v>9</v>
      </c>
      <c r="M681" s="188">
        <f t="shared" si="147"/>
        <v>7</v>
      </c>
      <c r="N681" s="187"/>
      <c r="O681" s="76"/>
      <c r="P681" s="76">
        <v>9</v>
      </c>
      <c r="Q681" s="76">
        <v>7</v>
      </c>
      <c r="R681" s="76"/>
      <c r="S681" s="76"/>
    </row>
    <row r="682" spans="1:19" s="54" customFormat="1" ht="18.75" customHeight="1">
      <c r="A682" s="132" t="s">
        <v>475</v>
      </c>
      <c r="B682" s="309" t="s">
        <v>257</v>
      </c>
      <c r="C682" s="310"/>
      <c r="D682" s="310"/>
      <c r="E682" s="310"/>
      <c r="F682" s="310"/>
      <c r="G682" s="310"/>
      <c r="H682" s="310"/>
      <c r="I682" s="310"/>
      <c r="J682" s="356"/>
      <c r="K682" s="181">
        <v>14</v>
      </c>
      <c r="L682" s="167">
        <f t="shared" si="146"/>
        <v>9</v>
      </c>
      <c r="M682" s="188">
        <f t="shared" si="147"/>
        <v>6</v>
      </c>
      <c r="N682" s="187"/>
      <c r="O682" s="76"/>
      <c r="P682" s="76">
        <v>9</v>
      </c>
      <c r="Q682" s="76">
        <v>6</v>
      </c>
      <c r="R682" s="76"/>
      <c r="S682" s="76"/>
    </row>
    <row r="683" spans="1:19" s="54" customFormat="1" ht="18.75" customHeight="1">
      <c r="A683" s="135" t="s">
        <v>498</v>
      </c>
      <c r="B683" s="348" t="s">
        <v>287</v>
      </c>
      <c r="C683" s="348"/>
      <c r="D683" s="348"/>
      <c r="E683" s="348"/>
      <c r="F683" s="348"/>
      <c r="G683" s="348"/>
      <c r="H683" s="348"/>
      <c r="I683" s="348"/>
      <c r="J683" s="348"/>
      <c r="K683" s="181">
        <v>15</v>
      </c>
      <c r="L683" s="167">
        <f t="shared" si="146"/>
        <v>12</v>
      </c>
      <c r="M683" s="188">
        <f t="shared" si="147"/>
        <v>0</v>
      </c>
      <c r="N683" s="187"/>
      <c r="O683" s="76"/>
      <c r="P683" s="76">
        <v>12</v>
      </c>
      <c r="Q683" s="76"/>
      <c r="R683" s="76"/>
      <c r="S683" s="76"/>
    </row>
    <row r="684" spans="1:19" s="54" customFormat="1" ht="18.75" customHeight="1">
      <c r="A684" s="130" t="s">
        <v>537</v>
      </c>
      <c r="B684" s="350" t="s">
        <v>319</v>
      </c>
      <c r="C684" s="351"/>
      <c r="D684" s="351"/>
      <c r="E684" s="351"/>
      <c r="F684" s="351"/>
      <c r="G684" s="351"/>
      <c r="H684" s="351"/>
      <c r="I684" s="351"/>
      <c r="J684" s="352"/>
      <c r="K684" s="181">
        <v>16</v>
      </c>
      <c r="L684" s="167">
        <f t="shared" si="146"/>
        <v>16</v>
      </c>
      <c r="M684" s="188">
        <f t="shared" si="147"/>
        <v>0</v>
      </c>
      <c r="N684" s="187"/>
      <c r="O684" s="76"/>
      <c r="P684" s="76">
        <v>16</v>
      </c>
      <c r="Q684" s="76"/>
      <c r="R684" s="76"/>
      <c r="S684" s="76"/>
    </row>
    <row r="685" spans="1:19" s="54" customFormat="1" ht="18.75" customHeight="1">
      <c r="A685" s="132" t="s">
        <v>647</v>
      </c>
      <c r="B685" s="309" t="s">
        <v>431</v>
      </c>
      <c r="C685" s="310"/>
      <c r="D685" s="310"/>
      <c r="E685" s="310"/>
      <c r="F685" s="310"/>
      <c r="G685" s="310"/>
      <c r="H685" s="310"/>
      <c r="I685" s="310"/>
      <c r="J685" s="356"/>
      <c r="K685" s="181">
        <v>17</v>
      </c>
      <c r="L685" s="167">
        <f t="shared" si="146"/>
        <v>21</v>
      </c>
      <c r="M685" s="188">
        <f t="shared" si="147"/>
        <v>19</v>
      </c>
      <c r="N685" s="187"/>
      <c r="O685" s="76"/>
      <c r="P685" s="76">
        <v>21</v>
      </c>
      <c r="Q685" s="76">
        <v>19</v>
      </c>
      <c r="R685" s="76"/>
      <c r="S685" s="76"/>
    </row>
    <row r="686" spans="1:19" s="54" customFormat="1" ht="18.75" customHeight="1">
      <c r="A686" s="154" t="s">
        <v>536</v>
      </c>
      <c r="B686" s="300" t="s">
        <v>318</v>
      </c>
      <c r="C686" s="301"/>
      <c r="D686" s="301"/>
      <c r="E686" s="301"/>
      <c r="F686" s="301"/>
      <c r="G686" s="301"/>
      <c r="H686" s="301"/>
      <c r="I686" s="301"/>
      <c r="J686" s="354"/>
      <c r="K686" s="181">
        <v>18</v>
      </c>
      <c r="L686" s="167">
        <f t="shared" si="146"/>
        <v>17</v>
      </c>
      <c r="M686" s="188">
        <f t="shared" si="147"/>
        <v>0</v>
      </c>
      <c r="N686" s="187"/>
      <c r="O686" s="76"/>
      <c r="P686" s="76">
        <v>17</v>
      </c>
      <c r="Q686" s="76"/>
      <c r="R686" s="76"/>
      <c r="S686" s="76"/>
    </row>
    <row r="687" spans="1:19" s="54" customFormat="1" ht="18.75" customHeight="1">
      <c r="A687" s="132" t="s">
        <v>507</v>
      </c>
      <c r="B687" s="309" t="s">
        <v>289</v>
      </c>
      <c r="C687" s="310"/>
      <c r="D687" s="310"/>
      <c r="E687" s="310"/>
      <c r="F687" s="310"/>
      <c r="G687" s="310"/>
      <c r="H687" s="310"/>
      <c r="I687" s="310"/>
      <c r="J687" s="356"/>
      <c r="K687" s="181">
        <v>19</v>
      </c>
      <c r="L687" s="167">
        <f t="shared" si="146"/>
        <v>26</v>
      </c>
      <c r="M687" s="188">
        <f t="shared" si="147"/>
        <v>7</v>
      </c>
      <c r="N687" s="187"/>
      <c r="O687" s="76"/>
      <c r="P687" s="76">
        <v>26</v>
      </c>
      <c r="Q687" s="76">
        <v>7</v>
      </c>
      <c r="R687" s="76"/>
      <c r="S687" s="76"/>
    </row>
    <row r="688" spans="1:19" s="54" customFormat="1" ht="18.75" customHeight="1">
      <c r="A688" s="132" t="s">
        <v>478</v>
      </c>
      <c r="B688" s="300" t="s">
        <v>260</v>
      </c>
      <c r="C688" s="301"/>
      <c r="D688" s="301"/>
      <c r="E688" s="301"/>
      <c r="F688" s="301"/>
      <c r="G688" s="301"/>
      <c r="H688" s="301"/>
      <c r="I688" s="301"/>
      <c r="J688" s="354"/>
      <c r="K688" s="181">
        <v>20</v>
      </c>
      <c r="L688" s="167">
        <f t="shared" si="146"/>
        <v>13</v>
      </c>
      <c r="M688" s="188">
        <f t="shared" si="147"/>
        <v>13</v>
      </c>
      <c r="N688" s="187">
        <v>13</v>
      </c>
      <c r="O688" s="76">
        <v>13</v>
      </c>
      <c r="P688" s="76"/>
      <c r="Q688" s="76"/>
      <c r="R688" s="76"/>
      <c r="S688" s="76"/>
    </row>
    <row r="689" spans="1:19" s="54" customFormat="1" ht="18.75" customHeight="1">
      <c r="A689" s="132" t="s">
        <v>473</v>
      </c>
      <c r="B689" s="309" t="s">
        <v>255</v>
      </c>
      <c r="C689" s="310"/>
      <c r="D689" s="310"/>
      <c r="E689" s="310"/>
      <c r="F689" s="310"/>
      <c r="G689" s="310"/>
      <c r="H689" s="310"/>
      <c r="I689" s="310"/>
      <c r="J689" s="356"/>
      <c r="K689" s="181">
        <v>21</v>
      </c>
      <c r="L689" s="167">
        <f t="shared" si="146"/>
        <v>25</v>
      </c>
      <c r="M689" s="188">
        <f t="shared" si="147"/>
        <v>22</v>
      </c>
      <c r="N689" s="187"/>
      <c r="O689" s="76"/>
      <c r="P689" s="76">
        <v>25</v>
      </c>
      <c r="Q689" s="76">
        <v>22</v>
      </c>
      <c r="R689" s="76"/>
      <c r="S689" s="76"/>
    </row>
    <row r="690" spans="1:19" s="54" customFormat="1" ht="18.75" customHeight="1">
      <c r="A690" s="130" t="s">
        <v>472</v>
      </c>
      <c r="B690" s="350" t="s">
        <v>254</v>
      </c>
      <c r="C690" s="351"/>
      <c r="D690" s="351"/>
      <c r="E690" s="351"/>
      <c r="F690" s="351"/>
      <c r="G690" s="351"/>
      <c r="H690" s="351"/>
      <c r="I690" s="351"/>
      <c r="J690" s="352"/>
      <c r="K690" s="181">
        <v>22</v>
      </c>
      <c r="L690" s="167">
        <f t="shared" si="146"/>
        <v>13</v>
      </c>
      <c r="M690" s="188">
        <f t="shared" si="147"/>
        <v>13</v>
      </c>
      <c r="N690" s="187">
        <v>13</v>
      </c>
      <c r="O690" s="76">
        <v>13</v>
      </c>
      <c r="P690" s="76"/>
      <c r="Q690" s="76"/>
      <c r="R690" s="76"/>
      <c r="S690" s="76"/>
    </row>
    <row r="691" spans="1:19" s="54" customFormat="1" ht="18.75" customHeight="1">
      <c r="A691" s="130" t="s">
        <v>489</v>
      </c>
      <c r="B691" s="350" t="s">
        <v>271</v>
      </c>
      <c r="C691" s="351"/>
      <c r="D691" s="351"/>
      <c r="E691" s="351"/>
      <c r="F691" s="351"/>
      <c r="G691" s="351"/>
      <c r="H691" s="351"/>
      <c r="I691" s="351"/>
      <c r="J691" s="352"/>
      <c r="K691" s="181">
        <v>23</v>
      </c>
      <c r="L691" s="167">
        <f t="shared" si="146"/>
        <v>17</v>
      </c>
      <c r="M691" s="188">
        <f t="shared" si="147"/>
        <v>1</v>
      </c>
      <c r="N691" s="187">
        <v>17</v>
      </c>
      <c r="O691" s="76">
        <v>1</v>
      </c>
      <c r="P691" s="76"/>
      <c r="Q691" s="76"/>
      <c r="R691" s="76"/>
      <c r="S691" s="76"/>
    </row>
    <row r="692" spans="1:19" s="54" customFormat="1" ht="18.75" customHeight="1">
      <c r="A692" s="132" t="s">
        <v>494</v>
      </c>
      <c r="B692" s="379" t="s">
        <v>276</v>
      </c>
      <c r="C692" s="380"/>
      <c r="D692" s="380"/>
      <c r="E692" s="380"/>
      <c r="F692" s="380"/>
      <c r="G692" s="380"/>
      <c r="H692" s="380"/>
      <c r="I692" s="380"/>
      <c r="J692" s="381"/>
      <c r="K692" s="181">
        <v>24</v>
      </c>
      <c r="L692" s="167">
        <f t="shared" si="146"/>
        <v>11</v>
      </c>
      <c r="M692" s="188">
        <f t="shared" si="147"/>
        <v>1</v>
      </c>
      <c r="N692" s="187"/>
      <c r="O692" s="76"/>
      <c r="P692" s="76"/>
      <c r="Q692" s="76"/>
      <c r="R692" s="76">
        <v>11</v>
      </c>
      <c r="S692" s="76">
        <v>1</v>
      </c>
    </row>
    <row r="693" spans="1:19" s="54" customFormat="1" ht="18.75" customHeight="1">
      <c r="A693" s="363" t="s">
        <v>685</v>
      </c>
      <c r="B693" s="364"/>
      <c r="C693" s="364"/>
      <c r="D693" s="364"/>
      <c r="E693" s="364"/>
      <c r="F693" s="364"/>
      <c r="G693" s="364"/>
      <c r="H693" s="364"/>
      <c r="I693" s="364"/>
      <c r="J693" s="365"/>
      <c r="K693" s="182"/>
      <c r="L693" s="134">
        <f t="shared" ref="L693:S693" si="148">SUM(L694:L720)</f>
        <v>571</v>
      </c>
      <c r="M693" s="134">
        <f t="shared" si="148"/>
        <v>334</v>
      </c>
      <c r="N693" s="134">
        <f t="shared" si="148"/>
        <v>75</v>
      </c>
      <c r="O693" s="134">
        <f t="shared" si="148"/>
        <v>34</v>
      </c>
      <c r="P693" s="134">
        <f t="shared" si="148"/>
        <v>471</v>
      </c>
      <c r="Q693" s="134">
        <f t="shared" si="148"/>
        <v>285</v>
      </c>
      <c r="R693" s="134">
        <f t="shared" si="148"/>
        <v>25</v>
      </c>
      <c r="S693" s="134">
        <f t="shared" si="148"/>
        <v>15</v>
      </c>
    </row>
    <row r="694" spans="1:19" s="54" customFormat="1" ht="18.75" customHeight="1">
      <c r="A694" s="132" t="s">
        <v>456</v>
      </c>
      <c r="B694" s="309" t="s">
        <v>236</v>
      </c>
      <c r="C694" s="310"/>
      <c r="D694" s="310"/>
      <c r="E694" s="310"/>
      <c r="F694" s="310"/>
      <c r="G694" s="310"/>
      <c r="H694" s="310"/>
      <c r="I694" s="310"/>
      <c r="J694" s="356"/>
      <c r="K694" s="181"/>
      <c r="L694" s="167">
        <f t="shared" ref="L694:L720" si="149">+N694+P694+R694</f>
        <v>70</v>
      </c>
      <c r="M694" s="188">
        <f t="shared" ref="M694:M720" si="150">+O694+Q694+S694</f>
        <v>36</v>
      </c>
      <c r="N694" s="187"/>
      <c r="O694" s="76"/>
      <c r="P694" s="76">
        <v>70</v>
      </c>
      <c r="Q694" s="84">
        <v>36</v>
      </c>
      <c r="R694" s="76"/>
      <c r="S694" s="76"/>
    </row>
    <row r="695" spans="1:19" s="54" customFormat="1" ht="18.75" customHeight="1">
      <c r="A695" s="58" t="s">
        <v>655</v>
      </c>
      <c r="B695" s="300" t="s">
        <v>440</v>
      </c>
      <c r="C695" s="301"/>
      <c r="D695" s="301"/>
      <c r="E695" s="301"/>
      <c r="F695" s="301"/>
      <c r="G695" s="301"/>
      <c r="H695" s="301"/>
      <c r="I695" s="301"/>
      <c r="J695" s="354"/>
      <c r="K695" s="181"/>
      <c r="L695" s="167">
        <f t="shared" si="149"/>
        <v>6</v>
      </c>
      <c r="M695" s="188">
        <f t="shared" si="150"/>
        <v>6</v>
      </c>
      <c r="N695" s="187"/>
      <c r="O695" s="76"/>
      <c r="P695" s="76">
        <v>6</v>
      </c>
      <c r="Q695" s="84">
        <v>6</v>
      </c>
      <c r="R695" s="76"/>
      <c r="S695" s="76"/>
    </row>
    <row r="696" spans="1:19" s="54" customFormat="1" ht="18.75" customHeight="1">
      <c r="A696" s="59" t="s">
        <v>461</v>
      </c>
      <c r="B696" s="306" t="s">
        <v>241</v>
      </c>
      <c r="C696" s="339"/>
      <c r="D696" s="339"/>
      <c r="E696" s="339"/>
      <c r="F696" s="339"/>
      <c r="G696" s="339"/>
      <c r="H696" s="339"/>
      <c r="I696" s="339"/>
      <c r="J696" s="339"/>
      <c r="K696" s="181"/>
      <c r="L696" s="167">
        <f t="shared" si="149"/>
        <v>72</v>
      </c>
      <c r="M696" s="188">
        <f t="shared" si="150"/>
        <v>72</v>
      </c>
      <c r="N696" s="187"/>
      <c r="O696" s="76"/>
      <c r="P696" s="76">
        <v>57</v>
      </c>
      <c r="Q696" s="84">
        <v>57</v>
      </c>
      <c r="R696" s="76">
        <v>15</v>
      </c>
      <c r="S696" s="76">
        <v>15</v>
      </c>
    </row>
    <row r="697" spans="1:19" s="54" customFormat="1" ht="18.75" customHeight="1">
      <c r="A697" s="158" t="s">
        <v>556</v>
      </c>
      <c r="B697" s="300" t="s">
        <v>338</v>
      </c>
      <c r="C697" s="301"/>
      <c r="D697" s="301"/>
      <c r="E697" s="301"/>
      <c r="F697" s="301"/>
      <c r="G697" s="301"/>
      <c r="H697" s="301"/>
      <c r="I697" s="301"/>
      <c r="J697" s="354"/>
      <c r="K697" s="181"/>
      <c r="L697" s="167">
        <f t="shared" si="149"/>
        <v>20</v>
      </c>
      <c r="M697" s="188">
        <f t="shared" si="150"/>
        <v>20</v>
      </c>
      <c r="N697" s="187"/>
      <c r="O697" s="76"/>
      <c r="P697" s="76">
        <v>20</v>
      </c>
      <c r="Q697" s="84">
        <v>20</v>
      </c>
      <c r="R697" s="76"/>
      <c r="S697" s="76"/>
    </row>
    <row r="698" spans="1:19" s="54" customFormat="1" ht="18.75" customHeight="1">
      <c r="A698" s="158" t="s">
        <v>606</v>
      </c>
      <c r="B698" s="300" t="s">
        <v>387</v>
      </c>
      <c r="C698" s="301"/>
      <c r="D698" s="301"/>
      <c r="E698" s="301"/>
      <c r="F698" s="301"/>
      <c r="G698" s="301"/>
      <c r="H698" s="301"/>
      <c r="I698" s="301"/>
      <c r="J698" s="354"/>
      <c r="K698" s="181"/>
      <c r="L698" s="167">
        <f t="shared" si="149"/>
        <v>8</v>
      </c>
      <c r="M698" s="188">
        <f t="shared" si="150"/>
        <v>6</v>
      </c>
      <c r="N698" s="187"/>
      <c r="O698" s="76"/>
      <c r="P698" s="76">
        <v>8</v>
      </c>
      <c r="Q698" s="84">
        <v>6</v>
      </c>
      <c r="R698" s="76"/>
      <c r="S698" s="76"/>
    </row>
    <row r="699" spans="1:19" s="54" customFormat="1" ht="18.75" customHeight="1">
      <c r="A699" s="132" t="s">
        <v>473</v>
      </c>
      <c r="B699" s="309" t="s">
        <v>255</v>
      </c>
      <c r="C699" s="310"/>
      <c r="D699" s="310"/>
      <c r="E699" s="310"/>
      <c r="F699" s="310"/>
      <c r="G699" s="310"/>
      <c r="H699" s="310"/>
      <c r="I699" s="310"/>
      <c r="J699" s="356"/>
      <c r="K699" s="181"/>
      <c r="L699" s="167">
        <f t="shared" si="149"/>
        <v>14</v>
      </c>
      <c r="M699" s="188">
        <f t="shared" si="150"/>
        <v>2</v>
      </c>
      <c r="N699" s="187"/>
      <c r="O699" s="76"/>
      <c r="P699" s="76">
        <v>4</v>
      </c>
      <c r="Q699" s="84">
        <v>2</v>
      </c>
      <c r="R699" s="76">
        <v>10</v>
      </c>
      <c r="S699" s="76"/>
    </row>
    <row r="700" spans="1:19" s="54" customFormat="1" ht="18.75" customHeight="1">
      <c r="A700" s="146" t="s">
        <v>558</v>
      </c>
      <c r="B700" s="350" t="s">
        <v>340</v>
      </c>
      <c r="C700" s="351"/>
      <c r="D700" s="351"/>
      <c r="E700" s="351"/>
      <c r="F700" s="351"/>
      <c r="G700" s="351"/>
      <c r="H700" s="351"/>
      <c r="I700" s="351"/>
      <c r="J700" s="352"/>
      <c r="K700" s="181"/>
      <c r="L700" s="167">
        <f t="shared" si="149"/>
        <v>5</v>
      </c>
      <c r="M700" s="188">
        <f t="shared" si="150"/>
        <v>0</v>
      </c>
      <c r="N700" s="187">
        <v>5</v>
      </c>
      <c r="O700" s="76"/>
      <c r="P700" s="76"/>
      <c r="Q700" s="84"/>
      <c r="R700" s="76"/>
      <c r="S700" s="76"/>
    </row>
    <row r="701" spans="1:19" s="54" customFormat="1" ht="18.75" customHeight="1">
      <c r="A701" s="135" t="s">
        <v>457</v>
      </c>
      <c r="B701" s="329" t="s">
        <v>237</v>
      </c>
      <c r="C701" s="330"/>
      <c r="D701" s="330"/>
      <c r="E701" s="330"/>
      <c r="F701" s="330"/>
      <c r="G701" s="330"/>
      <c r="H701" s="330"/>
      <c r="I701" s="330"/>
      <c r="J701" s="360"/>
      <c r="K701" s="181"/>
      <c r="L701" s="167">
        <f t="shared" si="149"/>
        <v>12</v>
      </c>
      <c r="M701" s="188">
        <f t="shared" si="150"/>
        <v>8</v>
      </c>
      <c r="N701" s="187">
        <v>12</v>
      </c>
      <c r="O701" s="84">
        <v>8</v>
      </c>
      <c r="P701" s="76"/>
      <c r="Q701" s="84"/>
      <c r="R701" s="76"/>
      <c r="S701" s="76"/>
    </row>
    <row r="702" spans="1:19" s="54" customFormat="1" ht="18.75" customHeight="1">
      <c r="A702" s="136" t="s">
        <v>460</v>
      </c>
      <c r="B702" s="300" t="s">
        <v>240</v>
      </c>
      <c r="C702" s="301"/>
      <c r="D702" s="301"/>
      <c r="E702" s="301"/>
      <c r="F702" s="301"/>
      <c r="G702" s="301"/>
      <c r="H702" s="301"/>
      <c r="I702" s="301"/>
      <c r="J702" s="354"/>
      <c r="K702" s="181"/>
      <c r="L702" s="167">
        <f t="shared" si="149"/>
        <v>8</v>
      </c>
      <c r="M702" s="188">
        <f t="shared" si="150"/>
        <v>8</v>
      </c>
      <c r="N702" s="187">
        <v>8</v>
      </c>
      <c r="O702" s="84">
        <v>8</v>
      </c>
      <c r="P702" s="76"/>
      <c r="Q702" s="84"/>
      <c r="R702" s="76"/>
      <c r="S702" s="76"/>
    </row>
    <row r="703" spans="1:19" s="54" customFormat="1" ht="18.75" customHeight="1">
      <c r="A703" s="146" t="s">
        <v>601</v>
      </c>
      <c r="B703" s="350" t="s">
        <v>383</v>
      </c>
      <c r="C703" s="351"/>
      <c r="D703" s="351"/>
      <c r="E703" s="351"/>
      <c r="F703" s="351"/>
      <c r="G703" s="351"/>
      <c r="H703" s="351"/>
      <c r="I703" s="351"/>
      <c r="J703" s="352"/>
      <c r="K703" s="181"/>
      <c r="L703" s="167">
        <f t="shared" si="149"/>
        <v>13</v>
      </c>
      <c r="M703" s="188">
        <f t="shared" si="150"/>
        <v>9</v>
      </c>
      <c r="N703" s="187">
        <v>13</v>
      </c>
      <c r="O703" s="84">
        <v>9</v>
      </c>
      <c r="P703" s="76"/>
      <c r="Q703" s="84"/>
      <c r="R703" s="76"/>
      <c r="S703" s="76"/>
    </row>
    <row r="704" spans="1:19" s="54" customFormat="1" ht="18.75" customHeight="1">
      <c r="A704" s="145" t="s">
        <v>485</v>
      </c>
      <c r="B704" s="300" t="s">
        <v>267</v>
      </c>
      <c r="C704" s="301"/>
      <c r="D704" s="301"/>
      <c r="E704" s="301"/>
      <c r="F704" s="301"/>
      <c r="G704" s="301"/>
      <c r="H704" s="301"/>
      <c r="I704" s="301"/>
      <c r="J704" s="354"/>
      <c r="K704" s="181"/>
      <c r="L704" s="167">
        <f t="shared" si="149"/>
        <v>12</v>
      </c>
      <c r="M704" s="188">
        <f t="shared" si="150"/>
        <v>0</v>
      </c>
      <c r="N704" s="187">
        <v>12</v>
      </c>
      <c r="O704" s="84"/>
      <c r="P704" s="76"/>
      <c r="Q704" s="84"/>
      <c r="R704" s="76"/>
      <c r="S704" s="76"/>
    </row>
    <row r="705" spans="1:19" s="54" customFormat="1" ht="18.75" customHeight="1">
      <c r="A705" s="143" t="s">
        <v>488</v>
      </c>
      <c r="B705" s="300" t="s">
        <v>270</v>
      </c>
      <c r="C705" s="301"/>
      <c r="D705" s="301"/>
      <c r="E705" s="301"/>
      <c r="F705" s="301"/>
      <c r="G705" s="301"/>
      <c r="H705" s="301"/>
      <c r="I705" s="301"/>
      <c r="J705" s="354"/>
      <c r="K705" s="181"/>
      <c r="L705" s="167">
        <f t="shared" si="149"/>
        <v>14</v>
      </c>
      <c r="M705" s="188">
        <f t="shared" si="150"/>
        <v>0</v>
      </c>
      <c r="N705" s="187">
        <v>14</v>
      </c>
      <c r="O705" s="84"/>
      <c r="P705" s="76"/>
      <c r="Q705" s="84"/>
      <c r="R705" s="76"/>
      <c r="S705" s="76"/>
    </row>
    <row r="706" spans="1:19" s="54" customFormat="1" ht="18.75" customHeight="1">
      <c r="A706" s="163" t="s">
        <v>609</v>
      </c>
      <c r="B706" s="323" t="s">
        <v>390</v>
      </c>
      <c r="C706" s="324"/>
      <c r="D706" s="324"/>
      <c r="E706" s="324"/>
      <c r="F706" s="324"/>
      <c r="G706" s="324"/>
      <c r="H706" s="324"/>
      <c r="I706" s="324"/>
      <c r="J706" s="375"/>
      <c r="K706" s="181"/>
      <c r="L706" s="167">
        <f t="shared" si="149"/>
        <v>11</v>
      </c>
      <c r="M706" s="188">
        <f t="shared" si="150"/>
        <v>9</v>
      </c>
      <c r="N706" s="187">
        <v>11</v>
      </c>
      <c r="O706" s="84">
        <v>9</v>
      </c>
      <c r="P706" s="76"/>
      <c r="Q706" s="84"/>
      <c r="R706" s="76"/>
      <c r="S706" s="76"/>
    </row>
    <row r="707" spans="1:19" s="54" customFormat="1" ht="18.75" customHeight="1">
      <c r="A707" s="132" t="s">
        <v>602</v>
      </c>
      <c r="B707" s="309" t="s">
        <v>384</v>
      </c>
      <c r="C707" s="310"/>
      <c r="D707" s="310"/>
      <c r="E707" s="310"/>
      <c r="F707" s="310"/>
      <c r="G707" s="310"/>
      <c r="H707" s="310"/>
      <c r="I707" s="310"/>
      <c r="J707" s="356"/>
      <c r="K707" s="181"/>
      <c r="L707" s="167">
        <f t="shared" si="149"/>
        <v>13</v>
      </c>
      <c r="M707" s="188">
        <f t="shared" si="150"/>
        <v>0</v>
      </c>
      <c r="N707" s="187"/>
      <c r="O707" s="84"/>
      <c r="P707" s="76">
        <v>13</v>
      </c>
      <c r="Q707" s="84"/>
      <c r="R707" s="76"/>
      <c r="S707" s="76"/>
    </row>
    <row r="708" spans="1:19" s="54" customFormat="1" ht="18.75" customHeight="1">
      <c r="A708" s="158" t="s">
        <v>594</v>
      </c>
      <c r="B708" s="300" t="s">
        <v>376</v>
      </c>
      <c r="C708" s="301"/>
      <c r="D708" s="301"/>
      <c r="E708" s="301"/>
      <c r="F708" s="301"/>
      <c r="G708" s="301"/>
      <c r="H708" s="301"/>
      <c r="I708" s="301"/>
      <c r="J708" s="354"/>
      <c r="K708" s="181"/>
      <c r="L708" s="167">
        <f t="shared" si="149"/>
        <v>11</v>
      </c>
      <c r="M708" s="188">
        <f t="shared" si="150"/>
        <v>2</v>
      </c>
      <c r="N708" s="187"/>
      <c r="O708" s="84"/>
      <c r="P708" s="76">
        <v>11</v>
      </c>
      <c r="Q708" s="84">
        <v>2</v>
      </c>
      <c r="R708" s="76"/>
      <c r="S708" s="76"/>
    </row>
    <row r="709" spans="1:19" s="54" customFormat="1" ht="18.75" customHeight="1">
      <c r="A709" s="130" t="s">
        <v>589</v>
      </c>
      <c r="B709" s="331" t="s">
        <v>369</v>
      </c>
      <c r="C709" s="332"/>
      <c r="D709" s="332"/>
      <c r="E709" s="332"/>
      <c r="F709" s="332"/>
      <c r="G709" s="332"/>
      <c r="H709" s="332"/>
      <c r="I709" s="332"/>
      <c r="J709" s="362"/>
      <c r="K709" s="181"/>
      <c r="L709" s="167">
        <f t="shared" si="149"/>
        <v>20</v>
      </c>
      <c r="M709" s="188">
        <f t="shared" si="150"/>
        <v>15</v>
      </c>
      <c r="N709" s="187"/>
      <c r="O709" s="84"/>
      <c r="P709" s="76">
        <v>20</v>
      </c>
      <c r="Q709" s="84">
        <v>15</v>
      </c>
      <c r="R709" s="76"/>
      <c r="S709" s="76"/>
    </row>
    <row r="710" spans="1:19" s="54" customFormat="1" ht="18.75" customHeight="1">
      <c r="A710" s="132" t="s">
        <v>557</v>
      </c>
      <c r="B710" s="309" t="s">
        <v>339</v>
      </c>
      <c r="C710" s="310"/>
      <c r="D710" s="310"/>
      <c r="E710" s="310"/>
      <c r="F710" s="310"/>
      <c r="G710" s="310"/>
      <c r="H710" s="310"/>
      <c r="I710" s="310"/>
      <c r="J710" s="356"/>
      <c r="K710" s="181"/>
      <c r="L710" s="167">
        <f t="shared" si="149"/>
        <v>34</v>
      </c>
      <c r="M710" s="188">
        <f t="shared" si="150"/>
        <v>0</v>
      </c>
      <c r="N710" s="187"/>
      <c r="O710" s="76"/>
      <c r="P710" s="76">
        <v>34</v>
      </c>
      <c r="Q710" s="84"/>
      <c r="R710" s="76"/>
      <c r="S710" s="76"/>
    </row>
    <row r="711" spans="1:19" s="54" customFormat="1" ht="18.75" customHeight="1">
      <c r="A711" s="132" t="s">
        <v>652</v>
      </c>
      <c r="B711" s="350" t="s">
        <v>436</v>
      </c>
      <c r="C711" s="351"/>
      <c r="D711" s="351"/>
      <c r="E711" s="351"/>
      <c r="F711" s="351"/>
      <c r="G711" s="351"/>
      <c r="H711" s="351"/>
      <c r="I711" s="351"/>
      <c r="J711" s="352"/>
      <c r="K711" s="181"/>
      <c r="L711" s="167">
        <f t="shared" si="149"/>
        <v>9</v>
      </c>
      <c r="M711" s="188">
        <f t="shared" si="150"/>
        <v>6</v>
      </c>
      <c r="N711" s="187"/>
      <c r="O711" s="76"/>
      <c r="P711" s="76">
        <v>9</v>
      </c>
      <c r="Q711" s="84">
        <v>6</v>
      </c>
      <c r="R711" s="76"/>
      <c r="S711" s="76"/>
    </row>
    <row r="712" spans="1:19" s="54" customFormat="1" ht="18.75" customHeight="1">
      <c r="A712" s="142" t="s">
        <v>493</v>
      </c>
      <c r="B712" s="334" t="s">
        <v>275</v>
      </c>
      <c r="C712" s="335"/>
      <c r="D712" s="335"/>
      <c r="E712" s="335"/>
      <c r="F712" s="335"/>
      <c r="G712" s="335"/>
      <c r="H712" s="335"/>
      <c r="I712" s="335"/>
      <c r="J712" s="366"/>
      <c r="K712" s="181"/>
      <c r="L712" s="167">
        <f t="shared" si="149"/>
        <v>23</v>
      </c>
      <c r="M712" s="188">
        <f t="shared" si="150"/>
        <v>0</v>
      </c>
      <c r="N712" s="187"/>
      <c r="O712" s="76"/>
      <c r="P712" s="76">
        <v>23</v>
      </c>
      <c r="Q712" s="84"/>
      <c r="R712" s="76"/>
      <c r="S712" s="76"/>
    </row>
    <row r="713" spans="1:19" s="54" customFormat="1" ht="18.75" customHeight="1">
      <c r="A713" s="132" t="s">
        <v>494</v>
      </c>
      <c r="B713" s="379" t="s">
        <v>276</v>
      </c>
      <c r="C713" s="380"/>
      <c r="D713" s="380"/>
      <c r="E713" s="380"/>
      <c r="F713" s="380"/>
      <c r="G713" s="380"/>
      <c r="H713" s="380"/>
      <c r="I713" s="380"/>
      <c r="J713" s="381"/>
      <c r="K713" s="181"/>
      <c r="L713" s="167">
        <f t="shared" si="149"/>
        <v>17</v>
      </c>
      <c r="M713" s="188">
        <f t="shared" si="150"/>
        <v>0</v>
      </c>
      <c r="N713" s="187"/>
      <c r="O713" s="76"/>
      <c r="P713" s="76">
        <v>17</v>
      </c>
      <c r="Q713" s="84"/>
      <c r="R713" s="76"/>
      <c r="S713" s="76"/>
    </row>
    <row r="714" spans="1:19" s="54" customFormat="1" ht="18.75" customHeight="1">
      <c r="A714" s="132" t="s">
        <v>477</v>
      </c>
      <c r="B714" s="309" t="s">
        <v>259</v>
      </c>
      <c r="C714" s="310"/>
      <c r="D714" s="310"/>
      <c r="E714" s="310"/>
      <c r="F714" s="310"/>
      <c r="G714" s="310"/>
      <c r="H714" s="310"/>
      <c r="I714" s="310"/>
      <c r="J714" s="356"/>
      <c r="K714" s="181"/>
      <c r="L714" s="167">
        <f t="shared" si="149"/>
        <v>60</v>
      </c>
      <c r="M714" s="188">
        <f t="shared" si="150"/>
        <v>60</v>
      </c>
      <c r="N714" s="187"/>
      <c r="O714" s="76"/>
      <c r="P714" s="76">
        <v>60</v>
      </c>
      <c r="Q714" s="84">
        <v>60</v>
      </c>
      <c r="R714" s="76"/>
      <c r="S714" s="76"/>
    </row>
    <row r="715" spans="1:19" s="54" customFormat="1" ht="18.75" customHeight="1">
      <c r="A715" s="58" t="s">
        <v>596</v>
      </c>
      <c r="B715" s="329" t="s">
        <v>378</v>
      </c>
      <c r="C715" s="330"/>
      <c r="D715" s="330"/>
      <c r="E715" s="330"/>
      <c r="F715" s="330"/>
      <c r="G715" s="330"/>
      <c r="H715" s="330"/>
      <c r="I715" s="330"/>
      <c r="J715" s="360"/>
      <c r="K715" s="181"/>
      <c r="L715" s="167">
        <f t="shared" si="149"/>
        <v>35</v>
      </c>
      <c r="M715" s="188">
        <f t="shared" si="150"/>
        <v>30</v>
      </c>
      <c r="N715" s="187"/>
      <c r="O715" s="76"/>
      <c r="P715" s="76">
        <v>35</v>
      </c>
      <c r="Q715" s="84">
        <v>30</v>
      </c>
      <c r="R715" s="76"/>
      <c r="S715" s="76"/>
    </row>
    <row r="716" spans="1:19" s="54" customFormat="1" ht="18.75" customHeight="1">
      <c r="A716" s="158" t="s">
        <v>595</v>
      </c>
      <c r="B716" s="300" t="s">
        <v>377</v>
      </c>
      <c r="C716" s="301"/>
      <c r="D716" s="301"/>
      <c r="E716" s="301"/>
      <c r="F716" s="301"/>
      <c r="G716" s="301"/>
      <c r="H716" s="301"/>
      <c r="I716" s="301"/>
      <c r="J716" s="354"/>
      <c r="K716" s="181"/>
      <c r="L716" s="167">
        <f t="shared" si="149"/>
        <v>43</v>
      </c>
      <c r="M716" s="188">
        <f t="shared" si="150"/>
        <v>30</v>
      </c>
      <c r="N716" s="187"/>
      <c r="O716" s="76"/>
      <c r="P716" s="76">
        <v>43</v>
      </c>
      <c r="Q716" s="84">
        <v>30</v>
      </c>
      <c r="R716" s="76"/>
      <c r="S716" s="76"/>
    </row>
    <row r="717" spans="1:19" s="54" customFormat="1" ht="18.75" customHeight="1">
      <c r="A717" s="158" t="s">
        <v>646</v>
      </c>
      <c r="B717" s="300" t="s">
        <v>430</v>
      </c>
      <c r="C717" s="301"/>
      <c r="D717" s="301"/>
      <c r="E717" s="301"/>
      <c r="F717" s="301"/>
      <c r="G717" s="301"/>
      <c r="H717" s="301"/>
      <c r="I717" s="301"/>
      <c r="J717" s="354"/>
      <c r="K717" s="181"/>
      <c r="L717" s="167">
        <f t="shared" si="149"/>
        <v>6</v>
      </c>
      <c r="M717" s="188">
        <f t="shared" si="150"/>
        <v>0</v>
      </c>
      <c r="N717" s="187"/>
      <c r="O717" s="76"/>
      <c r="P717" s="76">
        <v>6</v>
      </c>
      <c r="Q717" s="84"/>
      <c r="R717" s="76"/>
      <c r="S717" s="76"/>
    </row>
    <row r="718" spans="1:19" s="54" customFormat="1" ht="18.75" customHeight="1">
      <c r="A718" s="158" t="s">
        <v>644</v>
      </c>
      <c r="B718" s="300" t="s">
        <v>428</v>
      </c>
      <c r="C718" s="301"/>
      <c r="D718" s="301"/>
      <c r="E718" s="301"/>
      <c r="F718" s="301"/>
      <c r="G718" s="301"/>
      <c r="H718" s="301"/>
      <c r="I718" s="301"/>
      <c r="J718" s="354"/>
      <c r="K718" s="181"/>
      <c r="L718" s="167">
        <f t="shared" si="149"/>
        <v>6</v>
      </c>
      <c r="M718" s="188">
        <f t="shared" si="150"/>
        <v>6</v>
      </c>
      <c r="N718" s="187"/>
      <c r="O718" s="76"/>
      <c r="P718" s="76">
        <v>6</v>
      </c>
      <c r="Q718" s="84">
        <v>6</v>
      </c>
      <c r="R718" s="76"/>
      <c r="S718" s="76"/>
    </row>
    <row r="719" spans="1:19" s="54" customFormat="1" ht="18.75" customHeight="1">
      <c r="A719" s="132" t="s">
        <v>641</v>
      </c>
      <c r="B719" s="350" t="s">
        <v>425</v>
      </c>
      <c r="C719" s="351"/>
      <c r="D719" s="351"/>
      <c r="E719" s="351"/>
      <c r="F719" s="351"/>
      <c r="G719" s="351"/>
      <c r="H719" s="351"/>
      <c r="I719" s="351"/>
      <c r="J719" s="352"/>
      <c r="K719" s="181"/>
      <c r="L719" s="167">
        <f t="shared" si="149"/>
        <v>14</v>
      </c>
      <c r="M719" s="188">
        <f t="shared" si="150"/>
        <v>0</v>
      </c>
      <c r="N719" s="187"/>
      <c r="O719" s="76"/>
      <c r="P719" s="76">
        <v>14</v>
      </c>
      <c r="Q719" s="84"/>
      <c r="R719" s="76"/>
      <c r="S719" s="76"/>
    </row>
    <row r="720" spans="1:19" s="54" customFormat="1" ht="18.75" customHeight="1">
      <c r="A720" s="155" t="s">
        <v>634</v>
      </c>
      <c r="B720" s="317" t="s">
        <v>418</v>
      </c>
      <c r="C720" s="318"/>
      <c r="D720" s="318"/>
      <c r="E720" s="318"/>
      <c r="F720" s="318"/>
      <c r="G720" s="318"/>
      <c r="H720" s="318"/>
      <c r="I720" s="318"/>
      <c r="J720" s="357"/>
      <c r="K720" s="181"/>
      <c r="L720" s="167">
        <f t="shared" si="149"/>
        <v>15</v>
      </c>
      <c r="M720" s="188">
        <f t="shared" si="150"/>
        <v>9</v>
      </c>
      <c r="N720" s="187"/>
      <c r="O720" s="76"/>
      <c r="P720" s="76">
        <v>15</v>
      </c>
      <c r="Q720" s="84">
        <v>9</v>
      </c>
      <c r="R720" s="76"/>
      <c r="S720" s="76"/>
    </row>
    <row r="721" spans="1:19" s="54" customFormat="1" ht="18.75" customHeight="1">
      <c r="A721" s="390" t="s">
        <v>175</v>
      </c>
      <c r="B721" s="391"/>
      <c r="C721" s="391"/>
      <c r="D721" s="391"/>
      <c r="E721" s="391"/>
      <c r="F721" s="391"/>
      <c r="G721" s="391"/>
      <c r="H721" s="391"/>
      <c r="I721" s="391"/>
      <c r="J721" s="392"/>
      <c r="K721" s="184"/>
      <c r="L721" s="183">
        <f t="shared" ref="L721:S721" si="151">+L722+L726+L747+L752+L765+L781</f>
        <v>1889</v>
      </c>
      <c r="M721" s="183">
        <f t="shared" si="151"/>
        <v>831</v>
      </c>
      <c r="N721" s="183">
        <f t="shared" si="151"/>
        <v>603</v>
      </c>
      <c r="O721" s="183">
        <f t="shared" si="151"/>
        <v>294</v>
      </c>
      <c r="P721" s="183">
        <f t="shared" si="151"/>
        <v>1286</v>
      </c>
      <c r="Q721" s="183">
        <f t="shared" si="151"/>
        <v>537</v>
      </c>
      <c r="R721" s="183">
        <f t="shared" si="151"/>
        <v>0</v>
      </c>
      <c r="S721" s="183">
        <f t="shared" si="151"/>
        <v>0</v>
      </c>
    </row>
    <row r="722" spans="1:19" s="54" customFormat="1" ht="18.75" customHeight="1">
      <c r="A722" s="363" t="s">
        <v>684</v>
      </c>
      <c r="B722" s="364"/>
      <c r="C722" s="364"/>
      <c r="D722" s="364"/>
      <c r="E722" s="364"/>
      <c r="F722" s="364"/>
      <c r="G722" s="364"/>
      <c r="H722" s="364"/>
      <c r="I722" s="364"/>
      <c r="J722" s="365"/>
      <c r="K722" s="182"/>
      <c r="L722" s="134">
        <f t="shared" ref="L722:S722" si="152">SUM(L723:L725)</f>
        <v>25</v>
      </c>
      <c r="M722" s="134">
        <f t="shared" si="152"/>
        <v>10</v>
      </c>
      <c r="N722" s="134">
        <f t="shared" si="152"/>
        <v>9</v>
      </c>
      <c r="O722" s="134">
        <f t="shared" si="152"/>
        <v>6</v>
      </c>
      <c r="P722" s="134">
        <f t="shared" si="152"/>
        <v>16</v>
      </c>
      <c r="Q722" s="134">
        <f t="shared" si="152"/>
        <v>4</v>
      </c>
      <c r="R722" s="134">
        <f t="shared" si="152"/>
        <v>0</v>
      </c>
      <c r="S722" s="134">
        <f t="shared" si="152"/>
        <v>0</v>
      </c>
    </row>
    <row r="723" spans="1:19" s="54" customFormat="1" ht="18.75" customHeight="1">
      <c r="A723" s="132" t="s">
        <v>635</v>
      </c>
      <c r="B723" s="350" t="s">
        <v>419</v>
      </c>
      <c r="C723" s="351"/>
      <c r="D723" s="351"/>
      <c r="E723" s="351"/>
      <c r="F723" s="351"/>
      <c r="G723" s="351"/>
      <c r="H723" s="351"/>
      <c r="I723" s="351"/>
      <c r="J723" s="352"/>
      <c r="K723" s="181">
        <v>2</v>
      </c>
      <c r="L723" s="167">
        <f t="shared" ref="L723:M725" si="153">+N723+P723+R723</f>
        <v>8</v>
      </c>
      <c r="M723" s="188">
        <f t="shared" si="153"/>
        <v>3</v>
      </c>
      <c r="N723" s="187"/>
      <c r="O723" s="76"/>
      <c r="P723" s="76">
        <v>8</v>
      </c>
      <c r="Q723" s="76">
        <v>3</v>
      </c>
      <c r="R723" s="76"/>
      <c r="S723" s="76"/>
    </row>
    <row r="724" spans="1:19" s="54" customFormat="1" ht="18.75" customHeight="1">
      <c r="A724" s="132" t="s">
        <v>653</v>
      </c>
      <c r="B724" s="350" t="s">
        <v>437</v>
      </c>
      <c r="C724" s="351"/>
      <c r="D724" s="351"/>
      <c r="E724" s="351"/>
      <c r="F724" s="351"/>
      <c r="G724" s="351"/>
      <c r="H724" s="351"/>
      <c r="I724" s="351"/>
      <c r="J724" s="352"/>
      <c r="K724" s="181">
        <v>3</v>
      </c>
      <c r="L724" s="167">
        <f t="shared" si="153"/>
        <v>15</v>
      </c>
      <c r="M724" s="188">
        <f t="shared" si="153"/>
        <v>5</v>
      </c>
      <c r="N724" s="187">
        <v>7</v>
      </c>
      <c r="O724" s="76">
        <v>4</v>
      </c>
      <c r="P724" s="76">
        <v>8</v>
      </c>
      <c r="Q724" s="76">
        <v>1</v>
      </c>
      <c r="R724" s="76"/>
      <c r="S724" s="76"/>
    </row>
    <row r="725" spans="1:19" s="54" customFormat="1" ht="18.75" customHeight="1">
      <c r="A725" s="132" t="s">
        <v>645</v>
      </c>
      <c r="B725" s="350" t="s">
        <v>429</v>
      </c>
      <c r="C725" s="351"/>
      <c r="D725" s="351"/>
      <c r="E725" s="351"/>
      <c r="F725" s="351"/>
      <c r="G725" s="351"/>
      <c r="H725" s="351"/>
      <c r="I725" s="351"/>
      <c r="J725" s="352"/>
      <c r="K725" s="181">
        <f>+K724+1</f>
        <v>4</v>
      </c>
      <c r="L725" s="167">
        <f t="shared" si="153"/>
        <v>2</v>
      </c>
      <c r="M725" s="188">
        <f t="shared" si="153"/>
        <v>2</v>
      </c>
      <c r="N725" s="187">
        <f>+O725</f>
        <v>2</v>
      </c>
      <c r="O725" s="76">
        <v>2</v>
      </c>
      <c r="P725" s="76"/>
      <c r="Q725" s="76"/>
      <c r="R725" s="76"/>
      <c r="S725" s="76"/>
    </row>
    <row r="726" spans="1:19" s="54" customFormat="1" ht="18.75" customHeight="1">
      <c r="A726" s="363" t="s">
        <v>683</v>
      </c>
      <c r="B726" s="364"/>
      <c r="C726" s="364"/>
      <c r="D726" s="364"/>
      <c r="E726" s="364"/>
      <c r="F726" s="364"/>
      <c r="G726" s="364"/>
      <c r="H726" s="364"/>
      <c r="I726" s="364"/>
      <c r="J726" s="365"/>
      <c r="K726" s="182"/>
      <c r="L726" s="134">
        <f t="shared" ref="L726:S726" si="154">SUM(L727:L746)</f>
        <v>864</v>
      </c>
      <c r="M726" s="134">
        <f t="shared" si="154"/>
        <v>415</v>
      </c>
      <c r="N726" s="134">
        <f t="shared" si="154"/>
        <v>242</v>
      </c>
      <c r="O726" s="134">
        <f t="shared" si="154"/>
        <v>115</v>
      </c>
      <c r="P726" s="134">
        <f t="shared" si="154"/>
        <v>622</v>
      </c>
      <c r="Q726" s="134">
        <f t="shared" si="154"/>
        <v>300</v>
      </c>
      <c r="R726" s="134">
        <f t="shared" si="154"/>
        <v>0</v>
      </c>
      <c r="S726" s="134">
        <f t="shared" si="154"/>
        <v>0</v>
      </c>
    </row>
    <row r="727" spans="1:19" s="54" customFormat="1" ht="18.75" customHeight="1">
      <c r="A727" s="132" t="s">
        <v>571</v>
      </c>
      <c r="B727" s="309" t="s">
        <v>352</v>
      </c>
      <c r="C727" s="310"/>
      <c r="D727" s="310"/>
      <c r="E727" s="310"/>
      <c r="F727" s="310"/>
      <c r="G727" s="310"/>
      <c r="H727" s="310"/>
      <c r="I727" s="310"/>
      <c r="J727" s="356"/>
      <c r="K727" s="181"/>
      <c r="L727" s="167">
        <f t="shared" ref="L727:L746" si="155">+N727+P727+R727</f>
        <v>72</v>
      </c>
      <c r="M727" s="188">
        <f t="shared" ref="M727:M746" si="156">+O727+Q727+S727</f>
        <v>2</v>
      </c>
      <c r="N727" s="187"/>
      <c r="O727" s="76"/>
      <c r="P727" s="76">
        <v>72</v>
      </c>
      <c r="Q727" s="76">
        <v>2</v>
      </c>
      <c r="R727" s="76"/>
      <c r="S727" s="76"/>
    </row>
    <row r="728" spans="1:19" s="54" customFormat="1" ht="18.75" customHeight="1">
      <c r="A728" s="132" t="s">
        <v>577</v>
      </c>
      <c r="B728" s="309" t="s">
        <v>358</v>
      </c>
      <c r="C728" s="310"/>
      <c r="D728" s="310"/>
      <c r="E728" s="310"/>
      <c r="F728" s="310"/>
      <c r="G728" s="310"/>
      <c r="H728" s="310"/>
      <c r="I728" s="310"/>
      <c r="J728" s="356"/>
      <c r="K728" s="181"/>
      <c r="L728" s="167">
        <f t="shared" si="155"/>
        <v>60</v>
      </c>
      <c r="M728" s="188">
        <f t="shared" si="156"/>
        <v>32</v>
      </c>
      <c r="N728" s="187"/>
      <c r="O728" s="76"/>
      <c r="P728" s="76">
        <f>12+48</f>
        <v>60</v>
      </c>
      <c r="Q728" s="76">
        <f>6+26</f>
        <v>32</v>
      </c>
      <c r="R728" s="76"/>
      <c r="S728" s="76"/>
    </row>
    <row r="729" spans="1:19" s="54" customFormat="1" ht="18.75" customHeight="1">
      <c r="A729" s="132" t="s">
        <v>573</v>
      </c>
      <c r="B729" s="309" t="s">
        <v>354</v>
      </c>
      <c r="C729" s="310"/>
      <c r="D729" s="310"/>
      <c r="E729" s="310"/>
      <c r="F729" s="310"/>
      <c r="G729" s="310"/>
      <c r="H729" s="310"/>
      <c r="I729" s="310"/>
      <c r="J729" s="356"/>
      <c r="K729" s="181"/>
      <c r="L729" s="167">
        <f t="shared" si="155"/>
        <v>63</v>
      </c>
      <c r="M729" s="188">
        <f t="shared" si="156"/>
        <v>4</v>
      </c>
      <c r="N729" s="187"/>
      <c r="O729" s="76"/>
      <c r="P729" s="76">
        <f>15+48</f>
        <v>63</v>
      </c>
      <c r="Q729" s="76">
        <v>4</v>
      </c>
      <c r="R729" s="76"/>
      <c r="S729" s="76"/>
    </row>
    <row r="730" spans="1:19" s="54" customFormat="1" ht="18.75" customHeight="1">
      <c r="A730" s="132" t="s">
        <v>575</v>
      </c>
      <c r="B730" s="309" t="s">
        <v>356</v>
      </c>
      <c r="C730" s="310"/>
      <c r="D730" s="310"/>
      <c r="E730" s="310"/>
      <c r="F730" s="310"/>
      <c r="G730" s="310"/>
      <c r="H730" s="310"/>
      <c r="I730" s="310"/>
      <c r="J730" s="356"/>
      <c r="K730" s="181"/>
      <c r="L730" s="167">
        <f t="shared" si="155"/>
        <v>30</v>
      </c>
      <c r="M730" s="188">
        <f t="shared" si="156"/>
        <v>4</v>
      </c>
      <c r="N730" s="187"/>
      <c r="O730" s="76"/>
      <c r="P730" s="76">
        <v>30</v>
      </c>
      <c r="Q730" s="76">
        <v>4</v>
      </c>
      <c r="R730" s="76"/>
      <c r="S730" s="76"/>
    </row>
    <row r="731" spans="1:19" s="54" customFormat="1" ht="18.75" customHeight="1">
      <c r="A731" s="132" t="s">
        <v>494</v>
      </c>
      <c r="B731" s="379" t="s">
        <v>276</v>
      </c>
      <c r="C731" s="380"/>
      <c r="D731" s="380"/>
      <c r="E731" s="380"/>
      <c r="F731" s="380"/>
      <c r="G731" s="380"/>
      <c r="H731" s="380"/>
      <c r="I731" s="380"/>
      <c r="J731" s="381"/>
      <c r="K731" s="181"/>
      <c r="L731" s="167">
        <f t="shared" si="155"/>
        <v>40</v>
      </c>
      <c r="M731" s="188">
        <f t="shared" si="156"/>
        <v>1</v>
      </c>
      <c r="N731" s="187"/>
      <c r="O731" s="76"/>
      <c r="P731" s="76">
        <v>40</v>
      </c>
      <c r="Q731" s="76">
        <v>1</v>
      </c>
      <c r="R731" s="76"/>
      <c r="S731" s="76"/>
    </row>
    <row r="732" spans="1:19" s="54" customFormat="1" ht="18.75" customHeight="1">
      <c r="A732" s="132" t="s">
        <v>473</v>
      </c>
      <c r="B732" s="309" t="s">
        <v>255</v>
      </c>
      <c r="C732" s="310"/>
      <c r="D732" s="310"/>
      <c r="E732" s="310"/>
      <c r="F732" s="310"/>
      <c r="G732" s="310"/>
      <c r="H732" s="310"/>
      <c r="I732" s="310"/>
      <c r="J732" s="356"/>
      <c r="K732" s="181"/>
      <c r="L732" s="167">
        <f t="shared" si="155"/>
        <v>87</v>
      </c>
      <c r="M732" s="188">
        <f t="shared" si="156"/>
        <v>61</v>
      </c>
      <c r="N732" s="187"/>
      <c r="O732" s="76"/>
      <c r="P732" s="76">
        <f>35+52</f>
        <v>87</v>
      </c>
      <c r="Q732" s="76">
        <f>24+37</f>
        <v>61</v>
      </c>
      <c r="R732" s="76"/>
      <c r="S732" s="76"/>
    </row>
    <row r="733" spans="1:19" s="54" customFormat="1" ht="18.75" customHeight="1">
      <c r="A733" s="132" t="s">
        <v>456</v>
      </c>
      <c r="B733" s="309" t="s">
        <v>236</v>
      </c>
      <c r="C733" s="310"/>
      <c r="D733" s="310"/>
      <c r="E733" s="310"/>
      <c r="F733" s="310"/>
      <c r="G733" s="310"/>
      <c r="H733" s="310"/>
      <c r="I733" s="310"/>
      <c r="J733" s="356"/>
      <c r="K733" s="181"/>
      <c r="L733" s="167">
        <f t="shared" si="155"/>
        <v>58</v>
      </c>
      <c r="M733" s="188">
        <f t="shared" si="156"/>
        <v>38</v>
      </c>
      <c r="N733" s="187"/>
      <c r="O733" s="76"/>
      <c r="P733" s="76">
        <f>15+43</f>
        <v>58</v>
      </c>
      <c r="Q733" s="76">
        <f>8+30</f>
        <v>38</v>
      </c>
      <c r="R733" s="76"/>
      <c r="S733" s="76"/>
    </row>
    <row r="734" spans="1:19" s="54" customFormat="1" ht="18.75" customHeight="1">
      <c r="A734" s="59" t="s">
        <v>461</v>
      </c>
      <c r="B734" s="306" t="s">
        <v>241</v>
      </c>
      <c r="C734" s="339"/>
      <c r="D734" s="339"/>
      <c r="E734" s="339"/>
      <c r="F734" s="339"/>
      <c r="G734" s="339"/>
      <c r="H734" s="339"/>
      <c r="I734" s="339"/>
      <c r="J734" s="339"/>
      <c r="K734" s="181"/>
      <c r="L734" s="167">
        <f t="shared" si="155"/>
        <v>60</v>
      </c>
      <c r="M734" s="188">
        <f t="shared" si="156"/>
        <v>56</v>
      </c>
      <c r="N734" s="187"/>
      <c r="O734" s="76"/>
      <c r="P734" s="76">
        <f>18+42</f>
        <v>60</v>
      </c>
      <c r="Q734" s="76">
        <f>18+38</f>
        <v>56</v>
      </c>
      <c r="R734" s="76"/>
      <c r="S734" s="76"/>
    </row>
    <row r="735" spans="1:19" s="54" customFormat="1" ht="18.75" customHeight="1">
      <c r="A735" s="158" t="s">
        <v>595</v>
      </c>
      <c r="B735" s="300" t="s">
        <v>377</v>
      </c>
      <c r="C735" s="301"/>
      <c r="D735" s="301"/>
      <c r="E735" s="301"/>
      <c r="F735" s="301"/>
      <c r="G735" s="301"/>
      <c r="H735" s="301"/>
      <c r="I735" s="301"/>
      <c r="J735" s="354"/>
      <c r="K735" s="181"/>
      <c r="L735" s="167">
        <f t="shared" si="155"/>
        <v>13</v>
      </c>
      <c r="M735" s="188">
        <f t="shared" si="156"/>
        <v>1</v>
      </c>
      <c r="N735" s="187"/>
      <c r="O735" s="76"/>
      <c r="P735" s="76">
        <v>13</v>
      </c>
      <c r="Q735" s="76">
        <v>1</v>
      </c>
      <c r="R735" s="76"/>
      <c r="S735" s="76"/>
    </row>
    <row r="736" spans="1:19" s="54" customFormat="1" ht="18.75" customHeight="1">
      <c r="A736" s="144" t="s">
        <v>474</v>
      </c>
      <c r="B736" s="306" t="s">
        <v>256</v>
      </c>
      <c r="C736" s="306"/>
      <c r="D736" s="306"/>
      <c r="E736" s="306"/>
      <c r="F736" s="306"/>
      <c r="G736" s="306"/>
      <c r="H736" s="306"/>
      <c r="I736" s="306"/>
      <c r="J736" s="306"/>
      <c r="K736" s="181"/>
      <c r="L736" s="167">
        <f t="shared" si="155"/>
        <v>30</v>
      </c>
      <c r="M736" s="188">
        <f t="shared" si="156"/>
        <v>30</v>
      </c>
      <c r="N736" s="187"/>
      <c r="O736" s="76"/>
      <c r="P736" s="76">
        <v>30</v>
      </c>
      <c r="Q736" s="76">
        <v>30</v>
      </c>
      <c r="R736" s="76"/>
      <c r="S736" s="76"/>
    </row>
    <row r="737" spans="1:19" s="54" customFormat="1" ht="18.75" customHeight="1">
      <c r="A737" s="145" t="s">
        <v>610</v>
      </c>
      <c r="B737" s="321" t="s">
        <v>391</v>
      </c>
      <c r="C737" s="322"/>
      <c r="D737" s="322"/>
      <c r="E737" s="322"/>
      <c r="F737" s="322"/>
      <c r="G737" s="322"/>
      <c r="H737" s="322"/>
      <c r="I737" s="322"/>
      <c r="J737" s="374"/>
      <c r="K737" s="181"/>
      <c r="L737" s="167">
        <f t="shared" si="155"/>
        <v>30</v>
      </c>
      <c r="M737" s="188">
        <f t="shared" si="156"/>
        <v>20</v>
      </c>
      <c r="N737" s="187"/>
      <c r="O737" s="76"/>
      <c r="P737" s="76">
        <v>30</v>
      </c>
      <c r="Q737" s="76">
        <v>20</v>
      </c>
      <c r="R737" s="76"/>
      <c r="S737" s="76"/>
    </row>
    <row r="738" spans="1:19" s="54" customFormat="1" ht="18.75" customHeight="1">
      <c r="A738" s="58" t="s">
        <v>655</v>
      </c>
      <c r="B738" s="300" t="s">
        <v>440</v>
      </c>
      <c r="C738" s="301"/>
      <c r="D738" s="301"/>
      <c r="E738" s="301"/>
      <c r="F738" s="301"/>
      <c r="G738" s="301"/>
      <c r="H738" s="301"/>
      <c r="I738" s="301"/>
      <c r="J738" s="354"/>
      <c r="K738" s="181"/>
      <c r="L738" s="167">
        <f t="shared" si="155"/>
        <v>20</v>
      </c>
      <c r="M738" s="188">
        <f t="shared" si="156"/>
        <v>15</v>
      </c>
      <c r="N738" s="187"/>
      <c r="O738" s="76"/>
      <c r="P738" s="76">
        <v>20</v>
      </c>
      <c r="Q738" s="76">
        <v>15</v>
      </c>
      <c r="R738" s="76"/>
      <c r="S738" s="76"/>
    </row>
    <row r="739" spans="1:19" s="54" customFormat="1" ht="18.75" customHeight="1">
      <c r="A739" s="155" t="s">
        <v>541</v>
      </c>
      <c r="B739" s="317" t="s">
        <v>323</v>
      </c>
      <c r="C739" s="318"/>
      <c r="D739" s="318"/>
      <c r="E739" s="318"/>
      <c r="F739" s="318"/>
      <c r="G739" s="318"/>
      <c r="H739" s="318"/>
      <c r="I739" s="318"/>
      <c r="J739" s="357"/>
      <c r="K739" s="181"/>
      <c r="L739" s="167">
        <f t="shared" si="155"/>
        <v>29</v>
      </c>
      <c r="M739" s="188">
        <f t="shared" si="156"/>
        <v>10</v>
      </c>
      <c r="N739" s="187"/>
      <c r="O739" s="76"/>
      <c r="P739" s="76">
        <v>29</v>
      </c>
      <c r="Q739" s="76">
        <v>10</v>
      </c>
      <c r="R739" s="76"/>
      <c r="S739" s="76"/>
    </row>
    <row r="740" spans="1:19" s="54" customFormat="1" ht="18.75" customHeight="1">
      <c r="A740" s="132" t="s">
        <v>477</v>
      </c>
      <c r="B740" s="309" t="s">
        <v>259</v>
      </c>
      <c r="C740" s="310"/>
      <c r="D740" s="310"/>
      <c r="E740" s="310"/>
      <c r="F740" s="310"/>
      <c r="G740" s="310"/>
      <c r="H740" s="310"/>
      <c r="I740" s="310"/>
      <c r="J740" s="356"/>
      <c r="K740" s="181"/>
      <c r="L740" s="167">
        <f t="shared" si="155"/>
        <v>30</v>
      </c>
      <c r="M740" s="188">
        <f t="shared" si="156"/>
        <v>26</v>
      </c>
      <c r="N740" s="187"/>
      <c r="O740" s="76"/>
      <c r="P740" s="76">
        <v>30</v>
      </c>
      <c r="Q740" s="76">
        <v>26</v>
      </c>
      <c r="R740" s="76"/>
      <c r="S740" s="76"/>
    </row>
    <row r="741" spans="1:19" s="54" customFormat="1" ht="18.75" customHeight="1">
      <c r="A741" s="146" t="s">
        <v>567</v>
      </c>
      <c r="B741" s="300" t="s">
        <v>348</v>
      </c>
      <c r="C741" s="301"/>
      <c r="D741" s="301"/>
      <c r="E741" s="301"/>
      <c r="F741" s="301"/>
      <c r="G741" s="301"/>
      <c r="H741" s="301"/>
      <c r="I741" s="301"/>
      <c r="J741" s="354"/>
      <c r="K741" s="181"/>
      <c r="L741" s="167">
        <f t="shared" si="155"/>
        <v>48</v>
      </c>
      <c r="M741" s="188">
        <f t="shared" si="156"/>
        <v>15</v>
      </c>
      <c r="N741" s="187">
        <v>48</v>
      </c>
      <c r="O741" s="76">
        <v>15</v>
      </c>
      <c r="P741" s="76"/>
      <c r="Q741" s="76"/>
      <c r="R741" s="76"/>
      <c r="S741" s="76"/>
    </row>
    <row r="742" spans="1:19" s="54" customFormat="1" ht="18.75" customHeight="1">
      <c r="A742" s="132" t="s">
        <v>564</v>
      </c>
      <c r="B742" s="300" t="s">
        <v>345</v>
      </c>
      <c r="C742" s="301"/>
      <c r="D742" s="301"/>
      <c r="E742" s="301"/>
      <c r="F742" s="301"/>
      <c r="G742" s="301"/>
      <c r="H742" s="301"/>
      <c r="I742" s="301"/>
      <c r="J742" s="354"/>
      <c r="K742" s="181"/>
      <c r="L742" s="167">
        <f t="shared" si="155"/>
        <v>21</v>
      </c>
      <c r="M742" s="188">
        <f t="shared" si="156"/>
        <v>3</v>
      </c>
      <c r="N742" s="187">
        <v>21</v>
      </c>
      <c r="O742" s="76">
        <v>3</v>
      </c>
      <c r="P742" s="76"/>
      <c r="Q742" s="76"/>
      <c r="R742" s="76"/>
      <c r="S742" s="76"/>
    </row>
    <row r="743" spans="1:19" s="54" customFormat="1" ht="18.75" customHeight="1">
      <c r="A743" s="143" t="s">
        <v>488</v>
      </c>
      <c r="B743" s="300" t="s">
        <v>270</v>
      </c>
      <c r="C743" s="301"/>
      <c r="D743" s="301"/>
      <c r="E743" s="301"/>
      <c r="F743" s="301"/>
      <c r="G743" s="301"/>
      <c r="H743" s="301"/>
      <c r="I743" s="301"/>
      <c r="J743" s="354"/>
      <c r="K743" s="181"/>
      <c r="L743" s="167">
        <f t="shared" si="155"/>
        <v>65</v>
      </c>
      <c r="M743" s="188">
        <f t="shared" si="156"/>
        <v>6</v>
      </c>
      <c r="N743" s="187">
        <v>65</v>
      </c>
      <c r="O743" s="76">
        <v>6</v>
      </c>
      <c r="P743" s="76"/>
      <c r="Q743" s="76"/>
      <c r="R743" s="76"/>
      <c r="S743" s="76"/>
    </row>
    <row r="744" spans="1:19" s="54" customFormat="1" ht="18.75" customHeight="1">
      <c r="A744" s="136" t="s">
        <v>460</v>
      </c>
      <c r="B744" s="300" t="s">
        <v>240</v>
      </c>
      <c r="C744" s="301"/>
      <c r="D744" s="301"/>
      <c r="E744" s="301"/>
      <c r="F744" s="301"/>
      <c r="G744" s="301"/>
      <c r="H744" s="301"/>
      <c r="I744" s="301"/>
      <c r="J744" s="354"/>
      <c r="K744" s="181"/>
      <c r="L744" s="167">
        <f t="shared" si="155"/>
        <v>24</v>
      </c>
      <c r="M744" s="188">
        <f t="shared" si="156"/>
        <v>24</v>
      </c>
      <c r="N744" s="187">
        <v>24</v>
      </c>
      <c r="O744" s="76">
        <v>24</v>
      </c>
      <c r="P744" s="76"/>
      <c r="Q744" s="76"/>
      <c r="R744" s="76"/>
      <c r="S744" s="76"/>
    </row>
    <row r="745" spans="1:19" s="54" customFormat="1" ht="18.75" customHeight="1">
      <c r="A745" s="135" t="s">
        <v>457</v>
      </c>
      <c r="B745" s="329" t="s">
        <v>237</v>
      </c>
      <c r="C745" s="330"/>
      <c r="D745" s="330"/>
      <c r="E745" s="330"/>
      <c r="F745" s="330"/>
      <c r="G745" s="330"/>
      <c r="H745" s="330"/>
      <c r="I745" s="330"/>
      <c r="J745" s="360"/>
      <c r="K745" s="181"/>
      <c r="L745" s="167">
        <f t="shared" si="155"/>
        <v>43</v>
      </c>
      <c r="M745" s="188">
        <f t="shared" si="156"/>
        <v>39</v>
      </c>
      <c r="N745" s="187">
        <v>43</v>
      </c>
      <c r="O745" s="76">
        <v>39</v>
      </c>
      <c r="P745" s="76"/>
      <c r="Q745" s="76"/>
      <c r="R745" s="76"/>
      <c r="S745" s="76"/>
    </row>
    <row r="746" spans="1:19" s="54" customFormat="1" ht="18.75" customHeight="1">
      <c r="A746" s="133" t="s">
        <v>467</v>
      </c>
      <c r="B746" s="300" t="s">
        <v>249</v>
      </c>
      <c r="C746" s="301"/>
      <c r="D746" s="301"/>
      <c r="E746" s="301"/>
      <c r="F746" s="301"/>
      <c r="G746" s="301"/>
      <c r="H746" s="301"/>
      <c r="I746" s="301"/>
      <c r="J746" s="354"/>
      <c r="K746" s="181"/>
      <c r="L746" s="167">
        <f t="shared" si="155"/>
        <v>41</v>
      </c>
      <c r="M746" s="188">
        <f t="shared" si="156"/>
        <v>28</v>
      </c>
      <c r="N746" s="187">
        <v>41</v>
      </c>
      <c r="O746" s="76">
        <v>28</v>
      </c>
      <c r="P746" s="76"/>
      <c r="Q746" s="76"/>
      <c r="R746" s="76"/>
      <c r="S746" s="76"/>
    </row>
    <row r="747" spans="1:19" s="54" customFormat="1" ht="18.75" customHeight="1">
      <c r="A747" s="363" t="s">
        <v>682</v>
      </c>
      <c r="B747" s="364"/>
      <c r="C747" s="364"/>
      <c r="D747" s="364"/>
      <c r="E747" s="364"/>
      <c r="F747" s="364"/>
      <c r="G747" s="364"/>
      <c r="H747" s="364"/>
      <c r="I747" s="364"/>
      <c r="J747" s="365"/>
      <c r="K747" s="182"/>
      <c r="L747" s="134">
        <f t="shared" ref="L747:S747" si="157">SUM(L748:L751)</f>
        <v>104</v>
      </c>
      <c r="M747" s="134">
        <f t="shared" si="157"/>
        <v>97</v>
      </c>
      <c r="N747" s="134">
        <f t="shared" si="157"/>
        <v>74</v>
      </c>
      <c r="O747" s="134">
        <f t="shared" si="157"/>
        <v>69</v>
      </c>
      <c r="P747" s="134">
        <f t="shared" si="157"/>
        <v>30</v>
      </c>
      <c r="Q747" s="134">
        <f t="shared" si="157"/>
        <v>28</v>
      </c>
      <c r="R747" s="134">
        <f t="shared" si="157"/>
        <v>0</v>
      </c>
      <c r="S747" s="134">
        <f t="shared" si="157"/>
        <v>0</v>
      </c>
    </row>
    <row r="748" spans="1:19" s="54" customFormat="1" ht="18.75" customHeight="1">
      <c r="A748" s="133" t="s">
        <v>451</v>
      </c>
      <c r="B748" s="383" t="s">
        <v>230</v>
      </c>
      <c r="C748" s="384"/>
      <c r="D748" s="384"/>
      <c r="E748" s="384"/>
      <c r="F748" s="384"/>
      <c r="G748" s="384"/>
      <c r="H748" s="384"/>
      <c r="I748" s="384"/>
      <c r="J748" s="385"/>
      <c r="K748" s="181">
        <v>2</v>
      </c>
      <c r="L748" s="167">
        <f t="shared" ref="L748:M751" si="158">+N748+P748+R748</f>
        <v>49</v>
      </c>
      <c r="M748" s="188">
        <f t="shared" si="158"/>
        <v>47</v>
      </c>
      <c r="N748" s="193">
        <v>49</v>
      </c>
      <c r="O748" s="192">
        <v>47</v>
      </c>
      <c r="P748" s="76"/>
      <c r="Q748" s="76"/>
      <c r="R748" s="76"/>
      <c r="S748" s="76"/>
    </row>
    <row r="749" spans="1:19" s="54" customFormat="1" ht="18.75" customHeight="1">
      <c r="A749" s="131" t="s">
        <v>445</v>
      </c>
      <c r="B749" s="300" t="s">
        <v>224</v>
      </c>
      <c r="C749" s="301"/>
      <c r="D749" s="301"/>
      <c r="E749" s="301"/>
      <c r="F749" s="301"/>
      <c r="G749" s="301"/>
      <c r="H749" s="301"/>
      <c r="I749" s="301"/>
      <c r="J749" s="354"/>
      <c r="K749" s="181">
        <v>3</v>
      </c>
      <c r="L749" s="167">
        <f t="shared" si="158"/>
        <v>7</v>
      </c>
      <c r="M749" s="188">
        <f t="shared" si="158"/>
        <v>5</v>
      </c>
      <c r="N749" s="193">
        <v>7</v>
      </c>
      <c r="O749" s="192">
        <v>5</v>
      </c>
      <c r="P749" s="76"/>
      <c r="Q749" s="76"/>
      <c r="R749" s="76"/>
      <c r="S749" s="76"/>
    </row>
    <row r="750" spans="1:19" s="54" customFormat="1" ht="18.75" customHeight="1">
      <c r="A750" s="132" t="s">
        <v>447</v>
      </c>
      <c r="B750" s="300" t="s">
        <v>226</v>
      </c>
      <c r="C750" s="301"/>
      <c r="D750" s="301"/>
      <c r="E750" s="301"/>
      <c r="F750" s="301"/>
      <c r="G750" s="301"/>
      <c r="H750" s="301"/>
      <c r="I750" s="301"/>
      <c r="J750" s="354"/>
      <c r="K750" s="181">
        <v>4</v>
      </c>
      <c r="L750" s="167">
        <f t="shared" si="158"/>
        <v>18</v>
      </c>
      <c r="M750" s="188">
        <f t="shared" si="158"/>
        <v>17</v>
      </c>
      <c r="N750" s="193">
        <v>18</v>
      </c>
      <c r="O750" s="192">
        <v>17</v>
      </c>
      <c r="P750" s="76"/>
      <c r="Q750" s="76"/>
      <c r="R750" s="76"/>
      <c r="S750" s="76"/>
    </row>
    <row r="751" spans="1:19" s="54" customFormat="1" ht="18.75" customHeight="1">
      <c r="A751" s="132" t="s">
        <v>450</v>
      </c>
      <c r="B751" s="300" t="s">
        <v>229</v>
      </c>
      <c r="C751" s="301"/>
      <c r="D751" s="301"/>
      <c r="E751" s="301"/>
      <c r="F751" s="301"/>
      <c r="G751" s="301"/>
      <c r="H751" s="301"/>
      <c r="I751" s="301"/>
      <c r="J751" s="354"/>
      <c r="K751" s="181">
        <v>5</v>
      </c>
      <c r="L751" s="167">
        <f t="shared" si="158"/>
        <v>30</v>
      </c>
      <c r="M751" s="188">
        <f t="shared" si="158"/>
        <v>28</v>
      </c>
      <c r="N751" s="76"/>
      <c r="O751" s="76"/>
      <c r="P751" s="76">
        <v>30</v>
      </c>
      <c r="Q751" s="76">
        <v>28</v>
      </c>
      <c r="R751" s="76"/>
      <c r="S751" s="76"/>
    </row>
    <row r="752" spans="1:19" s="54" customFormat="1" ht="18.75" customHeight="1">
      <c r="A752" s="363" t="s">
        <v>681</v>
      </c>
      <c r="B752" s="364"/>
      <c r="C752" s="364"/>
      <c r="D752" s="364"/>
      <c r="E752" s="364"/>
      <c r="F752" s="364"/>
      <c r="G752" s="364"/>
      <c r="H752" s="364"/>
      <c r="I752" s="364"/>
      <c r="J752" s="365"/>
      <c r="K752" s="182"/>
      <c r="L752" s="134">
        <f t="shared" ref="L752:S752" si="159">SUM(L753:L764)</f>
        <v>334</v>
      </c>
      <c r="M752" s="134">
        <f t="shared" si="159"/>
        <v>163</v>
      </c>
      <c r="N752" s="134">
        <f t="shared" si="159"/>
        <v>115</v>
      </c>
      <c r="O752" s="134">
        <f t="shared" si="159"/>
        <v>69</v>
      </c>
      <c r="P752" s="134">
        <f t="shared" si="159"/>
        <v>219</v>
      </c>
      <c r="Q752" s="134">
        <f t="shared" si="159"/>
        <v>94</v>
      </c>
      <c r="R752" s="134">
        <f t="shared" si="159"/>
        <v>0</v>
      </c>
      <c r="S752" s="134">
        <f t="shared" si="159"/>
        <v>0</v>
      </c>
    </row>
    <row r="753" spans="1:19" s="54" customFormat="1" ht="18.75" customHeight="1">
      <c r="A753" s="132" t="s">
        <v>473</v>
      </c>
      <c r="B753" s="309" t="s">
        <v>255</v>
      </c>
      <c r="C753" s="310"/>
      <c r="D753" s="310"/>
      <c r="E753" s="310"/>
      <c r="F753" s="310"/>
      <c r="G753" s="310"/>
      <c r="H753" s="310"/>
      <c r="I753" s="310"/>
      <c r="J753" s="356"/>
      <c r="K753" s="181"/>
      <c r="L753" s="167">
        <f t="shared" ref="L753:L764" si="160">+N753+P753+R753</f>
        <v>150</v>
      </c>
      <c r="M753" s="188">
        <f t="shared" ref="M753:M764" si="161">+O753+Q753+S753</f>
        <v>60</v>
      </c>
      <c r="N753" s="187"/>
      <c r="O753" s="76"/>
      <c r="P753" s="112">
        <f>125+25</f>
        <v>150</v>
      </c>
      <c r="Q753" s="76">
        <f>47+13</f>
        <v>60</v>
      </c>
      <c r="R753" s="76"/>
      <c r="S753" s="76"/>
    </row>
    <row r="754" spans="1:19" s="54" customFormat="1" ht="18.75" customHeight="1">
      <c r="A754" s="140" t="s">
        <v>465</v>
      </c>
      <c r="B754" s="300" t="s">
        <v>247</v>
      </c>
      <c r="C754" s="301"/>
      <c r="D754" s="301"/>
      <c r="E754" s="301"/>
      <c r="F754" s="301"/>
      <c r="G754" s="301"/>
      <c r="H754" s="301"/>
      <c r="I754" s="301"/>
      <c r="J754" s="354"/>
      <c r="K754" s="181"/>
      <c r="L754" s="167">
        <f t="shared" si="160"/>
        <v>5</v>
      </c>
      <c r="M754" s="188">
        <f t="shared" si="161"/>
        <v>0</v>
      </c>
      <c r="N754" s="187"/>
      <c r="O754" s="76"/>
      <c r="P754" s="112">
        <v>5</v>
      </c>
      <c r="Q754" s="76">
        <v>0</v>
      </c>
      <c r="R754" s="76"/>
      <c r="S754" s="76"/>
    </row>
    <row r="755" spans="1:19" s="54" customFormat="1" ht="18.75" customHeight="1">
      <c r="A755" s="146" t="s">
        <v>482</v>
      </c>
      <c r="B755" s="329" t="s">
        <v>264</v>
      </c>
      <c r="C755" s="330"/>
      <c r="D755" s="330"/>
      <c r="E755" s="330"/>
      <c r="F755" s="330"/>
      <c r="G755" s="330"/>
      <c r="H755" s="330"/>
      <c r="I755" s="330"/>
      <c r="J755" s="360"/>
      <c r="K755" s="181"/>
      <c r="L755" s="167">
        <f t="shared" si="160"/>
        <v>4</v>
      </c>
      <c r="M755" s="188">
        <f t="shared" si="161"/>
        <v>3</v>
      </c>
      <c r="N755" s="187"/>
      <c r="O755" s="76"/>
      <c r="P755" s="112">
        <v>4</v>
      </c>
      <c r="Q755" s="76">
        <v>3</v>
      </c>
      <c r="R755" s="76"/>
      <c r="S755" s="76"/>
    </row>
    <row r="756" spans="1:19" s="54" customFormat="1" ht="18.75" customHeight="1">
      <c r="A756" s="132" t="s">
        <v>475</v>
      </c>
      <c r="B756" s="309" t="s">
        <v>257</v>
      </c>
      <c r="C756" s="310"/>
      <c r="D756" s="310"/>
      <c r="E756" s="310"/>
      <c r="F756" s="310"/>
      <c r="G756" s="310"/>
      <c r="H756" s="310"/>
      <c r="I756" s="310"/>
      <c r="J756" s="356"/>
      <c r="K756" s="181"/>
      <c r="L756" s="167">
        <f t="shared" si="160"/>
        <v>4</v>
      </c>
      <c r="M756" s="188">
        <f t="shared" si="161"/>
        <v>3</v>
      </c>
      <c r="N756" s="187"/>
      <c r="O756" s="76"/>
      <c r="P756" s="112">
        <v>4</v>
      </c>
      <c r="Q756" s="76">
        <v>3</v>
      </c>
      <c r="R756" s="76"/>
      <c r="S756" s="76"/>
    </row>
    <row r="757" spans="1:19" s="54" customFormat="1" ht="18.75" customHeight="1">
      <c r="A757" s="144" t="s">
        <v>474</v>
      </c>
      <c r="B757" s="306" t="s">
        <v>256</v>
      </c>
      <c r="C757" s="306"/>
      <c r="D757" s="306"/>
      <c r="E757" s="306"/>
      <c r="F757" s="306"/>
      <c r="G757" s="306"/>
      <c r="H757" s="306"/>
      <c r="I757" s="306"/>
      <c r="J757" s="306"/>
      <c r="K757" s="181"/>
      <c r="L757" s="167">
        <f t="shared" si="160"/>
        <v>22</v>
      </c>
      <c r="M757" s="188">
        <f t="shared" si="161"/>
        <v>20</v>
      </c>
      <c r="N757" s="187"/>
      <c r="O757" s="76"/>
      <c r="P757" s="112">
        <v>22</v>
      </c>
      <c r="Q757" s="76">
        <v>20</v>
      </c>
      <c r="R757" s="76"/>
      <c r="S757" s="76"/>
    </row>
    <row r="758" spans="1:19" s="54" customFormat="1" ht="18.75" customHeight="1">
      <c r="A758" s="140" t="s">
        <v>484</v>
      </c>
      <c r="B758" s="300" t="s">
        <v>266</v>
      </c>
      <c r="C758" s="301"/>
      <c r="D758" s="301"/>
      <c r="E758" s="301"/>
      <c r="F758" s="301"/>
      <c r="G758" s="301"/>
      <c r="H758" s="301"/>
      <c r="I758" s="301"/>
      <c r="J758" s="354"/>
      <c r="K758" s="181"/>
      <c r="L758" s="167">
        <f t="shared" si="160"/>
        <v>4</v>
      </c>
      <c r="M758" s="188">
        <f t="shared" si="161"/>
        <v>3</v>
      </c>
      <c r="N758" s="187"/>
      <c r="O758" s="76"/>
      <c r="P758" s="112">
        <v>4</v>
      </c>
      <c r="Q758" s="76">
        <v>3</v>
      </c>
      <c r="R758" s="76"/>
      <c r="S758" s="76"/>
    </row>
    <row r="759" spans="1:19" s="54" customFormat="1" ht="18.75" customHeight="1">
      <c r="A759" s="142" t="s">
        <v>493</v>
      </c>
      <c r="B759" s="334" t="s">
        <v>275</v>
      </c>
      <c r="C759" s="335"/>
      <c r="D759" s="335"/>
      <c r="E759" s="335"/>
      <c r="F759" s="335"/>
      <c r="G759" s="335"/>
      <c r="H759" s="335"/>
      <c r="I759" s="335"/>
      <c r="J759" s="366"/>
      <c r="K759" s="181"/>
      <c r="L759" s="167">
        <f t="shared" si="160"/>
        <v>20</v>
      </c>
      <c r="M759" s="188">
        <f t="shared" si="161"/>
        <v>0</v>
      </c>
      <c r="N759" s="187"/>
      <c r="O759" s="76"/>
      <c r="P759" s="112">
        <v>20</v>
      </c>
      <c r="Q759" s="76">
        <v>0</v>
      </c>
      <c r="R759" s="76"/>
      <c r="S759" s="76"/>
    </row>
    <row r="760" spans="1:19" s="54" customFormat="1" ht="18.75" customHeight="1">
      <c r="A760" s="155" t="s">
        <v>634</v>
      </c>
      <c r="B760" s="317" t="s">
        <v>418</v>
      </c>
      <c r="C760" s="318"/>
      <c r="D760" s="318"/>
      <c r="E760" s="318"/>
      <c r="F760" s="318"/>
      <c r="G760" s="318"/>
      <c r="H760" s="318"/>
      <c r="I760" s="318"/>
      <c r="J760" s="357"/>
      <c r="K760" s="181"/>
      <c r="L760" s="167">
        <f t="shared" si="160"/>
        <v>10</v>
      </c>
      <c r="M760" s="188">
        <f t="shared" si="161"/>
        <v>5</v>
      </c>
      <c r="N760" s="187"/>
      <c r="O760" s="76"/>
      <c r="P760" s="112">
        <v>10</v>
      </c>
      <c r="Q760" s="76">
        <v>5</v>
      </c>
      <c r="R760" s="76"/>
      <c r="S760" s="76"/>
    </row>
    <row r="761" spans="1:19" s="54" customFormat="1" ht="18.75" customHeight="1">
      <c r="A761" s="133" t="s">
        <v>467</v>
      </c>
      <c r="B761" s="300" t="s">
        <v>249</v>
      </c>
      <c r="C761" s="301"/>
      <c r="D761" s="301"/>
      <c r="E761" s="301"/>
      <c r="F761" s="301"/>
      <c r="G761" s="301"/>
      <c r="H761" s="301"/>
      <c r="I761" s="301"/>
      <c r="J761" s="354"/>
      <c r="K761" s="181"/>
      <c r="L761" s="167">
        <f t="shared" si="160"/>
        <v>55</v>
      </c>
      <c r="M761" s="188">
        <f t="shared" si="161"/>
        <v>21</v>
      </c>
      <c r="N761" s="112">
        <v>55</v>
      </c>
      <c r="O761" s="112">
        <v>21</v>
      </c>
      <c r="P761" s="76"/>
      <c r="Q761" s="76"/>
      <c r="R761" s="76"/>
      <c r="S761" s="76"/>
    </row>
    <row r="762" spans="1:19" s="54" customFormat="1" ht="18.75" customHeight="1">
      <c r="A762" s="130" t="s">
        <v>472</v>
      </c>
      <c r="B762" s="350" t="s">
        <v>254</v>
      </c>
      <c r="C762" s="351"/>
      <c r="D762" s="351"/>
      <c r="E762" s="351"/>
      <c r="F762" s="351"/>
      <c r="G762" s="351"/>
      <c r="H762" s="351"/>
      <c r="I762" s="351"/>
      <c r="J762" s="352"/>
      <c r="K762" s="181"/>
      <c r="L762" s="167">
        <f t="shared" si="160"/>
        <v>52</v>
      </c>
      <c r="M762" s="188">
        <f t="shared" si="161"/>
        <v>47</v>
      </c>
      <c r="N762" s="112">
        <v>52</v>
      </c>
      <c r="O762" s="112">
        <v>47</v>
      </c>
      <c r="P762" s="76"/>
      <c r="Q762" s="76"/>
      <c r="R762" s="76"/>
      <c r="S762" s="76"/>
    </row>
    <row r="763" spans="1:19" s="54" customFormat="1" ht="18.75" customHeight="1">
      <c r="A763" s="141" t="s">
        <v>469</v>
      </c>
      <c r="B763" s="323" t="s">
        <v>251</v>
      </c>
      <c r="C763" s="324"/>
      <c r="D763" s="324"/>
      <c r="E763" s="324"/>
      <c r="F763" s="324"/>
      <c r="G763" s="324"/>
      <c r="H763" s="324"/>
      <c r="I763" s="324"/>
      <c r="J763" s="375"/>
      <c r="K763" s="181"/>
      <c r="L763" s="167">
        <f t="shared" si="160"/>
        <v>1</v>
      </c>
      <c r="M763" s="188">
        <f t="shared" si="161"/>
        <v>0</v>
      </c>
      <c r="N763" s="112">
        <v>1</v>
      </c>
      <c r="O763" s="76">
        <v>0</v>
      </c>
      <c r="P763" s="76"/>
      <c r="Q763" s="76"/>
      <c r="R763" s="76"/>
      <c r="S763" s="76"/>
    </row>
    <row r="764" spans="1:19" s="54" customFormat="1" ht="18.75" customHeight="1">
      <c r="A764" s="143" t="s">
        <v>488</v>
      </c>
      <c r="B764" s="300" t="s">
        <v>270</v>
      </c>
      <c r="C764" s="301"/>
      <c r="D764" s="301"/>
      <c r="E764" s="301"/>
      <c r="F764" s="301"/>
      <c r="G764" s="301"/>
      <c r="H764" s="301"/>
      <c r="I764" s="301"/>
      <c r="J764" s="354"/>
      <c r="K764" s="181"/>
      <c r="L764" s="167">
        <f t="shared" si="160"/>
        <v>7</v>
      </c>
      <c r="M764" s="188">
        <f t="shared" si="161"/>
        <v>1</v>
      </c>
      <c r="N764" s="112">
        <v>7</v>
      </c>
      <c r="O764" s="76">
        <v>1</v>
      </c>
      <c r="P764" s="76"/>
      <c r="Q764" s="76"/>
      <c r="R764" s="76"/>
      <c r="S764" s="76"/>
    </row>
    <row r="765" spans="1:19" s="54" customFormat="1" ht="18.75" customHeight="1">
      <c r="A765" s="363" t="s">
        <v>680</v>
      </c>
      <c r="B765" s="364"/>
      <c r="C765" s="364"/>
      <c r="D765" s="364"/>
      <c r="E765" s="364"/>
      <c r="F765" s="364"/>
      <c r="G765" s="364"/>
      <c r="H765" s="364"/>
      <c r="I765" s="364"/>
      <c r="J765" s="365"/>
      <c r="K765" s="182"/>
      <c r="L765" s="134">
        <f t="shared" ref="L765:S765" si="162">SUM(L766:L780)</f>
        <v>380</v>
      </c>
      <c r="M765" s="134">
        <f t="shared" si="162"/>
        <v>34</v>
      </c>
      <c r="N765" s="134">
        <f t="shared" si="162"/>
        <v>125</v>
      </c>
      <c r="O765" s="134">
        <f t="shared" si="162"/>
        <v>10</v>
      </c>
      <c r="P765" s="134">
        <f t="shared" si="162"/>
        <v>255</v>
      </c>
      <c r="Q765" s="134">
        <f t="shared" si="162"/>
        <v>24</v>
      </c>
      <c r="R765" s="134">
        <f t="shared" si="162"/>
        <v>0</v>
      </c>
      <c r="S765" s="134">
        <f t="shared" si="162"/>
        <v>0</v>
      </c>
    </row>
    <row r="766" spans="1:19" s="54" customFormat="1" ht="18.75" customHeight="1">
      <c r="A766" s="132" t="s">
        <v>571</v>
      </c>
      <c r="B766" s="309" t="s">
        <v>352</v>
      </c>
      <c r="C766" s="310"/>
      <c r="D766" s="310"/>
      <c r="E766" s="310"/>
      <c r="F766" s="310"/>
      <c r="G766" s="310"/>
      <c r="H766" s="310"/>
      <c r="I766" s="310"/>
      <c r="J766" s="356"/>
      <c r="K766" s="181">
        <v>2</v>
      </c>
      <c r="L766" s="167">
        <f t="shared" ref="L766:L780" si="163">+N766+P766+R766</f>
        <v>41</v>
      </c>
      <c r="M766" s="188">
        <f t="shared" ref="M766:M780" si="164">+O766+Q766+S766</f>
        <v>0</v>
      </c>
      <c r="N766" s="187"/>
      <c r="O766" s="76"/>
      <c r="P766" s="76">
        <v>41</v>
      </c>
      <c r="Q766" s="76"/>
      <c r="R766" s="76"/>
      <c r="S766" s="76"/>
    </row>
    <row r="767" spans="1:19" s="54" customFormat="1" ht="18.75" customHeight="1">
      <c r="A767" s="132" t="s">
        <v>494</v>
      </c>
      <c r="B767" s="379" t="s">
        <v>276</v>
      </c>
      <c r="C767" s="380"/>
      <c r="D767" s="380"/>
      <c r="E767" s="380"/>
      <c r="F767" s="380"/>
      <c r="G767" s="380"/>
      <c r="H767" s="380"/>
      <c r="I767" s="380"/>
      <c r="J767" s="381"/>
      <c r="K767" s="181">
        <v>3</v>
      </c>
      <c r="L767" s="167">
        <f t="shared" si="163"/>
        <v>16</v>
      </c>
      <c r="M767" s="188">
        <f t="shared" si="164"/>
        <v>0</v>
      </c>
      <c r="N767" s="187"/>
      <c r="O767" s="76"/>
      <c r="P767" s="76">
        <v>16</v>
      </c>
      <c r="Q767" s="76"/>
      <c r="R767" s="76"/>
      <c r="S767" s="76"/>
    </row>
    <row r="768" spans="1:19" s="54" customFormat="1" ht="18.75" customHeight="1">
      <c r="A768" s="146" t="s">
        <v>581</v>
      </c>
      <c r="B768" s="350" t="s">
        <v>362</v>
      </c>
      <c r="C768" s="351"/>
      <c r="D768" s="351"/>
      <c r="E768" s="351"/>
      <c r="F768" s="351"/>
      <c r="G768" s="351"/>
      <c r="H768" s="351"/>
      <c r="I768" s="351"/>
      <c r="J768" s="352"/>
      <c r="K768" s="181">
        <v>4</v>
      </c>
      <c r="L768" s="167">
        <f t="shared" si="163"/>
        <v>11</v>
      </c>
      <c r="M768" s="188">
        <f t="shared" si="164"/>
        <v>3</v>
      </c>
      <c r="N768" s="187"/>
      <c r="O768" s="76"/>
      <c r="P768" s="76">
        <v>11</v>
      </c>
      <c r="Q768" s="76">
        <v>3</v>
      </c>
      <c r="R768" s="76"/>
      <c r="S768" s="76"/>
    </row>
    <row r="769" spans="1:19" s="54" customFormat="1" ht="18.75" customHeight="1">
      <c r="A769" s="132" t="s">
        <v>573</v>
      </c>
      <c r="B769" s="309" t="s">
        <v>354</v>
      </c>
      <c r="C769" s="310"/>
      <c r="D769" s="310"/>
      <c r="E769" s="310"/>
      <c r="F769" s="310"/>
      <c r="G769" s="310"/>
      <c r="H769" s="310"/>
      <c r="I769" s="310"/>
      <c r="J769" s="356"/>
      <c r="K769" s="181">
        <v>5</v>
      </c>
      <c r="L769" s="167">
        <f t="shared" si="163"/>
        <v>20</v>
      </c>
      <c r="M769" s="188">
        <f t="shared" si="164"/>
        <v>2</v>
      </c>
      <c r="N769" s="187"/>
      <c r="O769" s="76"/>
      <c r="P769" s="76">
        <v>20</v>
      </c>
      <c r="Q769" s="76">
        <v>2</v>
      </c>
      <c r="R769" s="76"/>
      <c r="S769" s="76"/>
    </row>
    <row r="770" spans="1:19" s="54" customFormat="1" ht="18.75" customHeight="1">
      <c r="A770" s="132" t="s">
        <v>575</v>
      </c>
      <c r="B770" s="309" t="s">
        <v>356</v>
      </c>
      <c r="C770" s="310"/>
      <c r="D770" s="310"/>
      <c r="E770" s="310"/>
      <c r="F770" s="310"/>
      <c r="G770" s="310"/>
      <c r="H770" s="310"/>
      <c r="I770" s="310"/>
      <c r="J770" s="356"/>
      <c r="K770" s="181">
        <v>6</v>
      </c>
      <c r="L770" s="167">
        <f t="shared" si="163"/>
        <v>10</v>
      </c>
      <c r="M770" s="188">
        <f t="shared" si="164"/>
        <v>0</v>
      </c>
      <c r="N770" s="187"/>
      <c r="O770" s="76"/>
      <c r="P770" s="76">
        <v>10</v>
      </c>
      <c r="Q770" s="76"/>
      <c r="R770" s="76"/>
      <c r="S770" s="76"/>
    </row>
    <row r="771" spans="1:19" s="54" customFormat="1" ht="18.75" customHeight="1">
      <c r="A771" s="132" t="s">
        <v>473</v>
      </c>
      <c r="B771" s="309" t="s">
        <v>255</v>
      </c>
      <c r="C771" s="310"/>
      <c r="D771" s="310"/>
      <c r="E771" s="310"/>
      <c r="F771" s="310"/>
      <c r="G771" s="310"/>
      <c r="H771" s="310"/>
      <c r="I771" s="310"/>
      <c r="J771" s="356"/>
      <c r="K771" s="181">
        <v>7</v>
      </c>
      <c r="L771" s="167">
        <f t="shared" si="163"/>
        <v>50</v>
      </c>
      <c r="M771" s="188">
        <f t="shared" si="164"/>
        <v>16</v>
      </c>
      <c r="N771" s="187"/>
      <c r="O771" s="76"/>
      <c r="P771" s="76">
        <v>50</v>
      </c>
      <c r="Q771" s="76">
        <v>16</v>
      </c>
      <c r="R771" s="76"/>
      <c r="S771" s="76"/>
    </row>
    <row r="772" spans="1:19" s="54" customFormat="1" ht="18.75" customHeight="1">
      <c r="A772" s="132" t="s">
        <v>557</v>
      </c>
      <c r="B772" s="309" t="s">
        <v>339</v>
      </c>
      <c r="C772" s="310"/>
      <c r="D772" s="310"/>
      <c r="E772" s="310"/>
      <c r="F772" s="310"/>
      <c r="G772" s="310"/>
      <c r="H772" s="310"/>
      <c r="I772" s="310"/>
      <c r="J772" s="356"/>
      <c r="K772" s="181">
        <v>8</v>
      </c>
      <c r="L772" s="167">
        <f t="shared" si="163"/>
        <v>56</v>
      </c>
      <c r="M772" s="188">
        <f t="shared" si="164"/>
        <v>0</v>
      </c>
      <c r="N772" s="187"/>
      <c r="O772" s="76"/>
      <c r="P772" s="76">
        <v>56</v>
      </c>
      <c r="Q772" s="76"/>
      <c r="R772" s="76"/>
      <c r="S772" s="76"/>
    </row>
    <row r="773" spans="1:19" s="54" customFormat="1" ht="18.75" customHeight="1">
      <c r="A773" s="148" t="s">
        <v>524</v>
      </c>
      <c r="B773" s="306" t="s">
        <v>305</v>
      </c>
      <c r="C773" s="306"/>
      <c r="D773" s="306"/>
      <c r="E773" s="306"/>
      <c r="F773" s="306"/>
      <c r="G773" s="306"/>
      <c r="H773" s="306"/>
      <c r="I773" s="306"/>
      <c r="J773" s="306"/>
      <c r="K773" s="181">
        <v>9</v>
      </c>
      <c r="L773" s="167">
        <f t="shared" si="163"/>
        <v>38</v>
      </c>
      <c r="M773" s="188">
        <f t="shared" si="164"/>
        <v>3</v>
      </c>
      <c r="N773" s="187"/>
      <c r="O773" s="76"/>
      <c r="P773" s="76">
        <v>38</v>
      </c>
      <c r="Q773" s="76">
        <v>3</v>
      </c>
      <c r="R773" s="76"/>
      <c r="S773" s="76"/>
    </row>
    <row r="774" spans="1:19" s="54" customFormat="1" ht="18.75" customHeight="1">
      <c r="A774" s="132" t="s">
        <v>566</v>
      </c>
      <c r="B774" s="306" t="s">
        <v>347</v>
      </c>
      <c r="C774" s="306"/>
      <c r="D774" s="306"/>
      <c r="E774" s="306"/>
      <c r="F774" s="306"/>
      <c r="G774" s="306"/>
      <c r="H774" s="306"/>
      <c r="I774" s="306"/>
      <c r="J774" s="306"/>
      <c r="K774" s="181">
        <v>10</v>
      </c>
      <c r="L774" s="167">
        <f t="shared" si="163"/>
        <v>13</v>
      </c>
      <c r="M774" s="188">
        <f t="shared" si="164"/>
        <v>0</v>
      </c>
      <c r="N774" s="187"/>
      <c r="O774" s="76"/>
      <c r="P774" s="76">
        <v>13</v>
      </c>
      <c r="Q774" s="76"/>
      <c r="R774" s="76"/>
      <c r="S774" s="76"/>
    </row>
    <row r="775" spans="1:19" s="54" customFormat="1" ht="18.75" customHeight="1">
      <c r="A775" s="159" t="s">
        <v>572</v>
      </c>
      <c r="B775" s="325" t="s">
        <v>359</v>
      </c>
      <c r="C775" s="326"/>
      <c r="D775" s="326"/>
      <c r="E775" s="326"/>
      <c r="F775" s="326"/>
      <c r="G775" s="326"/>
      <c r="H775" s="326"/>
      <c r="I775" s="326"/>
      <c r="J775" s="367"/>
      <c r="K775" s="181">
        <v>11</v>
      </c>
      <c r="L775" s="167">
        <f t="shared" si="163"/>
        <v>13</v>
      </c>
      <c r="M775" s="188">
        <f t="shared" si="164"/>
        <v>5</v>
      </c>
      <c r="N775" s="187">
        <v>13</v>
      </c>
      <c r="O775" s="76">
        <v>5</v>
      </c>
      <c r="P775" s="76"/>
      <c r="Q775" s="76"/>
      <c r="R775" s="76"/>
      <c r="S775" s="76"/>
    </row>
    <row r="776" spans="1:19" s="54" customFormat="1" ht="18.75" customHeight="1">
      <c r="A776" s="132" t="s">
        <v>564</v>
      </c>
      <c r="B776" s="300" t="s">
        <v>345</v>
      </c>
      <c r="C776" s="301"/>
      <c r="D776" s="301"/>
      <c r="E776" s="301"/>
      <c r="F776" s="301"/>
      <c r="G776" s="301"/>
      <c r="H776" s="301"/>
      <c r="I776" s="301"/>
      <c r="J776" s="354"/>
      <c r="K776" s="181">
        <v>12</v>
      </c>
      <c r="L776" s="167">
        <f t="shared" si="163"/>
        <v>17</v>
      </c>
      <c r="M776" s="188">
        <f t="shared" si="164"/>
        <v>2</v>
      </c>
      <c r="N776" s="187">
        <v>17</v>
      </c>
      <c r="O776" s="76">
        <v>2</v>
      </c>
      <c r="P776" s="76"/>
      <c r="Q776" s="76"/>
      <c r="R776" s="76"/>
      <c r="S776" s="76"/>
    </row>
    <row r="777" spans="1:19" s="54" customFormat="1" ht="18.75" customHeight="1">
      <c r="A777" s="159" t="s">
        <v>568</v>
      </c>
      <c r="B777" s="325" t="s">
        <v>349</v>
      </c>
      <c r="C777" s="326"/>
      <c r="D777" s="326"/>
      <c r="E777" s="326"/>
      <c r="F777" s="326"/>
      <c r="G777" s="326"/>
      <c r="H777" s="326"/>
      <c r="I777" s="326"/>
      <c r="J777" s="367"/>
      <c r="K777" s="181">
        <v>13</v>
      </c>
      <c r="L777" s="167">
        <f t="shared" si="163"/>
        <v>22</v>
      </c>
      <c r="M777" s="188">
        <f t="shared" si="164"/>
        <v>1</v>
      </c>
      <c r="N777" s="187">
        <v>22</v>
      </c>
      <c r="O777" s="76">
        <v>1</v>
      </c>
      <c r="P777" s="76"/>
      <c r="Q777" s="76"/>
      <c r="R777" s="76"/>
      <c r="S777" s="76"/>
    </row>
    <row r="778" spans="1:19" s="54" customFormat="1" ht="18.75" customHeight="1">
      <c r="A778" s="143" t="s">
        <v>488</v>
      </c>
      <c r="B778" s="300" t="s">
        <v>270</v>
      </c>
      <c r="C778" s="301"/>
      <c r="D778" s="301"/>
      <c r="E778" s="301"/>
      <c r="F778" s="301"/>
      <c r="G778" s="301"/>
      <c r="H778" s="301"/>
      <c r="I778" s="301"/>
      <c r="J778" s="354"/>
      <c r="K778" s="181">
        <v>14</v>
      </c>
      <c r="L778" s="167">
        <f t="shared" si="163"/>
        <v>29</v>
      </c>
      <c r="M778" s="188">
        <f t="shared" si="164"/>
        <v>1</v>
      </c>
      <c r="N778" s="187">
        <v>29</v>
      </c>
      <c r="O778" s="76">
        <v>1</v>
      </c>
      <c r="P778" s="76"/>
      <c r="Q778" s="76"/>
      <c r="R778" s="76"/>
      <c r="S778" s="76"/>
    </row>
    <row r="779" spans="1:19" s="54" customFormat="1" ht="18.75" customHeight="1">
      <c r="A779" s="146" t="s">
        <v>558</v>
      </c>
      <c r="B779" s="350" t="s">
        <v>340</v>
      </c>
      <c r="C779" s="351"/>
      <c r="D779" s="351"/>
      <c r="E779" s="351"/>
      <c r="F779" s="351"/>
      <c r="G779" s="351"/>
      <c r="H779" s="351"/>
      <c r="I779" s="351"/>
      <c r="J779" s="352"/>
      <c r="K779" s="181">
        <v>15</v>
      </c>
      <c r="L779" s="167">
        <f t="shared" si="163"/>
        <v>33</v>
      </c>
      <c r="M779" s="188">
        <f t="shared" si="164"/>
        <v>0</v>
      </c>
      <c r="N779" s="187">
        <v>33</v>
      </c>
      <c r="O779" s="76"/>
      <c r="P779" s="76"/>
      <c r="Q779" s="76"/>
      <c r="R779" s="76"/>
      <c r="S779" s="76"/>
    </row>
    <row r="780" spans="1:19" s="54" customFormat="1" ht="18.75" customHeight="1">
      <c r="A780" s="159" t="s">
        <v>580</v>
      </c>
      <c r="B780" s="325" t="s">
        <v>361</v>
      </c>
      <c r="C780" s="326"/>
      <c r="D780" s="326"/>
      <c r="E780" s="326"/>
      <c r="F780" s="326"/>
      <c r="G780" s="326"/>
      <c r="H780" s="326"/>
      <c r="I780" s="326"/>
      <c r="J780" s="367"/>
      <c r="K780" s="181">
        <v>16</v>
      </c>
      <c r="L780" s="167">
        <f t="shared" si="163"/>
        <v>11</v>
      </c>
      <c r="M780" s="188">
        <f t="shared" si="164"/>
        <v>1</v>
      </c>
      <c r="N780" s="187">
        <v>11</v>
      </c>
      <c r="O780" s="76">
        <v>1</v>
      </c>
      <c r="P780" s="76"/>
      <c r="Q780" s="76"/>
      <c r="R780" s="76"/>
      <c r="S780" s="76"/>
    </row>
    <row r="781" spans="1:19" s="54" customFormat="1" ht="18.75" customHeight="1">
      <c r="A781" s="363" t="s">
        <v>679</v>
      </c>
      <c r="B781" s="364"/>
      <c r="C781" s="364"/>
      <c r="D781" s="364"/>
      <c r="E781" s="364"/>
      <c r="F781" s="364"/>
      <c r="G781" s="364"/>
      <c r="H781" s="364"/>
      <c r="I781" s="364"/>
      <c r="J781" s="365"/>
      <c r="K781" s="182"/>
      <c r="L781" s="134">
        <f t="shared" ref="L781:S781" si="165">SUM(L782:L793)</f>
        <v>182</v>
      </c>
      <c r="M781" s="134">
        <f t="shared" si="165"/>
        <v>112</v>
      </c>
      <c r="N781" s="134">
        <f t="shared" si="165"/>
        <v>38</v>
      </c>
      <c r="O781" s="134">
        <f t="shared" si="165"/>
        <v>25</v>
      </c>
      <c r="P781" s="134">
        <f t="shared" si="165"/>
        <v>144</v>
      </c>
      <c r="Q781" s="134">
        <f t="shared" si="165"/>
        <v>87</v>
      </c>
      <c r="R781" s="134">
        <f t="shared" si="165"/>
        <v>0</v>
      </c>
      <c r="S781" s="134">
        <f t="shared" si="165"/>
        <v>0</v>
      </c>
    </row>
    <row r="782" spans="1:19" s="54" customFormat="1" ht="18.75" customHeight="1">
      <c r="A782" s="132" t="s">
        <v>571</v>
      </c>
      <c r="B782" s="309" t="s">
        <v>352</v>
      </c>
      <c r="C782" s="310"/>
      <c r="D782" s="310"/>
      <c r="E782" s="310"/>
      <c r="F782" s="310"/>
      <c r="G782" s="310"/>
      <c r="H782" s="310"/>
      <c r="I782" s="310"/>
      <c r="J782" s="356"/>
      <c r="K782" s="181">
        <v>1</v>
      </c>
      <c r="L782" s="167">
        <f t="shared" ref="L782:L793" si="166">+N782+P782+R782</f>
        <v>12</v>
      </c>
      <c r="M782" s="188">
        <f t="shared" ref="M782:M793" si="167">+O782+Q782+S782</f>
        <v>2</v>
      </c>
      <c r="N782" s="187"/>
      <c r="O782" s="76"/>
      <c r="P782" s="120">
        <v>12</v>
      </c>
      <c r="Q782" s="120">
        <v>2</v>
      </c>
      <c r="R782" s="76"/>
      <c r="S782" s="76"/>
    </row>
    <row r="783" spans="1:19" s="54" customFormat="1" ht="18.75" customHeight="1">
      <c r="A783" s="132" t="s">
        <v>473</v>
      </c>
      <c r="B783" s="309" t="s">
        <v>255</v>
      </c>
      <c r="C783" s="310"/>
      <c r="D783" s="310"/>
      <c r="E783" s="310"/>
      <c r="F783" s="310"/>
      <c r="G783" s="310"/>
      <c r="H783" s="310"/>
      <c r="I783" s="310"/>
      <c r="J783" s="356"/>
      <c r="K783" s="181">
        <v>2</v>
      </c>
      <c r="L783" s="167">
        <f t="shared" si="166"/>
        <v>37</v>
      </c>
      <c r="M783" s="188">
        <f t="shared" si="167"/>
        <v>20</v>
      </c>
      <c r="N783" s="187"/>
      <c r="O783" s="76"/>
      <c r="P783" s="120">
        <v>37</v>
      </c>
      <c r="Q783" s="120">
        <v>20</v>
      </c>
      <c r="R783" s="76"/>
      <c r="S783" s="76"/>
    </row>
    <row r="784" spans="1:19" s="54" customFormat="1" ht="18.75" customHeight="1">
      <c r="A784" s="133" t="s">
        <v>608</v>
      </c>
      <c r="B784" s="383" t="s">
        <v>389</v>
      </c>
      <c r="C784" s="384"/>
      <c r="D784" s="384"/>
      <c r="E784" s="384"/>
      <c r="F784" s="384"/>
      <c r="G784" s="384"/>
      <c r="H784" s="384"/>
      <c r="I784" s="384"/>
      <c r="J784" s="385"/>
      <c r="K784" s="181">
        <v>3</v>
      </c>
      <c r="L784" s="167">
        <f t="shared" si="166"/>
        <v>15</v>
      </c>
      <c r="M784" s="188">
        <f t="shared" si="167"/>
        <v>15</v>
      </c>
      <c r="N784" s="187"/>
      <c r="O784" s="76"/>
      <c r="P784" s="120">
        <v>15</v>
      </c>
      <c r="Q784" s="120">
        <v>15</v>
      </c>
      <c r="R784" s="76"/>
      <c r="S784" s="76"/>
    </row>
    <row r="785" spans="1:19" s="54" customFormat="1" ht="18.75" customHeight="1">
      <c r="A785" s="155" t="s">
        <v>634</v>
      </c>
      <c r="B785" s="317" t="s">
        <v>418</v>
      </c>
      <c r="C785" s="318"/>
      <c r="D785" s="318"/>
      <c r="E785" s="318"/>
      <c r="F785" s="318"/>
      <c r="G785" s="318"/>
      <c r="H785" s="318"/>
      <c r="I785" s="318"/>
      <c r="J785" s="357"/>
      <c r="K785" s="181">
        <v>4</v>
      </c>
      <c r="L785" s="167">
        <f t="shared" si="166"/>
        <v>9</v>
      </c>
      <c r="M785" s="188">
        <f t="shared" si="167"/>
        <v>5</v>
      </c>
      <c r="N785" s="187"/>
      <c r="O785" s="76"/>
      <c r="P785" s="120">
        <v>9</v>
      </c>
      <c r="Q785" s="120">
        <v>5</v>
      </c>
      <c r="R785" s="76"/>
      <c r="S785" s="76"/>
    </row>
    <row r="786" spans="1:19" s="54" customFormat="1" ht="18.75" customHeight="1">
      <c r="A786" s="132" t="s">
        <v>456</v>
      </c>
      <c r="B786" s="309" t="s">
        <v>236</v>
      </c>
      <c r="C786" s="310"/>
      <c r="D786" s="310"/>
      <c r="E786" s="310"/>
      <c r="F786" s="310"/>
      <c r="G786" s="310"/>
      <c r="H786" s="310"/>
      <c r="I786" s="310"/>
      <c r="J786" s="356"/>
      <c r="K786" s="181">
        <v>5</v>
      </c>
      <c r="L786" s="167">
        <f t="shared" si="166"/>
        <v>14</v>
      </c>
      <c r="M786" s="188">
        <f t="shared" si="167"/>
        <v>10</v>
      </c>
      <c r="N786" s="187"/>
      <c r="O786" s="76"/>
      <c r="P786" s="120">
        <v>14</v>
      </c>
      <c r="Q786" s="120">
        <v>10</v>
      </c>
      <c r="R786" s="76"/>
      <c r="S786" s="76"/>
    </row>
    <row r="787" spans="1:19" s="54" customFormat="1" ht="18.75" customHeight="1">
      <c r="A787" s="58" t="s">
        <v>590</v>
      </c>
      <c r="B787" s="329" t="s">
        <v>370</v>
      </c>
      <c r="C787" s="330"/>
      <c r="D787" s="330"/>
      <c r="E787" s="330"/>
      <c r="F787" s="330"/>
      <c r="G787" s="330"/>
      <c r="H787" s="330"/>
      <c r="I787" s="330"/>
      <c r="J787" s="360"/>
      <c r="K787" s="181">
        <v>6</v>
      </c>
      <c r="L787" s="167">
        <f t="shared" si="166"/>
        <v>13</v>
      </c>
      <c r="M787" s="188">
        <f t="shared" si="167"/>
        <v>13</v>
      </c>
      <c r="N787" s="187"/>
      <c r="O787" s="76"/>
      <c r="P787" s="120">
        <v>13</v>
      </c>
      <c r="Q787" s="120">
        <v>13</v>
      </c>
      <c r="R787" s="76"/>
      <c r="S787" s="76"/>
    </row>
    <row r="788" spans="1:19" s="54" customFormat="1" ht="18.75" customHeight="1">
      <c r="A788" s="132" t="s">
        <v>557</v>
      </c>
      <c r="B788" s="309" t="s">
        <v>339</v>
      </c>
      <c r="C788" s="310"/>
      <c r="D788" s="310"/>
      <c r="E788" s="310"/>
      <c r="F788" s="310"/>
      <c r="G788" s="310"/>
      <c r="H788" s="310"/>
      <c r="I788" s="310"/>
      <c r="J788" s="356"/>
      <c r="K788" s="181">
        <v>7</v>
      </c>
      <c r="L788" s="167">
        <f t="shared" si="166"/>
        <v>15</v>
      </c>
      <c r="M788" s="188">
        <f t="shared" si="167"/>
        <v>0</v>
      </c>
      <c r="N788" s="187"/>
      <c r="O788" s="76"/>
      <c r="P788" s="120">
        <v>15</v>
      </c>
      <c r="Q788" s="120">
        <v>0</v>
      </c>
      <c r="R788" s="76"/>
      <c r="S788" s="76"/>
    </row>
    <row r="789" spans="1:19" s="54" customFormat="1" ht="18.75" customHeight="1">
      <c r="A789" s="132" t="s">
        <v>602</v>
      </c>
      <c r="B789" s="309" t="s">
        <v>384</v>
      </c>
      <c r="C789" s="310"/>
      <c r="D789" s="310"/>
      <c r="E789" s="310"/>
      <c r="F789" s="310"/>
      <c r="G789" s="310"/>
      <c r="H789" s="310"/>
      <c r="I789" s="310"/>
      <c r="J789" s="356"/>
      <c r="K789" s="181">
        <v>8</v>
      </c>
      <c r="L789" s="167">
        <f t="shared" si="166"/>
        <v>10</v>
      </c>
      <c r="M789" s="188">
        <f t="shared" si="167"/>
        <v>3</v>
      </c>
      <c r="N789" s="187"/>
      <c r="O789" s="76"/>
      <c r="P789" s="120">
        <v>10</v>
      </c>
      <c r="Q789" s="120">
        <v>3</v>
      </c>
      <c r="R789" s="76"/>
      <c r="S789" s="76"/>
    </row>
    <row r="790" spans="1:19" s="54" customFormat="1" ht="18.75" customHeight="1">
      <c r="A790" s="135" t="s">
        <v>603</v>
      </c>
      <c r="B790" s="329" t="s">
        <v>385</v>
      </c>
      <c r="C790" s="330"/>
      <c r="D790" s="330"/>
      <c r="E790" s="330"/>
      <c r="F790" s="330"/>
      <c r="G790" s="330"/>
      <c r="H790" s="330"/>
      <c r="I790" s="330"/>
      <c r="J790" s="360"/>
      <c r="K790" s="181">
        <v>9</v>
      </c>
      <c r="L790" s="167">
        <f t="shared" si="166"/>
        <v>12</v>
      </c>
      <c r="M790" s="188">
        <f t="shared" si="167"/>
        <v>12</v>
      </c>
      <c r="N790" s="187"/>
      <c r="O790" s="76"/>
      <c r="P790" s="120">
        <v>12</v>
      </c>
      <c r="Q790" s="120">
        <v>12</v>
      </c>
      <c r="R790" s="76"/>
      <c r="S790" s="76"/>
    </row>
    <row r="791" spans="1:19" s="54" customFormat="1" ht="18.75" customHeight="1">
      <c r="A791" s="59" t="s">
        <v>461</v>
      </c>
      <c r="B791" s="306" t="s">
        <v>241</v>
      </c>
      <c r="C791" s="339"/>
      <c r="D791" s="339"/>
      <c r="E791" s="339"/>
      <c r="F791" s="339"/>
      <c r="G791" s="339"/>
      <c r="H791" s="339"/>
      <c r="I791" s="339"/>
      <c r="J791" s="339"/>
      <c r="K791" s="181">
        <v>10</v>
      </c>
      <c r="L791" s="167">
        <f t="shared" si="166"/>
        <v>7</v>
      </c>
      <c r="M791" s="188">
        <f t="shared" si="167"/>
        <v>7</v>
      </c>
      <c r="N791" s="187"/>
      <c r="O791" s="76"/>
      <c r="P791" s="120">
        <v>7</v>
      </c>
      <c r="Q791" s="120">
        <v>7</v>
      </c>
      <c r="R791" s="76"/>
      <c r="S791" s="76"/>
    </row>
    <row r="792" spans="1:19" s="54" customFormat="1" ht="18.75" customHeight="1">
      <c r="A792" s="133" t="s">
        <v>451</v>
      </c>
      <c r="B792" s="383" t="s">
        <v>230</v>
      </c>
      <c r="C792" s="384"/>
      <c r="D792" s="384"/>
      <c r="E792" s="384"/>
      <c r="F792" s="384"/>
      <c r="G792" s="384"/>
      <c r="H792" s="384"/>
      <c r="I792" s="384"/>
      <c r="J792" s="385"/>
      <c r="K792" s="181">
        <v>11</v>
      </c>
      <c r="L792" s="167">
        <f t="shared" si="166"/>
        <v>23</v>
      </c>
      <c r="M792" s="188">
        <f t="shared" si="167"/>
        <v>23</v>
      </c>
      <c r="N792" s="187">
        <v>23</v>
      </c>
      <c r="O792" s="76">
        <v>23</v>
      </c>
      <c r="P792" s="84"/>
      <c r="Q792" s="84"/>
      <c r="R792" s="76"/>
      <c r="S792" s="76"/>
    </row>
    <row r="793" spans="1:19" s="54" customFormat="1" ht="18.75" customHeight="1">
      <c r="A793" s="146" t="s">
        <v>567</v>
      </c>
      <c r="B793" s="300" t="s">
        <v>348</v>
      </c>
      <c r="C793" s="301"/>
      <c r="D793" s="301"/>
      <c r="E793" s="301"/>
      <c r="F793" s="301"/>
      <c r="G793" s="301"/>
      <c r="H793" s="301"/>
      <c r="I793" s="301"/>
      <c r="J793" s="354"/>
      <c r="K793" s="181">
        <v>12</v>
      </c>
      <c r="L793" s="167">
        <f t="shared" si="166"/>
        <v>15</v>
      </c>
      <c r="M793" s="188">
        <f t="shared" si="167"/>
        <v>2</v>
      </c>
      <c r="N793" s="187">
        <v>15</v>
      </c>
      <c r="O793" s="76">
        <v>2</v>
      </c>
      <c r="P793" s="76"/>
      <c r="Q793" s="76"/>
      <c r="R793" s="76"/>
      <c r="S793" s="76"/>
    </row>
    <row r="794" spans="1:19" s="54" customFormat="1" ht="18.75" customHeight="1">
      <c r="A794" s="390" t="s">
        <v>183</v>
      </c>
      <c r="B794" s="391"/>
      <c r="C794" s="391"/>
      <c r="D794" s="391"/>
      <c r="E794" s="391"/>
      <c r="F794" s="391"/>
      <c r="G794" s="391"/>
      <c r="H794" s="391"/>
      <c r="I794" s="391"/>
      <c r="J794" s="392"/>
      <c r="K794" s="184"/>
      <c r="L794" s="183">
        <f t="shared" ref="L794:S794" si="168">+L795+L803+L810</f>
        <v>340</v>
      </c>
      <c r="M794" s="183">
        <f t="shared" si="168"/>
        <v>226</v>
      </c>
      <c r="N794" s="183">
        <f t="shared" si="168"/>
        <v>0</v>
      </c>
      <c r="O794" s="183">
        <f t="shared" si="168"/>
        <v>0</v>
      </c>
      <c r="P794" s="183">
        <f t="shared" si="168"/>
        <v>338</v>
      </c>
      <c r="Q794" s="183">
        <f t="shared" si="168"/>
        <v>226</v>
      </c>
      <c r="R794" s="183">
        <f t="shared" si="168"/>
        <v>2</v>
      </c>
      <c r="S794" s="183">
        <f t="shared" si="168"/>
        <v>0</v>
      </c>
    </row>
    <row r="795" spans="1:19" s="54" customFormat="1" ht="18.75" customHeight="1">
      <c r="A795" s="363" t="s">
        <v>678</v>
      </c>
      <c r="B795" s="364"/>
      <c r="C795" s="364"/>
      <c r="D795" s="364"/>
      <c r="E795" s="364"/>
      <c r="F795" s="364"/>
      <c r="G795" s="364"/>
      <c r="H795" s="364"/>
      <c r="I795" s="364"/>
      <c r="J795" s="365"/>
      <c r="K795" s="182"/>
      <c r="L795" s="134">
        <f t="shared" ref="L795:S795" si="169">SUM(L796:L802)</f>
        <v>177</v>
      </c>
      <c r="M795" s="134">
        <f t="shared" si="169"/>
        <v>119</v>
      </c>
      <c r="N795" s="134">
        <f t="shared" si="169"/>
        <v>0</v>
      </c>
      <c r="O795" s="134">
        <f t="shared" si="169"/>
        <v>0</v>
      </c>
      <c r="P795" s="134">
        <f t="shared" si="169"/>
        <v>177</v>
      </c>
      <c r="Q795" s="134">
        <f t="shared" si="169"/>
        <v>119</v>
      </c>
      <c r="R795" s="134">
        <f t="shared" si="169"/>
        <v>0</v>
      </c>
      <c r="S795" s="134">
        <f t="shared" si="169"/>
        <v>0</v>
      </c>
    </row>
    <row r="796" spans="1:19" s="54" customFormat="1" ht="18.75" customHeight="1">
      <c r="A796" s="58" t="s">
        <v>596</v>
      </c>
      <c r="B796" s="329" t="s">
        <v>378</v>
      </c>
      <c r="C796" s="330"/>
      <c r="D796" s="330"/>
      <c r="E796" s="330"/>
      <c r="F796" s="330"/>
      <c r="G796" s="330"/>
      <c r="H796" s="330"/>
      <c r="I796" s="330"/>
      <c r="J796" s="360"/>
      <c r="K796" s="181">
        <v>2</v>
      </c>
      <c r="L796" s="167">
        <f t="shared" ref="L796:M802" si="170">+N796+P796+R796</f>
        <v>42</v>
      </c>
      <c r="M796" s="188">
        <f t="shared" si="170"/>
        <v>35</v>
      </c>
      <c r="N796" s="187"/>
      <c r="O796" s="76"/>
      <c r="P796" s="76">
        <v>42</v>
      </c>
      <c r="Q796" s="76">
        <v>35</v>
      </c>
      <c r="R796" s="76"/>
      <c r="S796" s="76"/>
    </row>
    <row r="797" spans="1:19" s="54" customFormat="1" ht="18.75" customHeight="1">
      <c r="A797" s="132" t="s">
        <v>602</v>
      </c>
      <c r="B797" s="309" t="s">
        <v>384</v>
      </c>
      <c r="C797" s="310"/>
      <c r="D797" s="310"/>
      <c r="E797" s="310"/>
      <c r="F797" s="310"/>
      <c r="G797" s="310"/>
      <c r="H797" s="310"/>
      <c r="I797" s="310"/>
      <c r="J797" s="356"/>
      <c r="K797" s="191">
        <v>3</v>
      </c>
      <c r="L797" s="167">
        <f t="shared" si="170"/>
        <v>19</v>
      </c>
      <c r="M797" s="188">
        <f t="shared" si="170"/>
        <v>8</v>
      </c>
      <c r="N797" s="187"/>
      <c r="O797" s="76"/>
      <c r="P797" s="76">
        <v>19</v>
      </c>
      <c r="Q797" s="76">
        <v>8</v>
      </c>
      <c r="R797" s="76"/>
      <c r="S797" s="76"/>
    </row>
    <row r="798" spans="1:19" s="54" customFormat="1" ht="18.75" customHeight="1">
      <c r="A798" s="155" t="s">
        <v>634</v>
      </c>
      <c r="B798" s="317" t="s">
        <v>418</v>
      </c>
      <c r="C798" s="318"/>
      <c r="D798" s="318"/>
      <c r="E798" s="318"/>
      <c r="F798" s="318"/>
      <c r="G798" s="318"/>
      <c r="H798" s="318"/>
      <c r="I798" s="318"/>
      <c r="J798" s="357"/>
      <c r="K798" s="181">
        <v>4</v>
      </c>
      <c r="L798" s="167">
        <f t="shared" si="170"/>
        <v>34</v>
      </c>
      <c r="M798" s="188">
        <f t="shared" si="170"/>
        <v>10</v>
      </c>
      <c r="N798" s="187"/>
      <c r="O798" s="76"/>
      <c r="P798" s="76">
        <v>34</v>
      </c>
      <c r="Q798" s="76">
        <v>10</v>
      </c>
      <c r="R798" s="76"/>
      <c r="S798" s="76"/>
    </row>
    <row r="799" spans="1:19" s="54" customFormat="1" ht="18.75" customHeight="1">
      <c r="A799" s="58" t="s">
        <v>590</v>
      </c>
      <c r="B799" s="329" t="s">
        <v>370</v>
      </c>
      <c r="C799" s="330"/>
      <c r="D799" s="330"/>
      <c r="E799" s="330"/>
      <c r="F799" s="330"/>
      <c r="G799" s="330"/>
      <c r="H799" s="330"/>
      <c r="I799" s="330"/>
      <c r="J799" s="360"/>
      <c r="K799" s="191">
        <v>5</v>
      </c>
      <c r="L799" s="167">
        <f t="shared" si="170"/>
        <v>4</v>
      </c>
      <c r="M799" s="188">
        <f t="shared" si="170"/>
        <v>4</v>
      </c>
      <c r="N799" s="187"/>
      <c r="O799" s="76"/>
      <c r="P799" s="76">
        <v>4</v>
      </c>
      <c r="Q799" s="76">
        <v>4</v>
      </c>
      <c r="R799" s="76"/>
      <c r="S799" s="76"/>
    </row>
    <row r="800" spans="1:19" s="54" customFormat="1" ht="18.75" customHeight="1">
      <c r="A800" s="130" t="s">
        <v>589</v>
      </c>
      <c r="B800" s="331" t="s">
        <v>369</v>
      </c>
      <c r="C800" s="332"/>
      <c r="D800" s="332"/>
      <c r="E800" s="332"/>
      <c r="F800" s="332"/>
      <c r="G800" s="332"/>
      <c r="H800" s="332"/>
      <c r="I800" s="332"/>
      <c r="J800" s="362"/>
      <c r="K800" s="181">
        <v>6</v>
      </c>
      <c r="L800" s="167">
        <f t="shared" si="170"/>
        <v>28</v>
      </c>
      <c r="M800" s="188">
        <f t="shared" si="170"/>
        <v>22</v>
      </c>
      <c r="N800" s="187"/>
      <c r="O800" s="76"/>
      <c r="P800" s="76">
        <v>28</v>
      </c>
      <c r="Q800" s="76">
        <v>22</v>
      </c>
      <c r="R800" s="76"/>
      <c r="S800" s="76"/>
    </row>
    <row r="801" spans="1:19" s="54" customFormat="1" ht="18.75" customHeight="1">
      <c r="A801" s="133" t="s">
        <v>608</v>
      </c>
      <c r="B801" s="383" t="s">
        <v>389</v>
      </c>
      <c r="C801" s="384"/>
      <c r="D801" s="384"/>
      <c r="E801" s="384"/>
      <c r="F801" s="384"/>
      <c r="G801" s="384"/>
      <c r="H801" s="384"/>
      <c r="I801" s="384"/>
      <c r="J801" s="385"/>
      <c r="K801" s="191">
        <v>7</v>
      </c>
      <c r="L801" s="167">
        <f t="shared" si="170"/>
        <v>18</v>
      </c>
      <c r="M801" s="188">
        <f t="shared" si="170"/>
        <v>9</v>
      </c>
      <c r="N801" s="187"/>
      <c r="O801" s="76"/>
      <c r="P801" s="76">
        <v>18</v>
      </c>
      <c r="Q801" s="76">
        <v>9</v>
      </c>
      <c r="R801" s="76"/>
      <c r="S801" s="76"/>
    </row>
    <row r="802" spans="1:19" s="54" customFormat="1" ht="18.75" customHeight="1">
      <c r="A802" s="132" t="s">
        <v>477</v>
      </c>
      <c r="B802" s="309" t="s">
        <v>259</v>
      </c>
      <c r="C802" s="310"/>
      <c r="D802" s="310"/>
      <c r="E802" s="310"/>
      <c r="F802" s="310"/>
      <c r="G802" s="310"/>
      <c r="H802" s="310"/>
      <c r="I802" s="310"/>
      <c r="J802" s="356"/>
      <c r="K802" s="181">
        <v>8</v>
      </c>
      <c r="L802" s="167">
        <f t="shared" si="170"/>
        <v>32</v>
      </c>
      <c r="M802" s="188">
        <f t="shared" si="170"/>
        <v>31</v>
      </c>
      <c r="N802" s="187"/>
      <c r="O802" s="76"/>
      <c r="P802" s="76">
        <v>32</v>
      </c>
      <c r="Q802" s="76">
        <v>31</v>
      </c>
      <c r="R802" s="76"/>
      <c r="S802" s="76"/>
    </row>
    <row r="803" spans="1:19" s="54" customFormat="1" ht="18.75" customHeight="1">
      <c r="A803" s="363" t="s">
        <v>677</v>
      </c>
      <c r="B803" s="364"/>
      <c r="C803" s="364"/>
      <c r="D803" s="364"/>
      <c r="E803" s="364"/>
      <c r="F803" s="364"/>
      <c r="G803" s="364"/>
      <c r="H803" s="364"/>
      <c r="I803" s="364"/>
      <c r="J803" s="365"/>
      <c r="K803" s="182"/>
      <c r="L803" s="134">
        <f t="shared" ref="L803:S803" si="171">SUM(L804:L809)</f>
        <v>124</v>
      </c>
      <c r="M803" s="134">
        <f t="shared" si="171"/>
        <v>72</v>
      </c>
      <c r="N803" s="134">
        <f t="shared" si="171"/>
        <v>0</v>
      </c>
      <c r="O803" s="134">
        <f t="shared" si="171"/>
        <v>0</v>
      </c>
      <c r="P803" s="134">
        <f t="shared" si="171"/>
        <v>122</v>
      </c>
      <c r="Q803" s="134">
        <f t="shared" si="171"/>
        <v>72</v>
      </c>
      <c r="R803" s="134">
        <f t="shared" si="171"/>
        <v>2</v>
      </c>
      <c r="S803" s="134">
        <f t="shared" si="171"/>
        <v>0</v>
      </c>
    </row>
    <row r="804" spans="1:19" s="54" customFormat="1" ht="18.75" customHeight="1">
      <c r="A804" s="132" t="s">
        <v>473</v>
      </c>
      <c r="B804" s="309" t="s">
        <v>255</v>
      </c>
      <c r="C804" s="310"/>
      <c r="D804" s="310"/>
      <c r="E804" s="310"/>
      <c r="F804" s="310"/>
      <c r="G804" s="310"/>
      <c r="H804" s="310"/>
      <c r="I804" s="310"/>
      <c r="J804" s="356"/>
      <c r="K804" s="181">
        <v>2</v>
      </c>
      <c r="L804" s="167">
        <f t="shared" ref="L804:M809" si="172">+N804+P804+R804</f>
        <v>45</v>
      </c>
      <c r="M804" s="188">
        <f t="shared" si="172"/>
        <v>11</v>
      </c>
      <c r="N804" s="187"/>
      <c r="O804" s="76"/>
      <c r="P804" s="76">
        <v>44</v>
      </c>
      <c r="Q804" s="76">
        <v>11</v>
      </c>
      <c r="R804" s="76">
        <v>1</v>
      </c>
      <c r="S804" s="76">
        <v>0</v>
      </c>
    </row>
    <row r="805" spans="1:19" s="54" customFormat="1" ht="18.75" customHeight="1">
      <c r="A805" s="155" t="s">
        <v>634</v>
      </c>
      <c r="B805" s="317" t="s">
        <v>418</v>
      </c>
      <c r="C805" s="318"/>
      <c r="D805" s="318"/>
      <c r="E805" s="318"/>
      <c r="F805" s="318"/>
      <c r="G805" s="318"/>
      <c r="H805" s="318"/>
      <c r="I805" s="318"/>
      <c r="J805" s="357"/>
      <c r="K805" s="181">
        <v>3</v>
      </c>
      <c r="L805" s="167">
        <f t="shared" si="172"/>
        <v>10</v>
      </c>
      <c r="M805" s="188">
        <f t="shared" si="172"/>
        <v>5</v>
      </c>
      <c r="N805" s="187"/>
      <c r="O805" s="76"/>
      <c r="P805" s="76">
        <v>10</v>
      </c>
      <c r="Q805" s="76">
        <v>5</v>
      </c>
      <c r="R805" s="76"/>
      <c r="S805" s="76"/>
    </row>
    <row r="806" spans="1:19" s="54" customFormat="1" ht="18.75" customHeight="1">
      <c r="A806" s="58" t="s">
        <v>596</v>
      </c>
      <c r="B806" s="329" t="s">
        <v>378</v>
      </c>
      <c r="C806" s="330"/>
      <c r="D806" s="330"/>
      <c r="E806" s="330"/>
      <c r="F806" s="330"/>
      <c r="G806" s="330"/>
      <c r="H806" s="330"/>
      <c r="I806" s="330"/>
      <c r="J806" s="360"/>
      <c r="K806" s="181">
        <v>4</v>
      </c>
      <c r="L806" s="167">
        <f t="shared" si="172"/>
        <v>30</v>
      </c>
      <c r="M806" s="188">
        <f t="shared" si="172"/>
        <v>30</v>
      </c>
      <c r="N806" s="187"/>
      <c r="O806" s="76"/>
      <c r="P806" s="76">
        <v>30</v>
      </c>
      <c r="Q806" s="76">
        <v>30</v>
      </c>
      <c r="R806" s="76"/>
      <c r="S806" s="76"/>
    </row>
    <row r="807" spans="1:19" s="54" customFormat="1" ht="18.75" customHeight="1">
      <c r="A807" s="132" t="s">
        <v>571</v>
      </c>
      <c r="B807" s="309" t="s">
        <v>352</v>
      </c>
      <c r="C807" s="310"/>
      <c r="D807" s="310"/>
      <c r="E807" s="310"/>
      <c r="F807" s="310"/>
      <c r="G807" s="310"/>
      <c r="H807" s="310"/>
      <c r="I807" s="310"/>
      <c r="J807" s="356"/>
      <c r="K807" s="181">
        <v>5</v>
      </c>
      <c r="L807" s="167">
        <f t="shared" si="172"/>
        <v>9</v>
      </c>
      <c r="M807" s="188">
        <f t="shared" si="172"/>
        <v>0</v>
      </c>
      <c r="N807" s="187"/>
      <c r="O807" s="76"/>
      <c r="P807" s="76">
        <v>8</v>
      </c>
      <c r="Q807" s="76">
        <v>0</v>
      </c>
      <c r="R807" s="76">
        <v>1</v>
      </c>
      <c r="S807" s="76">
        <v>0</v>
      </c>
    </row>
    <row r="808" spans="1:19" s="54" customFormat="1" ht="18.75" customHeight="1">
      <c r="A808" s="132" t="s">
        <v>456</v>
      </c>
      <c r="B808" s="309" t="s">
        <v>236</v>
      </c>
      <c r="C808" s="310"/>
      <c r="D808" s="310"/>
      <c r="E808" s="310"/>
      <c r="F808" s="310"/>
      <c r="G808" s="310"/>
      <c r="H808" s="310"/>
      <c r="I808" s="310"/>
      <c r="J808" s="356"/>
      <c r="K808" s="181">
        <v>6</v>
      </c>
      <c r="L808" s="167">
        <f t="shared" si="172"/>
        <v>8</v>
      </c>
      <c r="M808" s="188">
        <f t="shared" si="172"/>
        <v>6</v>
      </c>
      <c r="N808" s="187"/>
      <c r="O808" s="76"/>
      <c r="P808" s="76">
        <v>8</v>
      </c>
      <c r="Q808" s="76">
        <v>6</v>
      </c>
      <c r="R808" s="76"/>
      <c r="S808" s="76"/>
    </row>
    <row r="809" spans="1:19" s="54" customFormat="1" ht="18.75" customHeight="1">
      <c r="A809" s="135" t="s">
        <v>605</v>
      </c>
      <c r="B809" s="327" t="s">
        <v>386</v>
      </c>
      <c r="C809" s="328"/>
      <c r="D809" s="328"/>
      <c r="E809" s="328"/>
      <c r="F809" s="328"/>
      <c r="G809" s="328"/>
      <c r="H809" s="328"/>
      <c r="I809" s="328"/>
      <c r="J809" s="361"/>
      <c r="K809" s="181">
        <v>7</v>
      </c>
      <c r="L809" s="167">
        <f t="shared" si="172"/>
        <v>22</v>
      </c>
      <c r="M809" s="188">
        <f t="shared" si="172"/>
        <v>20</v>
      </c>
      <c r="N809" s="187"/>
      <c r="O809" s="76"/>
      <c r="P809" s="76">
        <v>22</v>
      </c>
      <c r="Q809" s="76">
        <v>20</v>
      </c>
      <c r="R809" s="76"/>
      <c r="S809" s="76"/>
    </row>
    <row r="810" spans="1:19" s="54" customFormat="1" ht="18.75" customHeight="1">
      <c r="A810" s="363" t="s">
        <v>676</v>
      </c>
      <c r="B810" s="364"/>
      <c r="C810" s="364"/>
      <c r="D810" s="364"/>
      <c r="E810" s="364"/>
      <c r="F810" s="364"/>
      <c r="G810" s="364"/>
      <c r="H810" s="364"/>
      <c r="I810" s="364"/>
      <c r="J810" s="365"/>
      <c r="K810" s="182"/>
      <c r="L810" s="134">
        <f t="shared" ref="L810:S810" si="173">SUM(L811:L812)</f>
        <v>39</v>
      </c>
      <c r="M810" s="134">
        <f t="shared" si="173"/>
        <v>35</v>
      </c>
      <c r="N810" s="134">
        <f t="shared" si="173"/>
        <v>0</v>
      </c>
      <c r="O810" s="134">
        <f t="shared" si="173"/>
        <v>0</v>
      </c>
      <c r="P810" s="134">
        <f t="shared" si="173"/>
        <v>39</v>
      </c>
      <c r="Q810" s="134">
        <f t="shared" si="173"/>
        <v>35</v>
      </c>
      <c r="R810" s="134">
        <f t="shared" si="173"/>
        <v>0</v>
      </c>
      <c r="S810" s="134">
        <f t="shared" si="173"/>
        <v>0</v>
      </c>
    </row>
    <row r="811" spans="1:19" s="54" customFormat="1" ht="18.75" customHeight="1">
      <c r="A811" s="132" t="s">
        <v>450</v>
      </c>
      <c r="B811" s="300" t="s">
        <v>229</v>
      </c>
      <c r="C811" s="301"/>
      <c r="D811" s="301"/>
      <c r="E811" s="301"/>
      <c r="F811" s="301"/>
      <c r="G811" s="301"/>
      <c r="H811" s="301"/>
      <c r="I811" s="301"/>
      <c r="J811" s="354"/>
      <c r="K811" s="181">
        <v>1</v>
      </c>
      <c r="L811" s="167">
        <f>+N811+P811+R811</f>
        <v>23</v>
      </c>
      <c r="M811" s="188">
        <f>+O811+Q811+S811</f>
        <v>22</v>
      </c>
      <c r="N811" s="76"/>
      <c r="O811" s="76"/>
      <c r="P811" s="76">
        <v>23</v>
      </c>
      <c r="Q811" s="76">
        <v>22</v>
      </c>
      <c r="R811" s="76"/>
      <c r="S811" s="76"/>
    </row>
    <row r="812" spans="1:19" s="54" customFormat="1" ht="18.75" customHeight="1">
      <c r="A812" s="130" t="s">
        <v>446</v>
      </c>
      <c r="B812" s="300" t="s">
        <v>225</v>
      </c>
      <c r="C812" s="301"/>
      <c r="D812" s="301"/>
      <c r="E812" s="301"/>
      <c r="F812" s="301"/>
      <c r="G812" s="301"/>
      <c r="H812" s="301"/>
      <c r="I812" s="301"/>
      <c r="J812" s="354"/>
      <c r="K812" s="181">
        <v>2</v>
      </c>
      <c r="L812" s="167">
        <f>+N812+P812+R812</f>
        <v>16</v>
      </c>
      <c r="M812" s="188">
        <f>+O812+Q812+S812</f>
        <v>13</v>
      </c>
      <c r="N812" s="76"/>
      <c r="O812" s="76"/>
      <c r="P812" s="76">
        <v>16</v>
      </c>
      <c r="Q812" s="76">
        <v>13</v>
      </c>
      <c r="R812" s="76"/>
      <c r="S812" s="76"/>
    </row>
    <row r="813" spans="1:19" s="54" customFormat="1" ht="18.75" customHeight="1">
      <c r="A813" s="390" t="s">
        <v>188</v>
      </c>
      <c r="B813" s="391"/>
      <c r="C813" s="391"/>
      <c r="D813" s="391"/>
      <c r="E813" s="391"/>
      <c r="F813" s="391"/>
      <c r="G813" s="391"/>
      <c r="H813" s="391"/>
      <c r="I813" s="391"/>
      <c r="J813" s="392"/>
      <c r="K813" s="184"/>
      <c r="L813" s="183">
        <f t="shared" ref="L813:S813" si="174">+L814+L826+L828+L833+L836+L852+L855+L856+L877+L882+L885+L896</f>
        <v>2320</v>
      </c>
      <c r="M813" s="183">
        <f t="shared" si="174"/>
        <v>922</v>
      </c>
      <c r="N813" s="183">
        <f t="shared" si="174"/>
        <v>857</v>
      </c>
      <c r="O813" s="183">
        <f t="shared" si="174"/>
        <v>573</v>
      </c>
      <c r="P813" s="183">
        <f t="shared" si="174"/>
        <v>1122</v>
      </c>
      <c r="Q813" s="183">
        <f t="shared" si="174"/>
        <v>239</v>
      </c>
      <c r="R813" s="183">
        <f t="shared" si="174"/>
        <v>341</v>
      </c>
      <c r="S813" s="183">
        <f t="shared" si="174"/>
        <v>110</v>
      </c>
    </row>
    <row r="814" spans="1:19" s="54" customFormat="1" ht="18.75" customHeight="1">
      <c r="A814" s="363" t="s">
        <v>675</v>
      </c>
      <c r="B814" s="364"/>
      <c r="C814" s="364"/>
      <c r="D814" s="364"/>
      <c r="E814" s="364"/>
      <c r="F814" s="364"/>
      <c r="G814" s="364"/>
      <c r="H814" s="364"/>
      <c r="I814" s="364"/>
      <c r="J814" s="365"/>
      <c r="K814" s="182"/>
      <c r="L814" s="134">
        <f t="shared" ref="L814:S814" si="175">SUM(L815:L825)</f>
        <v>585</v>
      </c>
      <c r="M814" s="134">
        <f t="shared" si="175"/>
        <v>502</v>
      </c>
      <c r="N814" s="134">
        <f t="shared" si="175"/>
        <v>513</v>
      </c>
      <c r="O814" s="134">
        <f t="shared" si="175"/>
        <v>432</v>
      </c>
      <c r="P814" s="134">
        <f t="shared" si="175"/>
        <v>72</v>
      </c>
      <c r="Q814" s="134">
        <f t="shared" si="175"/>
        <v>70</v>
      </c>
      <c r="R814" s="134">
        <f t="shared" si="175"/>
        <v>0</v>
      </c>
      <c r="S814" s="134">
        <f t="shared" si="175"/>
        <v>0</v>
      </c>
    </row>
    <row r="815" spans="1:19" s="54" customFormat="1" ht="18.75" customHeight="1">
      <c r="A815" s="133" t="s">
        <v>451</v>
      </c>
      <c r="B815" s="383" t="s">
        <v>230</v>
      </c>
      <c r="C815" s="384"/>
      <c r="D815" s="384"/>
      <c r="E815" s="384"/>
      <c r="F815" s="384"/>
      <c r="G815" s="384"/>
      <c r="H815" s="384"/>
      <c r="I815" s="384"/>
      <c r="J815" s="385"/>
      <c r="K815" s="181">
        <v>1</v>
      </c>
      <c r="L815" s="167">
        <f t="shared" ref="L815:L825" si="176">+N815+P815+R815</f>
        <v>185</v>
      </c>
      <c r="M815" s="188">
        <f t="shared" ref="M815:M825" si="177">+O815+Q815+S815</f>
        <v>174</v>
      </c>
      <c r="N815" s="187">
        <v>185</v>
      </c>
      <c r="O815" s="76">
        <v>174</v>
      </c>
      <c r="P815" s="76"/>
      <c r="Q815" s="76"/>
      <c r="R815" s="76"/>
      <c r="S815" s="76"/>
    </row>
    <row r="816" spans="1:19" s="54" customFormat="1" ht="18.75" customHeight="1">
      <c r="A816" s="130" t="s">
        <v>444</v>
      </c>
      <c r="B816" s="300" t="s">
        <v>223</v>
      </c>
      <c r="C816" s="301"/>
      <c r="D816" s="301"/>
      <c r="E816" s="301"/>
      <c r="F816" s="301"/>
      <c r="G816" s="301"/>
      <c r="H816" s="301"/>
      <c r="I816" s="301"/>
      <c r="J816" s="354"/>
      <c r="K816" s="181">
        <v>2</v>
      </c>
      <c r="L816" s="167">
        <f t="shared" si="176"/>
        <v>39</v>
      </c>
      <c r="M816" s="188">
        <f t="shared" si="177"/>
        <v>34</v>
      </c>
      <c r="N816" s="187">
        <v>39</v>
      </c>
      <c r="O816" s="76">
        <v>34</v>
      </c>
      <c r="P816" s="76"/>
      <c r="Q816" s="76"/>
      <c r="R816" s="76"/>
      <c r="S816" s="76"/>
    </row>
    <row r="817" spans="1:19" s="54" customFormat="1" ht="18.75" customHeight="1">
      <c r="A817" s="132" t="s">
        <v>447</v>
      </c>
      <c r="B817" s="300" t="s">
        <v>226</v>
      </c>
      <c r="C817" s="301"/>
      <c r="D817" s="301"/>
      <c r="E817" s="301"/>
      <c r="F817" s="301"/>
      <c r="G817" s="301"/>
      <c r="H817" s="301"/>
      <c r="I817" s="301"/>
      <c r="J817" s="354"/>
      <c r="K817" s="181">
        <v>3</v>
      </c>
      <c r="L817" s="167">
        <f t="shared" si="176"/>
        <v>110</v>
      </c>
      <c r="M817" s="188">
        <f t="shared" si="177"/>
        <v>97</v>
      </c>
      <c r="N817" s="187">
        <v>110</v>
      </c>
      <c r="O817" s="76">
        <v>97</v>
      </c>
      <c r="P817" s="76"/>
      <c r="Q817" s="76"/>
      <c r="R817" s="76"/>
      <c r="S817" s="76"/>
    </row>
    <row r="818" spans="1:19" s="54" customFormat="1" ht="18.75" customHeight="1">
      <c r="A818" s="130" t="s">
        <v>454</v>
      </c>
      <c r="B818" s="300" t="s">
        <v>233</v>
      </c>
      <c r="C818" s="301"/>
      <c r="D818" s="301"/>
      <c r="E818" s="301"/>
      <c r="F818" s="301"/>
      <c r="G818" s="301"/>
      <c r="H818" s="301"/>
      <c r="I818" s="301"/>
      <c r="J818" s="354"/>
      <c r="K818" s="181">
        <v>4</v>
      </c>
      <c r="L818" s="167">
        <f t="shared" si="176"/>
        <v>88</v>
      </c>
      <c r="M818" s="188">
        <f t="shared" si="177"/>
        <v>74</v>
      </c>
      <c r="N818" s="187">
        <v>88</v>
      </c>
      <c r="O818" s="76">
        <v>74</v>
      </c>
      <c r="P818" s="76"/>
      <c r="Q818" s="76"/>
      <c r="R818" s="76"/>
      <c r="S818" s="76"/>
    </row>
    <row r="819" spans="1:19" s="54" customFormat="1" ht="18.75" customHeight="1">
      <c r="A819" s="132" t="s">
        <v>450</v>
      </c>
      <c r="B819" s="306" t="s">
        <v>229</v>
      </c>
      <c r="C819" s="306"/>
      <c r="D819" s="306"/>
      <c r="E819" s="306"/>
      <c r="F819" s="306"/>
      <c r="G819" s="306"/>
      <c r="H819" s="306"/>
      <c r="I819" s="306"/>
      <c r="J819" s="306"/>
      <c r="K819" s="181">
        <v>5</v>
      </c>
      <c r="L819" s="167">
        <f t="shared" si="176"/>
        <v>61</v>
      </c>
      <c r="M819" s="188">
        <f t="shared" si="177"/>
        <v>59</v>
      </c>
      <c r="N819" s="187"/>
      <c r="O819" s="76"/>
      <c r="P819" s="76">
        <v>61</v>
      </c>
      <c r="Q819" s="76">
        <v>59</v>
      </c>
      <c r="R819" s="76"/>
      <c r="S819" s="76"/>
    </row>
    <row r="820" spans="1:19" s="54" customFormat="1" ht="18.75" customHeight="1">
      <c r="A820" s="132" t="s">
        <v>449</v>
      </c>
      <c r="B820" s="300" t="s">
        <v>228</v>
      </c>
      <c r="C820" s="301"/>
      <c r="D820" s="301"/>
      <c r="E820" s="301"/>
      <c r="F820" s="301"/>
      <c r="G820" s="301"/>
      <c r="H820" s="301"/>
      <c r="I820" s="301"/>
      <c r="J820" s="354"/>
      <c r="K820" s="181">
        <v>6</v>
      </c>
      <c r="L820" s="167">
        <f t="shared" si="176"/>
        <v>11</v>
      </c>
      <c r="M820" s="188">
        <f t="shared" si="177"/>
        <v>11</v>
      </c>
      <c r="N820" s="187"/>
      <c r="O820" s="76"/>
      <c r="P820" s="76">
        <v>11</v>
      </c>
      <c r="Q820" s="76">
        <v>11</v>
      </c>
      <c r="R820" s="76"/>
      <c r="S820" s="76"/>
    </row>
    <row r="821" spans="1:19" s="54" customFormat="1" ht="18.75" customHeight="1">
      <c r="A821" s="132" t="s">
        <v>453</v>
      </c>
      <c r="B821" s="300" t="s">
        <v>232</v>
      </c>
      <c r="C821" s="301"/>
      <c r="D821" s="301"/>
      <c r="E821" s="301"/>
      <c r="F821" s="301"/>
      <c r="G821" s="301"/>
      <c r="H821" s="301"/>
      <c r="I821" s="301"/>
      <c r="J821" s="354"/>
      <c r="K821" s="181">
        <v>7</v>
      </c>
      <c r="L821" s="167">
        <f t="shared" si="176"/>
        <v>6</v>
      </c>
      <c r="M821" s="188">
        <f t="shared" si="177"/>
        <v>6</v>
      </c>
      <c r="N821" s="187">
        <v>6</v>
      </c>
      <c r="O821" s="76">
        <v>6</v>
      </c>
      <c r="P821" s="76"/>
      <c r="Q821" s="76"/>
      <c r="R821" s="76"/>
      <c r="S821" s="76"/>
    </row>
    <row r="822" spans="1:19" s="54" customFormat="1" ht="18.75" customHeight="1">
      <c r="A822" s="132" t="s">
        <v>452</v>
      </c>
      <c r="B822" s="300" t="s">
        <v>231</v>
      </c>
      <c r="C822" s="301"/>
      <c r="D822" s="301"/>
      <c r="E822" s="301"/>
      <c r="F822" s="301"/>
      <c r="G822" s="301"/>
      <c r="H822" s="301"/>
      <c r="I822" s="301"/>
      <c r="J822" s="354"/>
      <c r="K822" s="181">
        <v>8</v>
      </c>
      <c r="L822" s="167">
        <f t="shared" si="176"/>
        <v>24</v>
      </c>
      <c r="M822" s="188">
        <f t="shared" si="177"/>
        <v>12</v>
      </c>
      <c r="N822" s="187">
        <v>24</v>
      </c>
      <c r="O822" s="76">
        <v>12</v>
      </c>
      <c r="P822" s="76"/>
      <c r="Q822" s="76"/>
      <c r="R822" s="76"/>
      <c r="S822" s="76"/>
    </row>
    <row r="823" spans="1:19" s="54" customFormat="1" ht="18.75" customHeight="1">
      <c r="A823" s="131" t="s">
        <v>448</v>
      </c>
      <c r="B823" s="300" t="s">
        <v>227</v>
      </c>
      <c r="C823" s="301"/>
      <c r="D823" s="301"/>
      <c r="E823" s="301"/>
      <c r="F823" s="301"/>
      <c r="G823" s="301"/>
      <c r="H823" s="301"/>
      <c r="I823" s="301"/>
      <c r="J823" s="354"/>
      <c r="K823" s="181">
        <v>9</v>
      </c>
      <c r="L823" s="167">
        <f t="shared" si="176"/>
        <v>13</v>
      </c>
      <c r="M823" s="188">
        <f t="shared" si="177"/>
        <v>2</v>
      </c>
      <c r="N823" s="187">
        <v>13</v>
      </c>
      <c r="O823" s="76">
        <v>2</v>
      </c>
      <c r="P823" s="76"/>
      <c r="Q823" s="76"/>
      <c r="R823" s="76"/>
      <c r="S823" s="76"/>
    </row>
    <row r="824" spans="1:19" s="54" customFormat="1" ht="18.75" customHeight="1">
      <c r="A824" s="131" t="s">
        <v>455</v>
      </c>
      <c r="B824" s="300" t="s">
        <v>234</v>
      </c>
      <c r="C824" s="301"/>
      <c r="D824" s="301"/>
      <c r="E824" s="301"/>
      <c r="F824" s="301"/>
      <c r="G824" s="301"/>
      <c r="H824" s="301"/>
      <c r="I824" s="301"/>
      <c r="J824" s="354"/>
      <c r="K824" s="181">
        <v>10</v>
      </c>
      <c r="L824" s="167">
        <f t="shared" si="176"/>
        <v>38</v>
      </c>
      <c r="M824" s="188">
        <f t="shared" si="177"/>
        <v>25</v>
      </c>
      <c r="N824" s="187">
        <v>38</v>
      </c>
      <c r="O824" s="76">
        <v>25</v>
      </c>
      <c r="P824" s="76"/>
      <c r="Q824" s="76"/>
      <c r="R824" s="76"/>
      <c r="S824" s="76"/>
    </row>
    <row r="825" spans="1:19" s="54" customFormat="1" ht="18.75" customHeight="1">
      <c r="A825" s="131" t="s">
        <v>445</v>
      </c>
      <c r="B825" s="300" t="s">
        <v>224</v>
      </c>
      <c r="C825" s="301"/>
      <c r="D825" s="301"/>
      <c r="E825" s="301"/>
      <c r="F825" s="301"/>
      <c r="G825" s="301"/>
      <c r="H825" s="301"/>
      <c r="I825" s="301"/>
      <c r="J825" s="354"/>
      <c r="K825" s="181">
        <v>11</v>
      </c>
      <c r="L825" s="167">
        <f t="shared" si="176"/>
        <v>10</v>
      </c>
      <c r="M825" s="188">
        <f t="shared" si="177"/>
        <v>8</v>
      </c>
      <c r="N825" s="187">
        <v>10</v>
      </c>
      <c r="O825" s="76">
        <v>8</v>
      </c>
      <c r="P825" s="76"/>
      <c r="Q825" s="76"/>
      <c r="R825" s="76"/>
      <c r="S825" s="76"/>
    </row>
    <row r="826" spans="1:19" s="54" customFormat="1" ht="18.75" customHeight="1">
      <c r="A826" s="363" t="s">
        <v>674</v>
      </c>
      <c r="B826" s="364"/>
      <c r="C826" s="364"/>
      <c r="D826" s="364"/>
      <c r="E826" s="364"/>
      <c r="F826" s="364"/>
      <c r="G826" s="364"/>
      <c r="H826" s="364"/>
      <c r="I826" s="364"/>
      <c r="J826" s="365"/>
      <c r="K826" s="182"/>
      <c r="L826" s="134">
        <f t="shared" ref="L826:S826" si="178">SUM(L827:L827)</f>
        <v>20</v>
      </c>
      <c r="M826" s="134">
        <f t="shared" si="178"/>
        <v>14</v>
      </c>
      <c r="N826" s="134">
        <f t="shared" si="178"/>
        <v>20</v>
      </c>
      <c r="O826" s="134">
        <f t="shared" si="178"/>
        <v>14</v>
      </c>
      <c r="P826" s="134">
        <f t="shared" si="178"/>
        <v>0</v>
      </c>
      <c r="Q826" s="134">
        <f t="shared" si="178"/>
        <v>0</v>
      </c>
      <c r="R826" s="134">
        <f t="shared" si="178"/>
        <v>0</v>
      </c>
      <c r="S826" s="134">
        <f t="shared" si="178"/>
        <v>0</v>
      </c>
    </row>
    <row r="827" spans="1:19" s="54" customFormat="1" ht="18.75" customHeight="1">
      <c r="A827" s="162" t="s">
        <v>587</v>
      </c>
      <c r="B827" s="296" t="s">
        <v>367</v>
      </c>
      <c r="C827" s="297"/>
      <c r="D827" s="297"/>
      <c r="E827" s="297"/>
      <c r="F827" s="297"/>
      <c r="G827" s="297"/>
      <c r="H827" s="297"/>
      <c r="I827" s="297"/>
      <c r="J827" s="389"/>
      <c r="K827" s="181">
        <v>1</v>
      </c>
      <c r="L827" s="167">
        <f>+N827+P827+R827</f>
        <v>20</v>
      </c>
      <c r="M827" s="188">
        <f>+O827+Q827+S827</f>
        <v>14</v>
      </c>
      <c r="N827" s="187">
        <v>20</v>
      </c>
      <c r="O827" s="76">
        <v>14</v>
      </c>
      <c r="P827" s="76"/>
      <c r="Q827" s="76"/>
      <c r="R827" s="76"/>
      <c r="S827" s="76"/>
    </row>
    <row r="828" spans="1:19" s="54" customFormat="1" ht="18.75" customHeight="1">
      <c r="A828" s="363" t="s">
        <v>673</v>
      </c>
      <c r="B828" s="364"/>
      <c r="C828" s="364"/>
      <c r="D828" s="364"/>
      <c r="E828" s="364"/>
      <c r="F828" s="364"/>
      <c r="G828" s="364"/>
      <c r="H828" s="364"/>
      <c r="I828" s="364"/>
      <c r="J828" s="365"/>
      <c r="K828" s="182"/>
      <c r="L828" s="134">
        <f t="shared" ref="L828:S828" si="179">SUM(L829:L832)</f>
        <v>52</v>
      </c>
      <c r="M828" s="134">
        <f t="shared" si="179"/>
        <v>24</v>
      </c>
      <c r="N828" s="134">
        <f t="shared" si="179"/>
        <v>52</v>
      </c>
      <c r="O828" s="134">
        <f t="shared" si="179"/>
        <v>24</v>
      </c>
      <c r="P828" s="134">
        <f t="shared" si="179"/>
        <v>0</v>
      </c>
      <c r="Q828" s="134">
        <f t="shared" si="179"/>
        <v>0</v>
      </c>
      <c r="R828" s="134">
        <f t="shared" si="179"/>
        <v>0</v>
      </c>
      <c r="S828" s="134">
        <f t="shared" si="179"/>
        <v>0</v>
      </c>
    </row>
    <row r="829" spans="1:19" s="54" customFormat="1" ht="18.75" customHeight="1">
      <c r="A829" s="165" t="s">
        <v>631</v>
      </c>
      <c r="B829" s="298" t="s">
        <v>415</v>
      </c>
      <c r="C829" s="299"/>
      <c r="D829" s="299"/>
      <c r="E829" s="299"/>
      <c r="F829" s="299"/>
      <c r="G829" s="299"/>
      <c r="H829" s="299"/>
      <c r="I829" s="299"/>
      <c r="J829" s="355"/>
      <c r="K829" s="181">
        <v>2</v>
      </c>
      <c r="L829" s="167">
        <f t="shared" ref="L829:M832" si="180">+N829+P829+R829</f>
        <v>2</v>
      </c>
      <c r="M829" s="188">
        <f t="shared" si="180"/>
        <v>2</v>
      </c>
      <c r="N829" s="187">
        <v>2</v>
      </c>
      <c r="O829" s="76">
        <v>2</v>
      </c>
      <c r="P829" s="76"/>
      <c r="Q829" s="76"/>
      <c r="R829" s="76"/>
      <c r="S829" s="76"/>
    </row>
    <row r="830" spans="1:19" s="54" customFormat="1" ht="18.75" customHeight="1">
      <c r="A830" s="130" t="s">
        <v>630</v>
      </c>
      <c r="B830" s="298" t="s">
        <v>414</v>
      </c>
      <c r="C830" s="299"/>
      <c r="D830" s="299"/>
      <c r="E830" s="299"/>
      <c r="F830" s="299"/>
      <c r="G830" s="299"/>
      <c r="H830" s="299"/>
      <c r="I830" s="299"/>
      <c r="J830" s="355"/>
      <c r="K830" s="181">
        <v>3</v>
      </c>
      <c r="L830" s="167">
        <f t="shared" si="180"/>
        <v>18</v>
      </c>
      <c r="M830" s="188">
        <f t="shared" si="180"/>
        <v>7</v>
      </c>
      <c r="N830" s="187">
        <v>18</v>
      </c>
      <c r="O830" s="76">
        <v>7</v>
      </c>
      <c r="P830" s="76"/>
      <c r="Q830" s="76"/>
      <c r="R830" s="76"/>
      <c r="S830" s="76"/>
    </row>
    <row r="831" spans="1:19" s="54" customFormat="1" ht="18.75" customHeight="1">
      <c r="A831" s="130" t="s">
        <v>636</v>
      </c>
      <c r="B831" s="298" t="s">
        <v>420</v>
      </c>
      <c r="C831" s="299"/>
      <c r="D831" s="299"/>
      <c r="E831" s="299"/>
      <c r="F831" s="299"/>
      <c r="G831" s="299"/>
      <c r="H831" s="299"/>
      <c r="I831" s="299"/>
      <c r="J831" s="355"/>
      <c r="K831" s="181">
        <v>4</v>
      </c>
      <c r="L831" s="167">
        <f t="shared" si="180"/>
        <v>12</v>
      </c>
      <c r="M831" s="188">
        <f t="shared" si="180"/>
        <v>5</v>
      </c>
      <c r="N831" s="76">
        <v>12</v>
      </c>
      <c r="O831" s="76">
        <v>5</v>
      </c>
      <c r="P831" s="76"/>
      <c r="Q831" s="76"/>
      <c r="R831" s="76"/>
      <c r="S831" s="76"/>
    </row>
    <row r="832" spans="1:19" s="54" customFormat="1" ht="18.75" customHeight="1">
      <c r="A832" s="130" t="s">
        <v>639</v>
      </c>
      <c r="B832" s="298" t="s">
        <v>423</v>
      </c>
      <c r="C832" s="299"/>
      <c r="D832" s="299"/>
      <c r="E832" s="299"/>
      <c r="F832" s="299"/>
      <c r="G832" s="299"/>
      <c r="H832" s="299"/>
      <c r="I832" s="299"/>
      <c r="J832" s="355"/>
      <c r="K832" s="181">
        <v>5</v>
      </c>
      <c r="L832" s="167">
        <f t="shared" si="180"/>
        <v>20</v>
      </c>
      <c r="M832" s="188">
        <f t="shared" si="180"/>
        <v>10</v>
      </c>
      <c r="N832" s="76">
        <v>20</v>
      </c>
      <c r="O832" s="76">
        <v>10</v>
      </c>
      <c r="P832" s="76"/>
      <c r="Q832" s="76"/>
      <c r="R832" s="76"/>
      <c r="S832" s="76"/>
    </row>
    <row r="833" spans="1:19" s="54" customFormat="1" ht="18.75" customHeight="1">
      <c r="A833" s="363" t="s">
        <v>672</v>
      </c>
      <c r="B833" s="364"/>
      <c r="C833" s="364"/>
      <c r="D833" s="364"/>
      <c r="E833" s="364"/>
      <c r="F833" s="364"/>
      <c r="G833" s="364"/>
      <c r="H833" s="364"/>
      <c r="I833" s="364"/>
      <c r="J833" s="365"/>
      <c r="K833" s="182"/>
      <c r="L833" s="134">
        <f t="shared" ref="L833:S833" si="181">SUM(L834:L835)</f>
        <v>25</v>
      </c>
      <c r="M833" s="134">
        <f t="shared" si="181"/>
        <v>12</v>
      </c>
      <c r="N833" s="134">
        <f t="shared" si="181"/>
        <v>0</v>
      </c>
      <c r="O833" s="134">
        <f t="shared" si="181"/>
        <v>0</v>
      </c>
      <c r="P833" s="134">
        <f t="shared" si="181"/>
        <v>25</v>
      </c>
      <c r="Q833" s="134">
        <f t="shared" si="181"/>
        <v>12</v>
      </c>
      <c r="R833" s="134">
        <f t="shared" si="181"/>
        <v>0</v>
      </c>
      <c r="S833" s="134">
        <f t="shared" si="181"/>
        <v>0</v>
      </c>
    </row>
    <row r="834" spans="1:19" s="54" customFormat="1" ht="18.75" customHeight="1">
      <c r="A834" s="130" t="s">
        <v>515</v>
      </c>
      <c r="B834" s="300" t="s">
        <v>296</v>
      </c>
      <c r="C834" s="301"/>
      <c r="D834" s="301"/>
      <c r="E834" s="301"/>
      <c r="F834" s="301"/>
      <c r="G834" s="301"/>
      <c r="H834" s="301"/>
      <c r="I834" s="301"/>
      <c r="J834" s="354"/>
      <c r="K834" s="181">
        <v>2</v>
      </c>
      <c r="L834" s="167">
        <f>+N834+P834+R834</f>
        <v>14</v>
      </c>
      <c r="M834" s="188">
        <f>+O834+Q834+S834</f>
        <v>12</v>
      </c>
      <c r="N834" s="187"/>
      <c r="O834" s="76"/>
      <c r="P834" s="76">
        <v>14</v>
      </c>
      <c r="Q834" s="76">
        <v>12</v>
      </c>
      <c r="R834" s="76"/>
      <c r="S834" s="76"/>
    </row>
    <row r="835" spans="1:19" s="54" customFormat="1" ht="18.75" customHeight="1">
      <c r="A835" s="59" t="s">
        <v>522</v>
      </c>
      <c r="B835" s="306" t="s">
        <v>303</v>
      </c>
      <c r="C835" s="306"/>
      <c r="D835" s="306"/>
      <c r="E835" s="306"/>
      <c r="F835" s="306"/>
      <c r="G835" s="306"/>
      <c r="H835" s="306"/>
      <c r="I835" s="306"/>
      <c r="J835" s="306"/>
      <c r="K835" s="181">
        <v>3</v>
      </c>
      <c r="L835" s="167">
        <f>+N835+P835+R835</f>
        <v>11</v>
      </c>
      <c r="M835" s="188">
        <f>+O835+Q835+S835</f>
        <v>0</v>
      </c>
      <c r="N835" s="187"/>
      <c r="O835" s="76"/>
      <c r="P835" s="76">
        <v>11</v>
      </c>
      <c r="Q835" s="76"/>
      <c r="R835" s="76"/>
      <c r="S835" s="76"/>
    </row>
    <row r="836" spans="1:19" s="54" customFormat="1" ht="18.75" customHeight="1">
      <c r="A836" s="363" t="s">
        <v>671</v>
      </c>
      <c r="B836" s="364"/>
      <c r="C836" s="364"/>
      <c r="D836" s="364"/>
      <c r="E836" s="364"/>
      <c r="F836" s="364"/>
      <c r="G836" s="364"/>
      <c r="H836" s="364"/>
      <c r="I836" s="364"/>
      <c r="J836" s="365"/>
      <c r="K836" s="182"/>
      <c r="L836" s="134">
        <f t="shared" ref="L836:S836" si="182">SUM(L837:L851)</f>
        <v>549</v>
      </c>
      <c r="M836" s="134">
        <f t="shared" si="182"/>
        <v>208</v>
      </c>
      <c r="N836" s="134">
        <f t="shared" si="182"/>
        <v>262</v>
      </c>
      <c r="O836" s="134">
        <f t="shared" si="182"/>
        <v>100</v>
      </c>
      <c r="P836" s="134">
        <f t="shared" si="182"/>
        <v>287</v>
      </c>
      <c r="Q836" s="134">
        <f t="shared" si="182"/>
        <v>108</v>
      </c>
      <c r="R836" s="134">
        <f t="shared" si="182"/>
        <v>0</v>
      </c>
      <c r="S836" s="134">
        <f t="shared" si="182"/>
        <v>0</v>
      </c>
    </row>
    <row r="837" spans="1:19" s="54" customFormat="1" ht="18.75" customHeight="1">
      <c r="A837" s="58" t="s">
        <v>543</v>
      </c>
      <c r="B837" s="300" t="s">
        <v>325</v>
      </c>
      <c r="C837" s="301"/>
      <c r="D837" s="301"/>
      <c r="E837" s="301"/>
      <c r="F837" s="301"/>
      <c r="G837" s="301"/>
      <c r="H837" s="301"/>
      <c r="I837" s="301"/>
      <c r="J837" s="354"/>
      <c r="K837" s="181">
        <v>2</v>
      </c>
      <c r="L837" s="167">
        <f t="shared" ref="L837:L851" si="183">+N837+P837+R837</f>
        <v>28</v>
      </c>
      <c r="M837" s="188">
        <f t="shared" ref="M837:M851" si="184">+O837+Q837+S837</f>
        <v>12</v>
      </c>
      <c r="N837" s="187"/>
      <c r="O837" s="76"/>
      <c r="P837" s="76">
        <v>28</v>
      </c>
      <c r="Q837" s="76">
        <v>12</v>
      </c>
      <c r="R837" s="76"/>
      <c r="S837" s="76"/>
    </row>
    <row r="838" spans="1:19" s="54" customFormat="1" ht="18.75" customHeight="1">
      <c r="A838" s="58" t="s">
        <v>555</v>
      </c>
      <c r="B838" s="300" t="s">
        <v>337</v>
      </c>
      <c r="C838" s="301"/>
      <c r="D838" s="301"/>
      <c r="E838" s="301"/>
      <c r="F838" s="301"/>
      <c r="G838" s="301"/>
      <c r="H838" s="301"/>
      <c r="I838" s="301"/>
      <c r="J838" s="354"/>
      <c r="K838" s="181">
        <v>3</v>
      </c>
      <c r="L838" s="167">
        <f t="shared" si="183"/>
        <v>28</v>
      </c>
      <c r="M838" s="188">
        <f t="shared" si="184"/>
        <v>12</v>
      </c>
      <c r="N838" s="187"/>
      <c r="O838" s="76"/>
      <c r="P838" s="76">
        <v>28</v>
      </c>
      <c r="Q838" s="76">
        <v>12</v>
      </c>
      <c r="R838" s="76"/>
      <c r="S838" s="76"/>
    </row>
    <row r="839" spans="1:19" s="54" customFormat="1" ht="18.75" customHeight="1">
      <c r="A839" s="156" t="s">
        <v>546</v>
      </c>
      <c r="B839" s="317" t="s">
        <v>328</v>
      </c>
      <c r="C839" s="318"/>
      <c r="D839" s="318"/>
      <c r="E839" s="318"/>
      <c r="F839" s="318"/>
      <c r="G839" s="318"/>
      <c r="H839" s="318"/>
      <c r="I839" s="318"/>
      <c r="J839" s="357"/>
      <c r="K839" s="181">
        <v>4</v>
      </c>
      <c r="L839" s="167">
        <f t="shared" si="183"/>
        <v>58</v>
      </c>
      <c r="M839" s="188">
        <f t="shared" si="184"/>
        <v>0</v>
      </c>
      <c r="N839" s="187"/>
      <c r="O839" s="76"/>
      <c r="P839" s="76">
        <v>58</v>
      </c>
      <c r="Q839" s="76"/>
      <c r="R839" s="76"/>
      <c r="S839" s="76"/>
    </row>
    <row r="840" spans="1:19" s="54" customFormat="1" ht="18.75" customHeight="1">
      <c r="A840" s="58" t="s">
        <v>545</v>
      </c>
      <c r="B840" s="300" t="s">
        <v>327</v>
      </c>
      <c r="C840" s="301"/>
      <c r="D840" s="301"/>
      <c r="E840" s="301"/>
      <c r="F840" s="301"/>
      <c r="G840" s="301"/>
      <c r="H840" s="301"/>
      <c r="I840" s="301"/>
      <c r="J840" s="354"/>
      <c r="K840" s="181">
        <v>5</v>
      </c>
      <c r="L840" s="167">
        <f t="shared" si="183"/>
        <v>37</v>
      </c>
      <c r="M840" s="188">
        <f t="shared" si="184"/>
        <v>0</v>
      </c>
      <c r="N840" s="187"/>
      <c r="O840" s="76"/>
      <c r="P840" s="76">
        <v>37</v>
      </c>
      <c r="Q840" s="76"/>
      <c r="R840" s="76"/>
      <c r="S840" s="76"/>
    </row>
    <row r="841" spans="1:19" s="54" customFormat="1" ht="18.75" customHeight="1">
      <c r="A841" s="157" t="s">
        <v>553</v>
      </c>
      <c r="B841" s="317" t="s">
        <v>335</v>
      </c>
      <c r="C841" s="318"/>
      <c r="D841" s="318"/>
      <c r="E841" s="318"/>
      <c r="F841" s="318"/>
      <c r="G841" s="318"/>
      <c r="H841" s="318"/>
      <c r="I841" s="318"/>
      <c r="J841" s="357"/>
      <c r="K841" s="181">
        <v>6</v>
      </c>
      <c r="L841" s="167">
        <f t="shared" si="183"/>
        <v>56</v>
      </c>
      <c r="M841" s="188">
        <f t="shared" si="184"/>
        <v>30</v>
      </c>
      <c r="N841" s="187"/>
      <c r="O841" s="76"/>
      <c r="P841" s="76">
        <v>56</v>
      </c>
      <c r="Q841" s="76">
        <v>30</v>
      </c>
      <c r="R841" s="76"/>
      <c r="S841" s="76"/>
    </row>
    <row r="842" spans="1:19" s="54" customFormat="1" ht="18.75" customHeight="1">
      <c r="A842" s="58" t="s">
        <v>548</v>
      </c>
      <c r="B842" s="300" t="s">
        <v>330</v>
      </c>
      <c r="C842" s="301"/>
      <c r="D842" s="301"/>
      <c r="E842" s="301"/>
      <c r="F842" s="301"/>
      <c r="G842" s="301"/>
      <c r="H842" s="301"/>
      <c r="I842" s="301"/>
      <c r="J842" s="354"/>
      <c r="K842" s="181">
        <v>7</v>
      </c>
      <c r="L842" s="167">
        <f t="shared" si="183"/>
        <v>28</v>
      </c>
      <c r="M842" s="188">
        <f t="shared" si="184"/>
        <v>28</v>
      </c>
      <c r="N842" s="187"/>
      <c r="O842" s="76"/>
      <c r="P842" s="76">
        <v>28</v>
      </c>
      <c r="Q842" s="76">
        <v>28</v>
      </c>
      <c r="R842" s="76"/>
      <c r="S842" s="76"/>
    </row>
    <row r="843" spans="1:19" s="54" customFormat="1" ht="18.75" customHeight="1">
      <c r="A843" s="155" t="s">
        <v>541</v>
      </c>
      <c r="B843" s="317" t="s">
        <v>323</v>
      </c>
      <c r="C843" s="318"/>
      <c r="D843" s="318"/>
      <c r="E843" s="318"/>
      <c r="F843" s="318"/>
      <c r="G843" s="318"/>
      <c r="H843" s="318"/>
      <c r="I843" s="318"/>
      <c r="J843" s="357"/>
      <c r="K843" s="181">
        <v>8</v>
      </c>
      <c r="L843" s="167">
        <f t="shared" si="183"/>
        <v>28</v>
      </c>
      <c r="M843" s="188">
        <f t="shared" si="184"/>
        <v>12</v>
      </c>
      <c r="N843" s="187"/>
      <c r="O843" s="76"/>
      <c r="P843" s="76">
        <v>28</v>
      </c>
      <c r="Q843" s="76">
        <v>12</v>
      </c>
      <c r="R843" s="76"/>
      <c r="S843" s="76"/>
    </row>
    <row r="844" spans="1:19" s="54" customFormat="1" ht="18.75" customHeight="1">
      <c r="A844" s="58" t="s">
        <v>552</v>
      </c>
      <c r="B844" s="300" t="s">
        <v>334</v>
      </c>
      <c r="C844" s="301"/>
      <c r="D844" s="301"/>
      <c r="E844" s="301"/>
      <c r="F844" s="301"/>
      <c r="G844" s="301"/>
      <c r="H844" s="301"/>
      <c r="I844" s="301"/>
      <c r="J844" s="354"/>
      <c r="K844" s="181">
        <v>9</v>
      </c>
      <c r="L844" s="167">
        <f t="shared" si="183"/>
        <v>24</v>
      </c>
      <c r="M844" s="188">
        <f t="shared" si="184"/>
        <v>14</v>
      </c>
      <c r="N844" s="187"/>
      <c r="O844" s="76"/>
      <c r="P844" s="76">
        <v>24</v>
      </c>
      <c r="Q844" s="76">
        <v>14</v>
      </c>
      <c r="R844" s="76"/>
      <c r="S844" s="76"/>
    </row>
    <row r="845" spans="1:19" s="54" customFormat="1" ht="18.75" customHeight="1">
      <c r="A845" s="58" t="s">
        <v>542</v>
      </c>
      <c r="B845" s="300" t="s">
        <v>324</v>
      </c>
      <c r="C845" s="301"/>
      <c r="D845" s="301"/>
      <c r="E845" s="301"/>
      <c r="F845" s="301"/>
      <c r="G845" s="301"/>
      <c r="H845" s="301"/>
      <c r="I845" s="301"/>
      <c r="J845" s="354"/>
      <c r="K845" s="181">
        <v>2</v>
      </c>
      <c r="L845" s="167">
        <f t="shared" si="183"/>
        <v>67</v>
      </c>
      <c r="M845" s="188">
        <f t="shared" si="184"/>
        <v>42</v>
      </c>
      <c r="N845" s="187">
        <v>67</v>
      </c>
      <c r="O845" s="76">
        <v>42</v>
      </c>
      <c r="P845" s="76"/>
      <c r="Q845" s="76"/>
      <c r="R845" s="76"/>
      <c r="S845" s="76"/>
    </row>
    <row r="846" spans="1:19" s="54" customFormat="1" ht="18.75" customHeight="1">
      <c r="A846" s="58" t="s">
        <v>547</v>
      </c>
      <c r="B846" s="300" t="s">
        <v>329</v>
      </c>
      <c r="C846" s="301"/>
      <c r="D846" s="301"/>
      <c r="E846" s="301"/>
      <c r="F846" s="301"/>
      <c r="G846" s="301"/>
      <c r="H846" s="301"/>
      <c r="I846" s="301"/>
      <c r="J846" s="354"/>
      <c r="K846" s="181">
        <v>3</v>
      </c>
      <c r="L846" s="167">
        <f t="shared" si="183"/>
        <v>48</v>
      </c>
      <c r="M846" s="188">
        <f t="shared" si="184"/>
        <v>2</v>
      </c>
      <c r="N846" s="187">
        <v>48</v>
      </c>
      <c r="O846" s="76">
        <v>2</v>
      </c>
      <c r="P846" s="76"/>
      <c r="Q846" s="76"/>
      <c r="R846" s="76"/>
      <c r="S846" s="76"/>
    </row>
    <row r="847" spans="1:19" s="54" customFormat="1" ht="18.75" customHeight="1">
      <c r="A847" s="58" t="s">
        <v>554</v>
      </c>
      <c r="B847" s="300" t="s">
        <v>336</v>
      </c>
      <c r="C847" s="301"/>
      <c r="D847" s="301"/>
      <c r="E847" s="301"/>
      <c r="F847" s="301"/>
      <c r="G847" s="301"/>
      <c r="H847" s="301"/>
      <c r="I847" s="301"/>
      <c r="J847" s="354"/>
      <c r="K847" s="181">
        <v>4</v>
      </c>
      <c r="L847" s="167">
        <f t="shared" si="183"/>
        <v>51</v>
      </c>
      <c r="M847" s="188">
        <f t="shared" si="184"/>
        <v>24</v>
      </c>
      <c r="N847" s="187">
        <v>51</v>
      </c>
      <c r="O847" s="76">
        <v>24</v>
      </c>
      <c r="P847" s="76"/>
      <c r="Q847" s="76"/>
      <c r="R847" s="76"/>
      <c r="S847" s="76"/>
    </row>
    <row r="848" spans="1:19" s="54" customFormat="1" ht="18.75" customHeight="1">
      <c r="A848" s="58" t="s">
        <v>549</v>
      </c>
      <c r="B848" s="300" t="s">
        <v>331</v>
      </c>
      <c r="C848" s="301"/>
      <c r="D848" s="301"/>
      <c r="E848" s="301"/>
      <c r="F848" s="301"/>
      <c r="G848" s="301"/>
      <c r="H848" s="301"/>
      <c r="I848" s="301"/>
      <c r="J848" s="354"/>
      <c r="K848" s="181">
        <v>5</v>
      </c>
      <c r="L848" s="167">
        <f t="shared" si="183"/>
        <v>42</v>
      </c>
      <c r="M848" s="188">
        <f t="shared" si="184"/>
        <v>11</v>
      </c>
      <c r="N848" s="187">
        <v>42</v>
      </c>
      <c r="O848" s="76">
        <v>11</v>
      </c>
      <c r="P848" s="76"/>
      <c r="Q848" s="76"/>
      <c r="R848" s="76"/>
      <c r="S848" s="76"/>
    </row>
    <row r="849" spans="1:19" s="54" customFormat="1" ht="18.75" customHeight="1">
      <c r="A849" s="58" t="s">
        <v>544</v>
      </c>
      <c r="B849" s="300" t="s">
        <v>326</v>
      </c>
      <c r="C849" s="301"/>
      <c r="D849" s="301"/>
      <c r="E849" s="301"/>
      <c r="F849" s="301"/>
      <c r="G849" s="301"/>
      <c r="H849" s="301"/>
      <c r="I849" s="301"/>
      <c r="J849" s="354"/>
      <c r="K849" s="181">
        <v>6</v>
      </c>
      <c r="L849" s="167">
        <f t="shared" si="183"/>
        <v>13</v>
      </c>
      <c r="M849" s="188">
        <f t="shared" si="184"/>
        <v>0</v>
      </c>
      <c r="N849" s="187">
        <v>13</v>
      </c>
      <c r="O849" s="76"/>
      <c r="P849" s="76"/>
      <c r="Q849" s="76"/>
      <c r="R849" s="76"/>
      <c r="S849" s="76"/>
    </row>
    <row r="850" spans="1:19" s="54" customFormat="1" ht="18.75" customHeight="1">
      <c r="A850" s="58" t="s">
        <v>551</v>
      </c>
      <c r="B850" s="300" t="s">
        <v>333</v>
      </c>
      <c r="C850" s="301"/>
      <c r="D850" s="301"/>
      <c r="E850" s="301"/>
      <c r="F850" s="301"/>
      <c r="G850" s="301"/>
      <c r="H850" s="301"/>
      <c r="I850" s="301"/>
      <c r="J850" s="354"/>
      <c r="K850" s="181">
        <v>7</v>
      </c>
      <c r="L850" s="167">
        <f t="shared" si="183"/>
        <v>22</v>
      </c>
      <c r="M850" s="188">
        <f t="shared" si="184"/>
        <v>11</v>
      </c>
      <c r="N850" s="187">
        <v>22</v>
      </c>
      <c r="O850" s="76">
        <v>11</v>
      </c>
      <c r="P850" s="76"/>
      <c r="Q850" s="76"/>
      <c r="R850" s="76"/>
      <c r="S850" s="76"/>
    </row>
    <row r="851" spans="1:19" s="54" customFormat="1" ht="18.75" customHeight="1">
      <c r="A851" s="143" t="s">
        <v>488</v>
      </c>
      <c r="B851" s="300" t="s">
        <v>270</v>
      </c>
      <c r="C851" s="301"/>
      <c r="D851" s="301"/>
      <c r="E851" s="301"/>
      <c r="F851" s="301"/>
      <c r="G851" s="301"/>
      <c r="H851" s="301"/>
      <c r="I851" s="301"/>
      <c r="J851" s="354"/>
      <c r="K851" s="181">
        <v>8</v>
      </c>
      <c r="L851" s="167">
        <f t="shared" si="183"/>
        <v>19</v>
      </c>
      <c r="M851" s="188">
        <f t="shared" si="184"/>
        <v>10</v>
      </c>
      <c r="N851" s="187">
        <v>19</v>
      </c>
      <c r="O851" s="76">
        <v>10</v>
      </c>
      <c r="P851" s="76"/>
      <c r="Q851" s="76"/>
      <c r="R851" s="76"/>
      <c r="S851" s="76"/>
    </row>
    <row r="852" spans="1:19" s="54" customFormat="1" ht="18.75" customHeight="1">
      <c r="A852" s="363" t="s">
        <v>670</v>
      </c>
      <c r="B852" s="364"/>
      <c r="C852" s="364"/>
      <c r="D852" s="364"/>
      <c r="E852" s="364"/>
      <c r="F852" s="364"/>
      <c r="G852" s="364"/>
      <c r="H852" s="364"/>
      <c r="I852" s="364"/>
      <c r="J852" s="365"/>
      <c r="K852" s="182"/>
      <c r="L852" s="134">
        <f t="shared" ref="L852:S852" si="185">SUM(L853:L854)</f>
        <v>46</v>
      </c>
      <c r="M852" s="134">
        <f t="shared" si="185"/>
        <v>22</v>
      </c>
      <c r="N852" s="134">
        <f t="shared" si="185"/>
        <v>0</v>
      </c>
      <c r="O852" s="134">
        <f t="shared" si="185"/>
        <v>0</v>
      </c>
      <c r="P852" s="134">
        <f t="shared" si="185"/>
        <v>46</v>
      </c>
      <c r="Q852" s="134">
        <f t="shared" si="185"/>
        <v>22</v>
      </c>
      <c r="R852" s="134">
        <f t="shared" si="185"/>
        <v>0</v>
      </c>
      <c r="S852" s="134">
        <f t="shared" si="185"/>
        <v>0</v>
      </c>
    </row>
    <row r="853" spans="1:19" s="54" customFormat="1" ht="18.75" customHeight="1">
      <c r="A853" s="132" t="s">
        <v>473</v>
      </c>
      <c r="B853" s="309" t="s">
        <v>255</v>
      </c>
      <c r="C853" s="310"/>
      <c r="D853" s="310"/>
      <c r="E853" s="310"/>
      <c r="F853" s="310"/>
      <c r="G853" s="310"/>
      <c r="H853" s="310"/>
      <c r="I853" s="310"/>
      <c r="J853" s="356"/>
      <c r="K853" s="181">
        <v>2</v>
      </c>
      <c r="L853" s="167">
        <f>+N853+P853+R853</f>
        <v>30</v>
      </c>
      <c r="M853" s="188">
        <f>+O853+Q853+S853</f>
        <v>12</v>
      </c>
      <c r="N853" s="187"/>
      <c r="O853" s="76"/>
      <c r="P853" s="76">
        <v>30</v>
      </c>
      <c r="Q853" s="76">
        <v>12</v>
      </c>
      <c r="R853" s="76"/>
      <c r="S853" s="76"/>
    </row>
    <row r="854" spans="1:19" s="54" customFormat="1" ht="18.75" customHeight="1">
      <c r="A854" s="130" t="s">
        <v>607</v>
      </c>
      <c r="B854" s="387" t="s">
        <v>388</v>
      </c>
      <c r="C854" s="387"/>
      <c r="D854" s="387"/>
      <c r="E854" s="387"/>
      <c r="F854" s="387"/>
      <c r="G854" s="387"/>
      <c r="H854" s="387"/>
      <c r="I854" s="387"/>
      <c r="J854" s="387"/>
      <c r="K854" s="181">
        <v>3</v>
      </c>
      <c r="L854" s="167">
        <f>+N854+P854+R854</f>
        <v>16</v>
      </c>
      <c r="M854" s="188">
        <f>+O854+Q854+S854</f>
        <v>10</v>
      </c>
      <c r="N854" s="187"/>
      <c r="O854" s="76"/>
      <c r="P854" s="76">
        <v>16</v>
      </c>
      <c r="Q854" s="76">
        <v>10</v>
      </c>
      <c r="R854" s="76"/>
      <c r="S854" s="76"/>
    </row>
    <row r="855" spans="1:19" s="54" customFormat="1" ht="18.75" customHeight="1">
      <c r="A855" s="363" t="s">
        <v>669</v>
      </c>
      <c r="B855" s="364"/>
      <c r="C855" s="364"/>
      <c r="D855" s="364"/>
      <c r="E855" s="364"/>
      <c r="F855" s="364"/>
      <c r="G855" s="364"/>
      <c r="H855" s="364"/>
      <c r="I855" s="364"/>
      <c r="J855" s="365"/>
      <c r="K855" s="182"/>
      <c r="L855" s="134">
        <v>0</v>
      </c>
      <c r="M855" s="134">
        <v>0</v>
      </c>
      <c r="N855" s="134">
        <v>0</v>
      </c>
      <c r="O855" s="134">
        <v>0</v>
      </c>
      <c r="P855" s="134">
        <v>0</v>
      </c>
      <c r="Q855" s="134">
        <v>0</v>
      </c>
      <c r="R855" s="134">
        <v>0</v>
      </c>
      <c r="S855" s="134">
        <v>0</v>
      </c>
    </row>
    <row r="856" spans="1:19" s="54" customFormat="1" ht="18.75" customHeight="1">
      <c r="A856" s="363" t="s">
        <v>668</v>
      </c>
      <c r="B856" s="364"/>
      <c r="C856" s="364"/>
      <c r="D856" s="364"/>
      <c r="E856" s="364"/>
      <c r="F856" s="364"/>
      <c r="G856" s="364"/>
      <c r="H856" s="364"/>
      <c r="I856" s="364"/>
      <c r="J856" s="365"/>
      <c r="K856" s="182"/>
      <c r="L856" s="134">
        <f t="shared" ref="L856:S856" si="186">SUM(L857:L876)</f>
        <v>186</v>
      </c>
      <c r="M856" s="134">
        <f t="shared" si="186"/>
        <v>3</v>
      </c>
      <c r="N856" s="134">
        <f t="shared" si="186"/>
        <v>10</v>
      </c>
      <c r="O856" s="134">
        <f t="shared" si="186"/>
        <v>3</v>
      </c>
      <c r="P856" s="134">
        <f t="shared" si="186"/>
        <v>176</v>
      </c>
      <c r="Q856" s="134">
        <f t="shared" si="186"/>
        <v>0</v>
      </c>
      <c r="R856" s="134">
        <f t="shared" si="186"/>
        <v>0</v>
      </c>
      <c r="S856" s="134">
        <f t="shared" si="186"/>
        <v>0</v>
      </c>
    </row>
    <row r="857" spans="1:19" s="54" customFormat="1" ht="18.75" customHeight="1">
      <c r="A857" s="121" t="s">
        <v>613</v>
      </c>
      <c r="B857" s="319" t="s">
        <v>395</v>
      </c>
      <c r="C857" s="320"/>
      <c r="D857" s="320"/>
      <c r="E857" s="320"/>
      <c r="F857" s="320"/>
      <c r="G857" s="320"/>
      <c r="H857" s="320"/>
      <c r="I857" s="320"/>
      <c r="J857" s="359"/>
      <c r="K857" s="181">
        <v>2</v>
      </c>
      <c r="L857" s="167">
        <f t="shared" ref="L857:L876" si="187">+N857+P857+R857</f>
        <v>15</v>
      </c>
      <c r="M857" s="188">
        <f t="shared" ref="M857:M876" si="188">+O857+Q857+S857</f>
        <v>0</v>
      </c>
      <c r="N857" s="187"/>
      <c r="O857" s="76"/>
      <c r="P857" s="121">
        <v>15</v>
      </c>
      <c r="Q857" s="76"/>
      <c r="R857" s="76"/>
      <c r="S857" s="76"/>
    </row>
    <row r="858" spans="1:19" s="54" customFormat="1" ht="18.75" customHeight="1">
      <c r="A858" s="164" t="s">
        <v>613</v>
      </c>
      <c r="B858" s="319" t="s">
        <v>408</v>
      </c>
      <c r="C858" s="320"/>
      <c r="D858" s="320"/>
      <c r="E858" s="320"/>
      <c r="F858" s="320"/>
      <c r="G858" s="320"/>
      <c r="H858" s="320"/>
      <c r="I858" s="320"/>
      <c r="J858" s="359"/>
      <c r="K858" s="181">
        <v>3</v>
      </c>
      <c r="L858" s="167">
        <f t="shared" si="187"/>
        <v>10</v>
      </c>
      <c r="M858" s="188">
        <f t="shared" si="188"/>
        <v>0</v>
      </c>
      <c r="N858" s="187"/>
      <c r="O858" s="76"/>
      <c r="P858" s="120">
        <v>10</v>
      </c>
      <c r="Q858" s="76"/>
      <c r="R858" s="76"/>
      <c r="S858" s="76"/>
    </row>
    <row r="859" spans="1:19" s="54" customFormat="1" ht="18.75" customHeight="1">
      <c r="A859" s="121" t="s">
        <v>625</v>
      </c>
      <c r="B859" s="319" t="s">
        <v>407</v>
      </c>
      <c r="C859" s="320"/>
      <c r="D859" s="320"/>
      <c r="E859" s="320"/>
      <c r="F859" s="320"/>
      <c r="G859" s="320"/>
      <c r="H859" s="320"/>
      <c r="I859" s="320"/>
      <c r="J859" s="359"/>
      <c r="K859" s="181">
        <v>4</v>
      </c>
      <c r="L859" s="167">
        <f t="shared" si="187"/>
        <v>5</v>
      </c>
      <c r="M859" s="188">
        <f t="shared" si="188"/>
        <v>0</v>
      </c>
      <c r="N859" s="187"/>
      <c r="O859" s="76"/>
      <c r="P859" s="121">
        <v>5</v>
      </c>
      <c r="Q859" s="76"/>
      <c r="R859" s="76"/>
      <c r="S859" s="76"/>
    </row>
    <row r="860" spans="1:19" s="54" customFormat="1" ht="18.75" customHeight="1">
      <c r="A860" s="121" t="s">
        <v>624</v>
      </c>
      <c r="B860" s="319" t="s">
        <v>406</v>
      </c>
      <c r="C860" s="320"/>
      <c r="D860" s="320"/>
      <c r="E860" s="320"/>
      <c r="F860" s="320"/>
      <c r="G860" s="320"/>
      <c r="H860" s="320"/>
      <c r="I860" s="320"/>
      <c r="J860" s="359"/>
      <c r="K860" s="181">
        <v>5</v>
      </c>
      <c r="L860" s="167">
        <f t="shared" si="187"/>
        <v>4</v>
      </c>
      <c r="M860" s="188">
        <f t="shared" si="188"/>
        <v>0</v>
      </c>
      <c r="N860" s="187"/>
      <c r="O860" s="76"/>
      <c r="P860" s="121">
        <v>4</v>
      </c>
      <c r="Q860" s="76"/>
      <c r="R860" s="76"/>
      <c r="S860" s="76"/>
    </row>
    <row r="861" spans="1:19" s="54" customFormat="1" ht="18.75" customHeight="1">
      <c r="A861" s="121" t="s">
        <v>623</v>
      </c>
      <c r="B861" s="319" t="s">
        <v>405</v>
      </c>
      <c r="C861" s="320"/>
      <c r="D861" s="320"/>
      <c r="E861" s="320"/>
      <c r="F861" s="320"/>
      <c r="G861" s="320"/>
      <c r="H861" s="320"/>
      <c r="I861" s="320"/>
      <c r="J861" s="359"/>
      <c r="K861" s="181">
        <v>6</v>
      </c>
      <c r="L861" s="167">
        <f t="shared" si="187"/>
        <v>4</v>
      </c>
      <c r="M861" s="188">
        <f t="shared" si="188"/>
        <v>0</v>
      </c>
      <c r="N861" s="187"/>
      <c r="O861" s="76"/>
      <c r="P861" s="121">
        <v>4</v>
      </c>
      <c r="Q861" s="76"/>
      <c r="R861" s="76"/>
      <c r="S861" s="76"/>
    </row>
    <row r="862" spans="1:19" s="54" customFormat="1" ht="18.75" customHeight="1">
      <c r="A862" s="121" t="s">
        <v>622</v>
      </c>
      <c r="B862" s="319" t="s">
        <v>404</v>
      </c>
      <c r="C862" s="320"/>
      <c r="D862" s="320"/>
      <c r="E862" s="320"/>
      <c r="F862" s="320"/>
      <c r="G862" s="320"/>
      <c r="H862" s="320"/>
      <c r="I862" s="320"/>
      <c r="J862" s="359"/>
      <c r="K862" s="181">
        <v>7</v>
      </c>
      <c r="L862" s="167">
        <f t="shared" si="187"/>
        <v>4</v>
      </c>
      <c r="M862" s="188">
        <f t="shared" si="188"/>
        <v>0</v>
      </c>
      <c r="N862" s="187"/>
      <c r="O862" s="76"/>
      <c r="P862" s="121">
        <v>4</v>
      </c>
      <c r="Q862" s="76"/>
      <c r="R862" s="76"/>
      <c r="S862" s="76"/>
    </row>
    <row r="863" spans="1:19" s="54" customFormat="1" ht="18.75" customHeight="1">
      <c r="A863" s="121" t="s">
        <v>621</v>
      </c>
      <c r="B863" s="319" t="s">
        <v>403</v>
      </c>
      <c r="C863" s="320"/>
      <c r="D863" s="320"/>
      <c r="E863" s="320"/>
      <c r="F863" s="320"/>
      <c r="G863" s="320"/>
      <c r="H863" s="320"/>
      <c r="I863" s="320"/>
      <c r="J863" s="359"/>
      <c r="K863" s="181">
        <v>8</v>
      </c>
      <c r="L863" s="167">
        <f t="shared" si="187"/>
        <v>4</v>
      </c>
      <c r="M863" s="188">
        <f t="shared" si="188"/>
        <v>0</v>
      </c>
      <c r="N863" s="187"/>
      <c r="O863" s="76"/>
      <c r="P863" s="121">
        <v>4</v>
      </c>
      <c r="Q863" s="76"/>
      <c r="R863" s="76"/>
      <c r="S863" s="76"/>
    </row>
    <row r="864" spans="1:19" s="54" customFormat="1" ht="18.75" customHeight="1">
      <c r="A864" s="121" t="s">
        <v>628</v>
      </c>
      <c r="B864" s="319" t="s">
        <v>411</v>
      </c>
      <c r="C864" s="320"/>
      <c r="D864" s="320"/>
      <c r="E864" s="320"/>
      <c r="F864" s="320"/>
      <c r="G864" s="320"/>
      <c r="H864" s="320"/>
      <c r="I864" s="320"/>
      <c r="J864" s="359"/>
      <c r="K864" s="181">
        <v>9</v>
      </c>
      <c r="L864" s="167">
        <f t="shared" si="187"/>
        <v>9</v>
      </c>
      <c r="M864" s="188">
        <f t="shared" si="188"/>
        <v>0</v>
      </c>
      <c r="N864" s="187"/>
      <c r="O864" s="76"/>
      <c r="P864" s="121">
        <v>9</v>
      </c>
      <c r="Q864" s="76"/>
      <c r="R864" s="76"/>
      <c r="S864" s="76"/>
    </row>
    <row r="865" spans="1:19" s="54" customFormat="1" ht="18.75" customHeight="1">
      <c r="A865" s="121" t="s">
        <v>627</v>
      </c>
      <c r="B865" s="319" t="s">
        <v>410</v>
      </c>
      <c r="C865" s="320"/>
      <c r="D865" s="320"/>
      <c r="E865" s="320"/>
      <c r="F865" s="320"/>
      <c r="G865" s="320"/>
      <c r="H865" s="320"/>
      <c r="I865" s="320"/>
      <c r="J865" s="359"/>
      <c r="K865" s="181">
        <v>10</v>
      </c>
      <c r="L865" s="167">
        <f t="shared" si="187"/>
        <v>9</v>
      </c>
      <c r="M865" s="188">
        <f t="shared" si="188"/>
        <v>0</v>
      </c>
      <c r="N865" s="187"/>
      <c r="O865" s="76"/>
      <c r="P865" s="121">
        <v>9</v>
      </c>
      <c r="Q865" s="76"/>
      <c r="R865" s="76"/>
      <c r="S865" s="76"/>
    </row>
    <row r="866" spans="1:19" s="54" customFormat="1" ht="18.75" customHeight="1">
      <c r="A866" s="121" t="s">
        <v>620</v>
      </c>
      <c r="B866" s="319" t="s">
        <v>402</v>
      </c>
      <c r="C866" s="320"/>
      <c r="D866" s="320"/>
      <c r="E866" s="320"/>
      <c r="F866" s="320"/>
      <c r="G866" s="320"/>
      <c r="H866" s="320"/>
      <c r="I866" s="320"/>
      <c r="J866" s="359"/>
      <c r="K866" s="181">
        <v>11</v>
      </c>
      <c r="L866" s="167">
        <f t="shared" si="187"/>
        <v>11</v>
      </c>
      <c r="M866" s="188">
        <f t="shared" si="188"/>
        <v>0</v>
      </c>
      <c r="N866" s="187"/>
      <c r="O866" s="76"/>
      <c r="P866" s="121">
        <v>11</v>
      </c>
      <c r="Q866" s="76"/>
      <c r="R866" s="76"/>
      <c r="S866" s="76"/>
    </row>
    <row r="867" spans="1:19" s="54" customFormat="1" ht="18.75" customHeight="1">
      <c r="A867" s="121" t="s">
        <v>619</v>
      </c>
      <c r="B867" s="319" t="s">
        <v>401</v>
      </c>
      <c r="C867" s="320"/>
      <c r="D867" s="320"/>
      <c r="E867" s="320"/>
      <c r="F867" s="320"/>
      <c r="G867" s="320"/>
      <c r="H867" s="320"/>
      <c r="I867" s="320"/>
      <c r="J867" s="359"/>
      <c r="K867" s="181">
        <v>12</v>
      </c>
      <c r="L867" s="167">
        <f t="shared" si="187"/>
        <v>16</v>
      </c>
      <c r="M867" s="188">
        <f t="shared" si="188"/>
        <v>0</v>
      </c>
      <c r="N867" s="187"/>
      <c r="O867" s="76"/>
      <c r="P867" s="121">
        <v>16</v>
      </c>
      <c r="Q867" s="76"/>
      <c r="R867" s="76"/>
      <c r="S867" s="76"/>
    </row>
    <row r="868" spans="1:19" s="54" customFormat="1" ht="18.75" customHeight="1">
      <c r="A868" s="121" t="s">
        <v>612</v>
      </c>
      <c r="B868" s="319" t="s">
        <v>394</v>
      </c>
      <c r="C868" s="320"/>
      <c r="D868" s="320"/>
      <c r="E868" s="320"/>
      <c r="F868" s="320"/>
      <c r="G868" s="320"/>
      <c r="H868" s="320"/>
      <c r="I868" s="320"/>
      <c r="J868" s="359"/>
      <c r="K868" s="181">
        <v>13</v>
      </c>
      <c r="L868" s="167">
        <f t="shared" si="187"/>
        <v>10</v>
      </c>
      <c r="M868" s="188">
        <f t="shared" si="188"/>
        <v>0</v>
      </c>
      <c r="N868" s="187"/>
      <c r="O868" s="76"/>
      <c r="P868" s="121">
        <v>10</v>
      </c>
      <c r="Q868" s="76"/>
      <c r="R868" s="76"/>
      <c r="S868" s="76"/>
    </row>
    <row r="869" spans="1:19" s="54" customFormat="1" ht="18.75" customHeight="1">
      <c r="A869" s="121" t="s">
        <v>618</v>
      </c>
      <c r="B869" s="319" t="s">
        <v>400</v>
      </c>
      <c r="C869" s="320"/>
      <c r="D869" s="320"/>
      <c r="E869" s="320"/>
      <c r="F869" s="320"/>
      <c r="G869" s="320"/>
      <c r="H869" s="320"/>
      <c r="I869" s="320"/>
      <c r="J869" s="359"/>
      <c r="K869" s="181">
        <v>14</v>
      </c>
      <c r="L869" s="167">
        <f t="shared" si="187"/>
        <v>14</v>
      </c>
      <c r="M869" s="188">
        <f t="shared" si="188"/>
        <v>0</v>
      </c>
      <c r="N869" s="187"/>
      <c r="O869" s="76"/>
      <c r="P869" s="121">
        <v>14</v>
      </c>
      <c r="Q869" s="76"/>
      <c r="R869" s="76"/>
      <c r="S869" s="76"/>
    </row>
    <row r="870" spans="1:19" s="54" customFormat="1" ht="18.75" customHeight="1">
      <c r="A870" s="121" t="s">
        <v>617</v>
      </c>
      <c r="B870" s="319" t="s">
        <v>399</v>
      </c>
      <c r="C870" s="320"/>
      <c r="D870" s="320"/>
      <c r="E870" s="320"/>
      <c r="F870" s="320"/>
      <c r="G870" s="320"/>
      <c r="H870" s="320"/>
      <c r="I870" s="320"/>
      <c r="J870" s="359"/>
      <c r="K870" s="181">
        <v>15</v>
      </c>
      <c r="L870" s="167">
        <f t="shared" si="187"/>
        <v>14</v>
      </c>
      <c r="M870" s="188">
        <f t="shared" si="188"/>
        <v>0</v>
      </c>
      <c r="N870" s="187"/>
      <c r="O870" s="76"/>
      <c r="P870" s="121">
        <v>14</v>
      </c>
      <c r="Q870" s="76"/>
      <c r="R870" s="76"/>
      <c r="S870" s="76"/>
    </row>
    <row r="871" spans="1:19" s="54" customFormat="1" ht="18.75" customHeight="1">
      <c r="A871" s="121" t="s">
        <v>614</v>
      </c>
      <c r="B871" s="319" t="s">
        <v>396</v>
      </c>
      <c r="C871" s="320"/>
      <c r="D871" s="320"/>
      <c r="E871" s="320"/>
      <c r="F871" s="320"/>
      <c r="G871" s="320"/>
      <c r="H871" s="320"/>
      <c r="I871" s="320"/>
      <c r="J871" s="359"/>
      <c r="K871" s="181">
        <v>16</v>
      </c>
      <c r="L871" s="167">
        <f t="shared" si="187"/>
        <v>9</v>
      </c>
      <c r="M871" s="188">
        <f t="shared" si="188"/>
        <v>0</v>
      </c>
      <c r="N871" s="187"/>
      <c r="O871" s="76"/>
      <c r="P871" s="121">
        <v>9</v>
      </c>
      <c r="Q871" s="76"/>
      <c r="R871" s="76"/>
      <c r="S871" s="76"/>
    </row>
    <row r="872" spans="1:19" s="54" customFormat="1" ht="18.75" customHeight="1">
      <c r="A872" s="121" t="s">
        <v>626</v>
      </c>
      <c r="B872" s="319" t="s">
        <v>409</v>
      </c>
      <c r="C872" s="320"/>
      <c r="D872" s="320"/>
      <c r="E872" s="320"/>
      <c r="F872" s="320"/>
      <c r="G872" s="320"/>
      <c r="H872" s="320"/>
      <c r="I872" s="320"/>
      <c r="J872" s="359"/>
      <c r="K872" s="181">
        <v>17</v>
      </c>
      <c r="L872" s="167">
        <f t="shared" si="187"/>
        <v>13</v>
      </c>
      <c r="M872" s="188">
        <f t="shared" si="188"/>
        <v>0</v>
      </c>
      <c r="N872" s="187"/>
      <c r="O872" s="76"/>
      <c r="P872" s="121">
        <v>13</v>
      </c>
      <c r="Q872" s="76"/>
      <c r="R872" s="76"/>
      <c r="S872" s="76"/>
    </row>
    <row r="873" spans="1:19" s="54" customFormat="1" ht="18.75" customHeight="1">
      <c r="A873" s="120" t="s">
        <v>629</v>
      </c>
      <c r="B873" s="319" t="s">
        <v>412</v>
      </c>
      <c r="C873" s="320"/>
      <c r="D873" s="320"/>
      <c r="E873" s="320"/>
      <c r="F873" s="320"/>
      <c r="G873" s="320"/>
      <c r="H873" s="320"/>
      <c r="I873" s="320"/>
      <c r="J873" s="359"/>
      <c r="K873" s="181">
        <v>18</v>
      </c>
      <c r="L873" s="167">
        <f t="shared" si="187"/>
        <v>9</v>
      </c>
      <c r="M873" s="188">
        <f t="shared" si="188"/>
        <v>0</v>
      </c>
      <c r="N873" s="187"/>
      <c r="O873" s="76"/>
      <c r="P873" s="120">
        <v>9</v>
      </c>
      <c r="Q873" s="76"/>
      <c r="R873" s="76"/>
      <c r="S873" s="76"/>
    </row>
    <row r="874" spans="1:19" s="54" customFormat="1" ht="18.75" customHeight="1">
      <c r="A874" s="121" t="s">
        <v>616</v>
      </c>
      <c r="B874" s="319" t="s">
        <v>398</v>
      </c>
      <c r="C874" s="320"/>
      <c r="D874" s="320"/>
      <c r="E874" s="320"/>
      <c r="F874" s="320"/>
      <c r="G874" s="320"/>
      <c r="H874" s="320"/>
      <c r="I874" s="320"/>
      <c r="J874" s="359"/>
      <c r="K874" s="181">
        <v>19</v>
      </c>
      <c r="L874" s="167">
        <f t="shared" si="187"/>
        <v>12</v>
      </c>
      <c r="M874" s="188">
        <f t="shared" si="188"/>
        <v>0</v>
      </c>
      <c r="N874" s="187"/>
      <c r="O874" s="76"/>
      <c r="P874" s="121">
        <v>12</v>
      </c>
      <c r="Q874" s="76"/>
      <c r="R874" s="76"/>
      <c r="S874" s="76"/>
    </row>
    <row r="875" spans="1:19" s="54" customFormat="1" ht="18.75" customHeight="1">
      <c r="A875" s="121" t="s">
        <v>615</v>
      </c>
      <c r="B875" s="319" t="s">
        <v>397</v>
      </c>
      <c r="C875" s="320"/>
      <c r="D875" s="320"/>
      <c r="E875" s="320"/>
      <c r="F875" s="320"/>
      <c r="G875" s="320"/>
      <c r="H875" s="320"/>
      <c r="I875" s="320"/>
      <c r="J875" s="359"/>
      <c r="K875" s="181">
        <v>20</v>
      </c>
      <c r="L875" s="167">
        <f t="shared" si="187"/>
        <v>4</v>
      </c>
      <c r="M875" s="188">
        <f t="shared" si="188"/>
        <v>0</v>
      </c>
      <c r="N875" s="187"/>
      <c r="O875" s="76"/>
      <c r="P875" s="121">
        <v>4</v>
      </c>
      <c r="Q875" s="76"/>
      <c r="R875" s="76"/>
      <c r="S875" s="76"/>
    </row>
    <row r="876" spans="1:19" s="54" customFormat="1" ht="18.75" customHeight="1">
      <c r="A876" s="190" t="s">
        <v>636</v>
      </c>
      <c r="B876" s="319" t="s">
        <v>420</v>
      </c>
      <c r="C876" s="320"/>
      <c r="D876" s="320"/>
      <c r="E876" s="320"/>
      <c r="F876" s="320"/>
      <c r="G876" s="320"/>
      <c r="H876" s="320"/>
      <c r="I876" s="320"/>
      <c r="J876" s="359"/>
      <c r="K876" s="181">
        <v>21</v>
      </c>
      <c r="L876" s="167">
        <f t="shared" si="187"/>
        <v>10</v>
      </c>
      <c r="M876" s="188">
        <f t="shared" si="188"/>
        <v>3</v>
      </c>
      <c r="N876" s="187">
        <v>10</v>
      </c>
      <c r="O876" s="76">
        <v>3</v>
      </c>
      <c r="P876" s="76"/>
      <c r="Q876" s="76"/>
      <c r="R876" s="76"/>
      <c r="S876" s="76"/>
    </row>
    <row r="877" spans="1:19" s="54" customFormat="1" ht="18.75" customHeight="1">
      <c r="A877" s="363" t="s">
        <v>667</v>
      </c>
      <c r="B877" s="364"/>
      <c r="C877" s="364"/>
      <c r="D877" s="364"/>
      <c r="E877" s="364"/>
      <c r="F877" s="364"/>
      <c r="G877" s="364"/>
      <c r="H877" s="364"/>
      <c r="I877" s="364"/>
      <c r="J877" s="365"/>
      <c r="K877" s="182"/>
      <c r="L877" s="134">
        <f t="shared" ref="L877:S877" si="189">SUM(L878:L881)</f>
        <v>177</v>
      </c>
      <c r="M877" s="134">
        <f t="shared" si="189"/>
        <v>7</v>
      </c>
      <c r="N877" s="134">
        <f t="shared" si="189"/>
        <v>0</v>
      </c>
      <c r="O877" s="134">
        <f t="shared" si="189"/>
        <v>0</v>
      </c>
      <c r="P877" s="134">
        <f t="shared" si="189"/>
        <v>177</v>
      </c>
      <c r="Q877" s="134">
        <f t="shared" si="189"/>
        <v>7</v>
      </c>
      <c r="R877" s="134">
        <f t="shared" si="189"/>
        <v>0</v>
      </c>
      <c r="S877" s="134">
        <f t="shared" si="189"/>
        <v>0</v>
      </c>
    </row>
    <row r="878" spans="1:19" s="54" customFormat="1" ht="18.75" customHeight="1">
      <c r="A878" s="132" t="s">
        <v>557</v>
      </c>
      <c r="B878" s="309" t="s">
        <v>339</v>
      </c>
      <c r="C878" s="310"/>
      <c r="D878" s="310"/>
      <c r="E878" s="310"/>
      <c r="F878" s="310"/>
      <c r="G878" s="310"/>
      <c r="H878" s="310"/>
      <c r="I878" s="310"/>
      <c r="J878" s="356"/>
      <c r="K878" s="181">
        <v>2</v>
      </c>
      <c r="L878" s="167">
        <f t="shared" ref="L878:M881" si="190">+N878+P878+R878</f>
        <v>53</v>
      </c>
      <c r="M878" s="188">
        <f t="shared" si="190"/>
        <v>2</v>
      </c>
      <c r="N878" s="187"/>
      <c r="O878" s="76"/>
      <c r="P878" s="76">
        <v>53</v>
      </c>
      <c r="Q878" s="76">
        <v>2</v>
      </c>
      <c r="R878" s="76"/>
      <c r="S878" s="76"/>
    </row>
    <row r="879" spans="1:19" s="54" customFormat="1" ht="18.75" customHeight="1">
      <c r="A879" s="151" t="s">
        <v>525</v>
      </c>
      <c r="B879" s="334" t="s">
        <v>306</v>
      </c>
      <c r="C879" s="335"/>
      <c r="D879" s="335"/>
      <c r="E879" s="335"/>
      <c r="F879" s="335"/>
      <c r="G879" s="335"/>
      <c r="H879" s="335"/>
      <c r="I879" s="335"/>
      <c r="J879" s="366"/>
      <c r="K879" s="181">
        <v>3</v>
      </c>
      <c r="L879" s="167">
        <f t="shared" si="190"/>
        <v>78</v>
      </c>
      <c r="M879" s="188">
        <f t="shared" si="190"/>
        <v>2</v>
      </c>
      <c r="N879" s="187"/>
      <c r="O879" s="76"/>
      <c r="P879" s="76">
        <v>78</v>
      </c>
      <c r="Q879" s="76">
        <v>2</v>
      </c>
      <c r="R879" s="76"/>
      <c r="S879" s="76"/>
    </row>
    <row r="880" spans="1:19" s="54" customFormat="1" ht="18.75" customHeight="1">
      <c r="A880" s="132" t="s">
        <v>494</v>
      </c>
      <c r="B880" s="379" t="s">
        <v>276</v>
      </c>
      <c r="C880" s="380"/>
      <c r="D880" s="380"/>
      <c r="E880" s="380"/>
      <c r="F880" s="380"/>
      <c r="G880" s="380"/>
      <c r="H880" s="380"/>
      <c r="I880" s="380"/>
      <c r="J880" s="381"/>
      <c r="K880" s="181">
        <v>4</v>
      </c>
      <c r="L880" s="167">
        <f t="shared" si="190"/>
        <v>16</v>
      </c>
      <c r="M880" s="188">
        <f t="shared" si="190"/>
        <v>1</v>
      </c>
      <c r="N880" s="187"/>
      <c r="O880" s="76"/>
      <c r="P880" s="76">
        <v>16</v>
      </c>
      <c r="Q880" s="76">
        <v>1</v>
      </c>
      <c r="R880" s="76"/>
      <c r="S880" s="76"/>
    </row>
    <row r="881" spans="1:19" s="54" customFormat="1" ht="18.75" customHeight="1">
      <c r="A881" s="148" t="s">
        <v>524</v>
      </c>
      <c r="B881" s="306" t="s">
        <v>305</v>
      </c>
      <c r="C881" s="306"/>
      <c r="D881" s="306"/>
      <c r="E881" s="306"/>
      <c r="F881" s="306"/>
      <c r="G881" s="306"/>
      <c r="H881" s="306"/>
      <c r="I881" s="306"/>
      <c r="J881" s="306"/>
      <c r="K881" s="181">
        <v>5</v>
      </c>
      <c r="L881" s="167">
        <f t="shared" si="190"/>
        <v>30</v>
      </c>
      <c r="M881" s="188">
        <f t="shared" si="190"/>
        <v>2</v>
      </c>
      <c r="N881" s="187"/>
      <c r="O881" s="76"/>
      <c r="P881" s="76">
        <v>30</v>
      </c>
      <c r="Q881" s="76">
        <v>2</v>
      </c>
      <c r="R881" s="76"/>
      <c r="S881" s="76"/>
    </row>
    <row r="882" spans="1:19" s="54" customFormat="1" ht="18.75" customHeight="1">
      <c r="A882" s="363" t="s">
        <v>666</v>
      </c>
      <c r="B882" s="364"/>
      <c r="C882" s="364"/>
      <c r="D882" s="364"/>
      <c r="E882" s="364"/>
      <c r="F882" s="364"/>
      <c r="G882" s="364"/>
      <c r="H882" s="364"/>
      <c r="I882" s="364"/>
      <c r="J882" s="365"/>
      <c r="K882" s="182"/>
      <c r="L882" s="134">
        <f t="shared" ref="L882:S882" si="191">SUM(L883:L884)</f>
        <v>56</v>
      </c>
      <c r="M882" s="134">
        <f t="shared" si="191"/>
        <v>11</v>
      </c>
      <c r="N882" s="134">
        <f t="shared" si="191"/>
        <v>0</v>
      </c>
      <c r="O882" s="134">
        <f t="shared" si="191"/>
        <v>0</v>
      </c>
      <c r="P882" s="134">
        <f t="shared" si="191"/>
        <v>56</v>
      </c>
      <c r="Q882" s="134">
        <f t="shared" si="191"/>
        <v>11</v>
      </c>
      <c r="R882" s="134">
        <f t="shared" si="191"/>
        <v>0</v>
      </c>
      <c r="S882" s="134">
        <f t="shared" si="191"/>
        <v>0</v>
      </c>
    </row>
    <row r="883" spans="1:19" s="54" customFormat="1" ht="18.75" customHeight="1">
      <c r="A883" s="130" t="s">
        <v>637</v>
      </c>
      <c r="B883" s="241" t="s">
        <v>421</v>
      </c>
      <c r="C883" s="353"/>
      <c r="D883" s="353"/>
      <c r="E883" s="353"/>
      <c r="F883" s="353"/>
      <c r="G883" s="353"/>
      <c r="H883" s="353"/>
      <c r="I883" s="353"/>
      <c r="J883" s="242"/>
      <c r="K883" s="181">
        <v>2</v>
      </c>
      <c r="L883" s="167">
        <f>+N883+P883+R883</f>
        <v>13</v>
      </c>
      <c r="M883" s="188">
        <f>+O883+Q883+S883</f>
        <v>2</v>
      </c>
      <c r="N883" s="187"/>
      <c r="O883" s="76"/>
      <c r="P883" s="76">
        <v>13</v>
      </c>
      <c r="Q883" s="76">
        <v>2</v>
      </c>
      <c r="R883" s="76"/>
      <c r="S883" s="76"/>
    </row>
    <row r="884" spans="1:19" s="54" customFormat="1" ht="18.75" customHeight="1">
      <c r="A884" s="132" t="s">
        <v>566</v>
      </c>
      <c r="B884" s="306" t="s">
        <v>347</v>
      </c>
      <c r="C884" s="306"/>
      <c r="D884" s="306"/>
      <c r="E884" s="306"/>
      <c r="F884" s="306"/>
      <c r="G884" s="306"/>
      <c r="H884" s="306"/>
      <c r="I884" s="306"/>
      <c r="J884" s="306"/>
      <c r="K884" s="181">
        <v>3</v>
      </c>
      <c r="L884" s="167">
        <f>+N884+P884+R884</f>
        <v>43</v>
      </c>
      <c r="M884" s="188">
        <f>+O884+Q884+S884</f>
        <v>9</v>
      </c>
      <c r="N884" s="187"/>
      <c r="O884" s="76"/>
      <c r="P884" s="76">
        <v>43</v>
      </c>
      <c r="Q884" s="76">
        <v>9</v>
      </c>
      <c r="R884" s="76"/>
      <c r="S884" s="76"/>
    </row>
    <row r="885" spans="1:19" s="54" customFormat="1" ht="18.75" customHeight="1">
      <c r="A885" s="363" t="s">
        <v>665</v>
      </c>
      <c r="B885" s="364"/>
      <c r="C885" s="364"/>
      <c r="D885" s="364"/>
      <c r="E885" s="364"/>
      <c r="F885" s="364"/>
      <c r="G885" s="364"/>
      <c r="H885" s="364"/>
      <c r="I885" s="364"/>
      <c r="J885" s="365"/>
      <c r="K885" s="182"/>
      <c r="L885" s="134">
        <f t="shared" ref="L885:S885" si="192">SUM(L886:L895)</f>
        <v>603</v>
      </c>
      <c r="M885" s="134">
        <f t="shared" si="192"/>
        <v>110</v>
      </c>
      <c r="N885" s="134">
        <f t="shared" si="192"/>
        <v>0</v>
      </c>
      <c r="O885" s="134">
        <f t="shared" si="192"/>
        <v>0</v>
      </c>
      <c r="P885" s="134">
        <f t="shared" si="192"/>
        <v>262</v>
      </c>
      <c r="Q885" s="134">
        <f t="shared" si="192"/>
        <v>0</v>
      </c>
      <c r="R885" s="134">
        <f t="shared" si="192"/>
        <v>341</v>
      </c>
      <c r="S885" s="134">
        <f t="shared" si="192"/>
        <v>110</v>
      </c>
    </row>
    <row r="886" spans="1:19" s="54" customFormat="1" ht="18.75" customHeight="1">
      <c r="A886" s="132" t="s">
        <v>577</v>
      </c>
      <c r="B886" s="309" t="s">
        <v>358</v>
      </c>
      <c r="C886" s="310"/>
      <c r="D886" s="310"/>
      <c r="E886" s="310"/>
      <c r="F886" s="310"/>
      <c r="G886" s="310"/>
      <c r="H886" s="310"/>
      <c r="I886" s="310"/>
      <c r="J886" s="356"/>
      <c r="K886" s="189"/>
      <c r="L886" s="167">
        <f t="shared" ref="L886:L895" si="193">+N886+P886+R886</f>
        <v>125</v>
      </c>
      <c r="M886" s="188">
        <f t="shared" ref="M886:M895" si="194">+O886+Q886+S886</f>
        <v>23</v>
      </c>
      <c r="N886" s="187"/>
      <c r="O886" s="187"/>
      <c r="P886" s="76">
        <v>76</v>
      </c>
      <c r="Q886" s="76"/>
      <c r="R886" s="76">
        <v>49</v>
      </c>
      <c r="S886" s="76">
        <v>23</v>
      </c>
    </row>
    <row r="887" spans="1:19" s="54" customFormat="1" ht="18.75" customHeight="1">
      <c r="A887" s="143" t="s">
        <v>574</v>
      </c>
      <c r="B887" s="306" t="s">
        <v>355</v>
      </c>
      <c r="C887" s="306"/>
      <c r="D887" s="306"/>
      <c r="E887" s="306"/>
      <c r="F887" s="306"/>
      <c r="G887" s="306"/>
      <c r="H887" s="306"/>
      <c r="I887" s="306"/>
      <c r="J887" s="306"/>
      <c r="K887" s="189"/>
      <c r="L887" s="167">
        <f t="shared" si="193"/>
        <v>41</v>
      </c>
      <c r="M887" s="188">
        <f t="shared" si="194"/>
        <v>0</v>
      </c>
      <c r="N887" s="187"/>
      <c r="O887" s="187"/>
      <c r="P887" s="76">
        <v>32</v>
      </c>
      <c r="Q887" s="76"/>
      <c r="R887" s="76">
        <v>9</v>
      </c>
      <c r="S887" s="76">
        <v>0</v>
      </c>
    </row>
    <row r="888" spans="1:19" s="54" customFormat="1" ht="18.75" customHeight="1">
      <c r="A888" s="132" t="s">
        <v>571</v>
      </c>
      <c r="B888" s="309" t="s">
        <v>352</v>
      </c>
      <c r="C888" s="310"/>
      <c r="D888" s="310"/>
      <c r="E888" s="310"/>
      <c r="F888" s="310"/>
      <c r="G888" s="310"/>
      <c r="H888" s="310"/>
      <c r="I888" s="310"/>
      <c r="J888" s="356"/>
      <c r="K888" s="189"/>
      <c r="L888" s="167">
        <f t="shared" si="193"/>
        <v>30</v>
      </c>
      <c r="M888" s="188">
        <f t="shared" si="194"/>
        <v>0</v>
      </c>
      <c r="N888" s="187"/>
      <c r="O888" s="187"/>
      <c r="P888" s="76">
        <v>14</v>
      </c>
      <c r="Q888" s="76"/>
      <c r="R888" s="76">
        <v>16</v>
      </c>
      <c r="S888" s="76">
        <v>0</v>
      </c>
    </row>
    <row r="889" spans="1:19" s="54" customFormat="1" ht="18.75" customHeight="1">
      <c r="A889" s="143" t="s">
        <v>570</v>
      </c>
      <c r="B889" s="321" t="s">
        <v>351</v>
      </c>
      <c r="C889" s="322"/>
      <c r="D889" s="322"/>
      <c r="E889" s="322"/>
      <c r="F889" s="322"/>
      <c r="G889" s="322"/>
      <c r="H889" s="322"/>
      <c r="I889" s="322"/>
      <c r="J889" s="374"/>
      <c r="K889" s="189"/>
      <c r="L889" s="167">
        <f t="shared" si="193"/>
        <v>58</v>
      </c>
      <c r="M889" s="188">
        <f t="shared" si="194"/>
        <v>0</v>
      </c>
      <c r="N889" s="187"/>
      <c r="O889" s="187"/>
      <c r="P889" s="76">
        <v>17</v>
      </c>
      <c r="Q889" s="76"/>
      <c r="R889" s="76">
        <v>41</v>
      </c>
      <c r="S889" s="76">
        <v>0</v>
      </c>
    </row>
    <row r="890" spans="1:19" s="54" customFormat="1" ht="18.75" customHeight="1">
      <c r="A890" s="132" t="s">
        <v>575</v>
      </c>
      <c r="B890" s="309" t="s">
        <v>356</v>
      </c>
      <c r="C890" s="310"/>
      <c r="D890" s="310"/>
      <c r="E890" s="310"/>
      <c r="F890" s="310"/>
      <c r="G890" s="310"/>
      <c r="H890" s="310"/>
      <c r="I890" s="310"/>
      <c r="J890" s="356"/>
      <c r="K890" s="189"/>
      <c r="L890" s="167">
        <f t="shared" si="193"/>
        <v>37</v>
      </c>
      <c r="M890" s="188">
        <f t="shared" si="194"/>
        <v>0</v>
      </c>
      <c r="N890" s="187"/>
      <c r="O890" s="187"/>
      <c r="P890" s="76">
        <v>16</v>
      </c>
      <c r="Q890" s="76"/>
      <c r="R890" s="76">
        <v>21</v>
      </c>
      <c r="S890" s="76">
        <v>0</v>
      </c>
    </row>
    <row r="891" spans="1:19" s="54" customFormat="1" ht="18.75" customHeight="1">
      <c r="A891" s="132" t="s">
        <v>573</v>
      </c>
      <c r="B891" s="309" t="s">
        <v>354</v>
      </c>
      <c r="C891" s="310"/>
      <c r="D891" s="310"/>
      <c r="E891" s="310"/>
      <c r="F891" s="310"/>
      <c r="G891" s="310"/>
      <c r="H891" s="310"/>
      <c r="I891" s="310"/>
      <c r="J891" s="356"/>
      <c r="K891" s="189"/>
      <c r="L891" s="167">
        <f t="shared" si="193"/>
        <v>40</v>
      </c>
      <c r="M891" s="188">
        <f t="shared" si="194"/>
        <v>0</v>
      </c>
      <c r="N891" s="187"/>
      <c r="O891" s="187"/>
      <c r="P891" s="76">
        <v>28</v>
      </c>
      <c r="Q891" s="76"/>
      <c r="R891" s="76">
        <v>12</v>
      </c>
      <c r="S891" s="76">
        <v>0</v>
      </c>
    </row>
    <row r="892" spans="1:19" s="54" customFormat="1" ht="18.75" customHeight="1">
      <c r="A892" s="132" t="s">
        <v>494</v>
      </c>
      <c r="B892" s="379" t="s">
        <v>276</v>
      </c>
      <c r="C892" s="380"/>
      <c r="D892" s="380"/>
      <c r="E892" s="380"/>
      <c r="F892" s="380"/>
      <c r="G892" s="380"/>
      <c r="H892" s="380"/>
      <c r="I892" s="380"/>
      <c r="J892" s="381"/>
      <c r="K892" s="189"/>
      <c r="L892" s="167">
        <f t="shared" si="193"/>
        <v>75</v>
      </c>
      <c r="M892" s="188">
        <f t="shared" si="194"/>
        <v>0</v>
      </c>
      <c r="N892" s="187"/>
      <c r="O892" s="187"/>
      <c r="P892" s="76">
        <v>50</v>
      </c>
      <c r="Q892" s="76"/>
      <c r="R892" s="76">
        <v>25</v>
      </c>
      <c r="S892" s="76">
        <v>0</v>
      </c>
    </row>
    <row r="893" spans="1:19" s="54" customFormat="1" ht="18.75" customHeight="1">
      <c r="A893" s="132" t="s">
        <v>473</v>
      </c>
      <c r="B893" s="309" t="s">
        <v>255</v>
      </c>
      <c r="C893" s="310"/>
      <c r="D893" s="310"/>
      <c r="E893" s="310"/>
      <c r="F893" s="310"/>
      <c r="G893" s="310"/>
      <c r="H893" s="310"/>
      <c r="I893" s="310"/>
      <c r="J893" s="356"/>
      <c r="K893" s="189"/>
      <c r="L893" s="167">
        <f t="shared" si="193"/>
        <v>63</v>
      </c>
      <c r="M893" s="188">
        <f t="shared" si="194"/>
        <v>19</v>
      </c>
      <c r="N893" s="187"/>
      <c r="O893" s="187"/>
      <c r="P893" s="76">
        <v>29</v>
      </c>
      <c r="Q893" s="76"/>
      <c r="R893" s="76">
        <v>34</v>
      </c>
      <c r="S893" s="76">
        <v>19</v>
      </c>
    </row>
    <row r="894" spans="1:19" s="54" customFormat="1" ht="18.75" customHeight="1">
      <c r="A894" s="132" t="s">
        <v>477</v>
      </c>
      <c r="B894" s="309" t="s">
        <v>259</v>
      </c>
      <c r="C894" s="310"/>
      <c r="D894" s="310"/>
      <c r="E894" s="310"/>
      <c r="F894" s="310"/>
      <c r="G894" s="310"/>
      <c r="H894" s="310"/>
      <c r="I894" s="310"/>
      <c r="J894" s="356"/>
      <c r="K894" s="189"/>
      <c r="L894" s="167">
        <f t="shared" si="193"/>
        <v>96</v>
      </c>
      <c r="M894" s="188">
        <f t="shared" si="194"/>
        <v>56</v>
      </c>
      <c r="N894" s="187"/>
      <c r="O894" s="187"/>
      <c r="P894" s="76">
        <v>0</v>
      </c>
      <c r="Q894" s="76"/>
      <c r="R894" s="76">
        <v>96</v>
      </c>
      <c r="S894" s="76">
        <v>56</v>
      </c>
    </row>
    <row r="895" spans="1:19" s="54" customFormat="1" ht="18.75" customHeight="1">
      <c r="A895" s="165" t="s">
        <v>648</v>
      </c>
      <c r="B895" s="306" t="s">
        <v>432</v>
      </c>
      <c r="C895" s="306"/>
      <c r="D895" s="306"/>
      <c r="E895" s="306"/>
      <c r="F895" s="306"/>
      <c r="G895" s="306"/>
      <c r="H895" s="306"/>
      <c r="I895" s="306"/>
      <c r="J895" s="306"/>
      <c r="K895" s="189"/>
      <c r="L895" s="167">
        <f t="shared" si="193"/>
        <v>38</v>
      </c>
      <c r="M895" s="188">
        <f t="shared" si="194"/>
        <v>12</v>
      </c>
      <c r="N895" s="187"/>
      <c r="O895" s="187"/>
      <c r="P895" s="76">
        <v>0</v>
      </c>
      <c r="Q895" s="76"/>
      <c r="R895" s="76">
        <v>38</v>
      </c>
      <c r="S895" s="76">
        <v>12</v>
      </c>
    </row>
    <row r="896" spans="1:19" s="54" customFormat="1" ht="18.75" customHeight="1">
      <c r="A896" s="393" t="s">
        <v>664</v>
      </c>
      <c r="B896" s="393"/>
      <c r="C896" s="393"/>
      <c r="D896" s="393"/>
      <c r="E896" s="393"/>
      <c r="F896" s="393"/>
      <c r="G896" s="393"/>
      <c r="H896" s="393"/>
      <c r="I896" s="393"/>
      <c r="J896" s="393"/>
      <c r="K896" s="182"/>
      <c r="L896" s="134">
        <f t="shared" ref="L896:S896" si="195">SUM(L897:L901)</f>
        <v>21</v>
      </c>
      <c r="M896" s="134">
        <f t="shared" si="195"/>
        <v>9</v>
      </c>
      <c r="N896" s="134">
        <f t="shared" si="195"/>
        <v>0</v>
      </c>
      <c r="O896" s="134">
        <f t="shared" si="195"/>
        <v>0</v>
      </c>
      <c r="P896" s="134">
        <f t="shared" si="195"/>
        <v>21</v>
      </c>
      <c r="Q896" s="134">
        <f t="shared" si="195"/>
        <v>9</v>
      </c>
      <c r="R896" s="134">
        <f t="shared" si="195"/>
        <v>0</v>
      </c>
      <c r="S896" s="134">
        <f t="shared" si="195"/>
        <v>0</v>
      </c>
    </row>
    <row r="897" spans="1:19" s="54" customFormat="1" ht="16.5" customHeight="1">
      <c r="A897" s="130" t="s">
        <v>643</v>
      </c>
      <c r="B897" s="241" t="s">
        <v>427</v>
      </c>
      <c r="C897" s="353"/>
      <c r="D897" s="353"/>
      <c r="E897" s="353"/>
      <c r="F897" s="353"/>
      <c r="G897" s="353"/>
      <c r="H897" s="353"/>
      <c r="I897" s="353"/>
      <c r="J897" s="242"/>
      <c r="K897" s="136">
        <v>2</v>
      </c>
      <c r="L897" s="167">
        <f t="shared" ref="L897:M901" si="196">+N897+P897+R897</f>
        <v>2</v>
      </c>
      <c r="M897" s="180">
        <f t="shared" si="196"/>
        <v>1</v>
      </c>
      <c r="N897" s="76"/>
      <c r="O897" s="76"/>
      <c r="P897" s="76">
        <v>2</v>
      </c>
      <c r="Q897" s="76">
        <v>1</v>
      </c>
      <c r="R897" s="76"/>
      <c r="S897" s="76"/>
    </row>
    <row r="898" spans="1:19" s="54" customFormat="1" ht="16.5" customHeight="1">
      <c r="A898" s="130" t="s">
        <v>651</v>
      </c>
      <c r="B898" s="241" t="s">
        <v>435</v>
      </c>
      <c r="C898" s="353"/>
      <c r="D898" s="353"/>
      <c r="E898" s="353"/>
      <c r="F898" s="353"/>
      <c r="G898" s="353"/>
      <c r="H898" s="353"/>
      <c r="I898" s="353"/>
      <c r="J898" s="242"/>
      <c r="K898" s="136">
        <v>3</v>
      </c>
      <c r="L898" s="167">
        <f t="shared" si="196"/>
        <v>7</v>
      </c>
      <c r="M898" s="180">
        <f t="shared" si="196"/>
        <v>4</v>
      </c>
      <c r="N898" s="76"/>
      <c r="O898" s="76"/>
      <c r="P898" s="76">
        <v>7</v>
      </c>
      <c r="Q898" s="76">
        <v>4</v>
      </c>
      <c r="R898" s="76"/>
      <c r="S898" s="76"/>
    </row>
    <row r="899" spans="1:19" s="54" customFormat="1" ht="16.5" customHeight="1">
      <c r="A899" s="130" t="s">
        <v>649</v>
      </c>
      <c r="B899" s="241" t="s">
        <v>433</v>
      </c>
      <c r="C899" s="353"/>
      <c r="D899" s="353"/>
      <c r="E899" s="353"/>
      <c r="F899" s="353"/>
      <c r="G899" s="353"/>
      <c r="H899" s="353"/>
      <c r="I899" s="353"/>
      <c r="J899" s="242"/>
      <c r="K899" s="186" t="s">
        <v>663</v>
      </c>
      <c r="L899" s="167">
        <f t="shared" si="196"/>
        <v>6</v>
      </c>
      <c r="M899" s="180">
        <f t="shared" si="196"/>
        <v>2</v>
      </c>
      <c r="N899" s="76"/>
      <c r="O899" s="76"/>
      <c r="P899" s="76">
        <v>6</v>
      </c>
      <c r="Q899" s="76">
        <v>2</v>
      </c>
      <c r="R899" s="76"/>
      <c r="S899" s="76"/>
    </row>
    <row r="900" spans="1:19" s="54" customFormat="1" ht="16.5" customHeight="1">
      <c r="A900" s="132" t="s">
        <v>653</v>
      </c>
      <c r="B900" s="350" t="s">
        <v>437</v>
      </c>
      <c r="C900" s="351"/>
      <c r="D900" s="351"/>
      <c r="E900" s="351"/>
      <c r="F900" s="351"/>
      <c r="G900" s="351"/>
      <c r="H900" s="351"/>
      <c r="I900" s="351"/>
      <c r="J900" s="352"/>
      <c r="K900" s="185"/>
      <c r="L900" s="167">
        <f t="shared" si="196"/>
        <v>4</v>
      </c>
      <c r="M900" s="180">
        <f t="shared" si="196"/>
        <v>1</v>
      </c>
      <c r="N900" s="76"/>
      <c r="O900" s="76"/>
      <c r="P900" s="76">
        <v>4</v>
      </c>
      <c r="Q900" s="76">
        <v>1</v>
      </c>
      <c r="R900" s="76"/>
      <c r="S900" s="76"/>
    </row>
    <row r="901" spans="1:19" s="54" customFormat="1" ht="16.5" customHeight="1">
      <c r="A901" s="132" t="s">
        <v>635</v>
      </c>
      <c r="B901" s="350" t="s">
        <v>419</v>
      </c>
      <c r="C901" s="351"/>
      <c r="D901" s="351"/>
      <c r="E901" s="351"/>
      <c r="F901" s="351"/>
      <c r="G901" s="351"/>
      <c r="H901" s="351"/>
      <c r="I901" s="351"/>
      <c r="J901" s="352"/>
      <c r="K901" s="185"/>
      <c r="L901" s="167">
        <f t="shared" si="196"/>
        <v>2</v>
      </c>
      <c r="M901" s="180">
        <f t="shared" si="196"/>
        <v>1</v>
      </c>
      <c r="N901" s="76"/>
      <c r="O901" s="76"/>
      <c r="P901" s="76">
        <v>2</v>
      </c>
      <c r="Q901" s="76">
        <v>1</v>
      </c>
      <c r="R901" s="76"/>
      <c r="S901" s="76"/>
    </row>
    <row r="902" spans="1:19" s="54" customFormat="1" ht="18.75" customHeight="1">
      <c r="A902" s="390" t="s">
        <v>201</v>
      </c>
      <c r="B902" s="391"/>
      <c r="C902" s="391"/>
      <c r="D902" s="391"/>
      <c r="E902" s="391"/>
      <c r="F902" s="391"/>
      <c r="G902" s="391"/>
      <c r="H902" s="391"/>
      <c r="I902" s="391"/>
      <c r="J902" s="392"/>
      <c r="K902" s="184"/>
      <c r="L902" s="183">
        <f t="shared" ref="L902:S902" si="197">+L903</f>
        <v>85</v>
      </c>
      <c r="M902" s="183">
        <f t="shared" si="197"/>
        <v>61</v>
      </c>
      <c r="N902" s="183">
        <f t="shared" si="197"/>
        <v>0</v>
      </c>
      <c r="O902" s="183">
        <f t="shared" si="197"/>
        <v>0</v>
      </c>
      <c r="P902" s="183">
        <f t="shared" si="197"/>
        <v>85</v>
      </c>
      <c r="Q902" s="183">
        <f t="shared" si="197"/>
        <v>61</v>
      </c>
      <c r="R902" s="183">
        <f t="shared" si="197"/>
        <v>0</v>
      </c>
      <c r="S902" s="183">
        <f t="shared" si="197"/>
        <v>0</v>
      </c>
    </row>
    <row r="903" spans="1:19" s="54" customFormat="1" ht="18.75" customHeight="1">
      <c r="A903" s="363" t="s">
        <v>662</v>
      </c>
      <c r="B903" s="364"/>
      <c r="C903" s="364"/>
      <c r="D903" s="364"/>
      <c r="E903" s="364"/>
      <c r="F903" s="364"/>
      <c r="G903" s="364"/>
      <c r="H903" s="364"/>
      <c r="I903" s="364"/>
      <c r="J903" s="365"/>
      <c r="K903" s="182"/>
      <c r="L903" s="134">
        <f t="shared" ref="L903:S903" si="198">SUM(L904:L907)</f>
        <v>85</v>
      </c>
      <c r="M903" s="134">
        <f t="shared" si="198"/>
        <v>61</v>
      </c>
      <c r="N903" s="134">
        <f t="shared" si="198"/>
        <v>0</v>
      </c>
      <c r="O903" s="134">
        <f t="shared" si="198"/>
        <v>0</v>
      </c>
      <c r="P903" s="134">
        <f t="shared" si="198"/>
        <v>85</v>
      </c>
      <c r="Q903" s="134">
        <f t="shared" si="198"/>
        <v>61</v>
      </c>
      <c r="R903" s="134">
        <f t="shared" si="198"/>
        <v>0</v>
      </c>
      <c r="S903" s="134">
        <f t="shared" si="198"/>
        <v>0</v>
      </c>
    </row>
    <row r="904" spans="1:19" s="54" customFormat="1" ht="24.75" customHeight="1">
      <c r="A904" s="155" t="s">
        <v>634</v>
      </c>
      <c r="B904" s="317" t="s">
        <v>418</v>
      </c>
      <c r="C904" s="318"/>
      <c r="D904" s="318"/>
      <c r="E904" s="318"/>
      <c r="F904" s="318"/>
      <c r="G904" s="318"/>
      <c r="H904" s="318"/>
      <c r="I904" s="318"/>
      <c r="J904" s="357"/>
      <c r="K904" s="181">
        <v>1</v>
      </c>
      <c r="L904" s="167">
        <f t="shared" ref="L904:M907" si="199">+N904+P904+R904</f>
        <v>34</v>
      </c>
      <c r="M904" s="180">
        <f t="shared" si="199"/>
        <v>18</v>
      </c>
      <c r="N904" s="76"/>
      <c r="O904" s="76"/>
      <c r="P904" s="76">
        <v>34</v>
      </c>
      <c r="Q904" s="76">
        <v>18</v>
      </c>
      <c r="R904" s="76"/>
      <c r="S904" s="76"/>
    </row>
    <row r="905" spans="1:19" s="54" customFormat="1" ht="24.75" customHeight="1">
      <c r="A905" s="58" t="s">
        <v>596</v>
      </c>
      <c r="B905" s="329" t="s">
        <v>378</v>
      </c>
      <c r="C905" s="330"/>
      <c r="D905" s="330"/>
      <c r="E905" s="330"/>
      <c r="F905" s="330"/>
      <c r="G905" s="330"/>
      <c r="H905" s="330"/>
      <c r="I905" s="330"/>
      <c r="J905" s="360"/>
      <c r="K905" s="181">
        <v>2</v>
      </c>
      <c r="L905" s="167">
        <f t="shared" si="199"/>
        <v>22</v>
      </c>
      <c r="M905" s="180">
        <f t="shared" si="199"/>
        <v>19</v>
      </c>
      <c r="N905" s="76"/>
      <c r="O905" s="76"/>
      <c r="P905" s="76">
        <v>22</v>
      </c>
      <c r="Q905" s="76">
        <v>19</v>
      </c>
      <c r="R905" s="76"/>
      <c r="S905" s="76"/>
    </row>
    <row r="906" spans="1:19" s="54" customFormat="1" ht="24.75" customHeight="1">
      <c r="A906" s="132" t="s">
        <v>456</v>
      </c>
      <c r="B906" s="309" t="s">
        <v>236</v>
      </c>
      <c r="C906" s="310"/>
      <c r="D906" s="310"/>
      <c r="E906" s="310"/>
      <c r="F906" s="310"/>
      <c r="G906" s="310"/>
      <c r="H906" s="310"/>
      <c r="I906" s="310"/>
      <c r="J906" s="356"/>
      <c r="K906" s="181">
        <v>3</v>
      </c>
      <c r="L906" s="167">
        <f t="shared" si="199"/>
        <v>21</v>
      </c>
      <c r="M906" s="180">
        <f t="shared" si="199"/>
        <v>16</v>
      </c>
      <c r="N906" s="76"/>
      <c r="O906" s="76"/>
      <c r="P906" s="76">
        <v>21</v>
      </c>
      <c r="Q906" s="76">
        <v>16</v>
      </c>
      <c r="R906" s="76"/>
      <c r="S906" s="76"/>
    </row>
    <row r="907" spans="1:19" s="54" customFormat="1" ht="24.75" customHeight="1">
      <c r="A907" s="130" t="s">
        <v>588</v>
      </c>
      <c r="B907" s="306" t="s">
        <v>368</v>
      </c>
      <c r="C907" s="306"/>
      <c r="D907" s="306"/>
      <c r="E907" s="306"/>
      <c r="F907" s="306"/>
      <c r="G907" s="306"/>
      <c r="H907" s="306"/>
      <c r="I907" s="306"/>
      <c r="J907" s="306"/>
      <c r="K907" s="181">
        <v>4</v>
      </c>
      <c r="L907" s="167">
        <f t="shared" si="199"/>
        <v>8</v>
      </c>
      <c r="M907" s="180">
        <f t="shared" si="199"/>
        <v>8</v>
      </c>
      <c r="N907" s="76"/>
      <c r="O907" s="76"/>
      <c r="P907" s="76">
        <v>8</v>
      </c>
      <c r="Q907" s="76">
        <v>8</v>
      </c>
      <c r="R907" s="76"/>
      <c r="S907" s="76"/>
    </row>
  </sheetData>
  <mergeCells count="914">
    <mergeCell ref="B904:J904"/>
    <mergeCell ref="B905:J905"/>
    <mergeCell ref="B906:J906"/>
    <mergeCell ref="B907:J907"/>
    <mergeCell ref="B898:J898"/>
    <mergeCell ref="B901:J901"/>
    <mergeCell ref="A902:J902"/>
    <mergeCell ref="A903:J903"/>
    <mergeCell ref="B899:J899"/>
    <mergeCell ref="B900:J900"/>
    <mergeCell ref="B867:J867"/>
    <mergeCell ref="B868:J868"/>
    <mergeCell ref="B869:J869"/>
    <mergeCell ref="B871:J871"/>
    <mergeCell ref="B872:J872"/>
    <mergeCell ref="B818:J818"/>
    <mergeCell ref="B819:J819"/>
    <mergeCell ref="B820:J820"/>
    <mergeCell ref="B821:J821"/>
    <mergeCell ref="B822:J822"/>
    <mergeCell ref="B824:J824"/>
    <mergeCell ref="B897:J897"/>
    <mergeCell ref="A882:J882"/>
    <mergeCell ref="A885:J885"/>
    <mergeCell ref="A896:J896"/>
    <mergeCell ref="B221:J221"/>
    <mergeCell ref="B222:J222"/>
    <mergeCell ref="B255:J255"/>
    <mergeCell ref="B258:J258"/>
    <mergeCell ref="B259:J259"/>
    <mergeCell ref="B266:J266"/>
    <mergeCell ref="B890:J890"/>
    <mergeCell ref="B891:J891"/>
    <mergeCell ref="B892:J892"/>
    <mergeCell ref="B893:J893"/>
    <mergeCell ref="B894:J894"/>
    <mergeCell ref="B895:J895"/>
    <mergeCell ref="B873:J873"/>
    <mergeCell ref="B874:J874"/>
    <mergeCell ref="B875:J875"/>
    <mergeCell ref="B876:J876"/>
    <mergeCell ref="B883:J883"/>
    <mergeCell ref="B887:J887"/>
    <mergeCell ref="B880:J880"/>
    <mergeCell ref="B866:J866"/>
    <mergeCell ref="B269:J269"/>
    <mergeCell ref="B270:J270"/>
    <mergeCell ref="B271:J271"/>
    <mergeCell ref="B272:J272"/>
    <mergeCell ref="B256:J256"/>
    <mergeCell ref="A257:J257"/>
    <mergeCell ref="B252:J252"/>
    <mergeCell ref="B253:J253"/>
    <mergeCell ref="B254:J254"/>
    <mergeCell ref="B267:J267"/>
    <mergeCell ref="B268:J268"/>
    <mergeCell ref="B263:J263"/>
    <mergeCell ref="B264:J264"/>
    <mergeCell ref="B265:J265"/>
    <mergeCell ref="B260:J260"/>
    <mergeCell ref="B261:J261"/>
    <mergeCell ref="B262:J262"/>
    <mergeCell ref="B217:J217"/>
    <mergeCell ref="B232:J232"/>
    <mergeCell ref="B233:J233"/>
    <mergeCell ref="B231:J231"/>
    <mergeCell ref="B240:J240"/>
    <mergeCell ref="B234:J234"/>
    <mergeCell ref="B235:J235"/>
    <mergeCell ref="B236:J236"/>
    <mergeCell ref="B226:J226"/>
    <mergeCell ref="B215:J215"/>
    <mergeCell ref="B216:J216"/>
    <mergeCell ref="A173:J173"/>
    <mergeCell ref="A178:J178"/>
    <mergeCell ref="A142:J142"/>
    <mergeCell ref="B156:J156"/>
    <mergeCell ref="B157:J157"/>
    <mergeCell ref="B144:J144"/>
    <mergeCell ref="B145:J145"/>
    <mergeCell ref="B218:J218"/>
    <mergeCell ref="A219:J219"/>
    <mergeCell ref="B211:J211"/>
    <mergeCell ref="B212:J212"/>
    <mergeCell ref="B213:J213"/>
    <mergeCell ref="B210:J210"/>
    <mergeCell ref="B207:J207"/>
    <mergeCell ref="B208:J208"/>
    <mergeCell ref="A209:J209"/>
    <mergeCell ref="A197:J197"/>
    <mergeCell ref="A206:J206"/>
    <mergeCell ref="B214:J214"/>
    <mergeCell ref="B205:J205"/>
    <mergeCell ref="B202:J202"/>
    <mergeCell ref="B203:J203"/>
    <mergeCell ref="B204:J204"/>
    <mergeCell ref="B149:J149"/>
    <mergeCell ref="B162:J162"/>
    <mergeCell ref="B163:J163"/>
    <mergeCell ref="B164:J164"/>
    <mergeCell ref="B159:J159"/>
    <mergeCell ref="B160:J160"/>
    <mergeCell ref="B161:J161"/>
    <mergeCell ref="B146:J146"/>
    <mergeCell ref="B143:J143"/>
    <mergeCell ref="B153:J153"/>
    <mergeCell ref="B154:J154"/>
    <mergeCell ref="B155:J155"/>
    <mergeCell ref="B150:J150"/>
    <mergeCell ref="B151:J151"/>
    <mergeCell ref="B152:J152"/>
    <mergeCell ref="B147:J147"/>
    <mergeCell ref="B148:J148"/>
    <mergeCell ref="A123:J123"/>
    <mergeCell ref="B89:J89"/>
    <mergeCell ref="B107:J107"/>
    <mergeCell ref="B108:J108"/>
    <mergeCell ref="A109:J109"/>
    <mergeCell ref="R14:R15"/>
    <mergeCell ref="B20:J20"/>
    <mergeCell ref="B21:J21"/>
    <mergeCell ref="B22:J22"/>
    <mergeCell ref="A17:J17"/>
    <mergeCell ref="A75:J75"/>
    <mergeCell ref="A18:J18"/>
    <mergeCell ref="B26:J26"/>
    <mergeCell ref="B27:J27"/>
    <mergeCell ref="B23:J23"/>
    <mergeCell ref="B24:J24"/>
    <mergeCell ref="B25:J25"/>
    <mergeCell ref="B34:J34"/>
    <mergeCell ref="B35:J35"/>
    <mergeCell ref="B36:J36"/>
    <mergeCell ref="B31:J31"/>
    <mergeCell ref="B32:J32"/>
    <mergeCell ref="B33:J33"/>
    <mergeCell ref="B28:J28"/>
    <mergeCell ref="A8:C8"/>
    <mergeCell ref="D8:J8"/>
    <mergeCell ref="A11:K11"/>
    <mergeCell ref="K12:K15"/>
    <mergeCell ref="B29:J29"/>
    <mergeCell ref="B30:J30"/>
    <mergeCell ref="L12:L15"/>
    <mergeCell ref="M12:S12"/>
    <mergeCell ref="M13:M15"/>
    <mergeCell ref="N13:O13"/>
    <mergeCell ref="P13:Q13"/>
    <mergeCell ref="R13:S13"/>
    <mergeCell ref="N14:N15"/>
    <mergeCell ref="P14:P15"/>
    <mergeCell ref="R1:S1"/>
    <mergeCell ref="A3:S3"/>
    <mergeCell ref="A4:S4"/>
    <mergeCell ref="A6:J6"/>
    <mergeCell ref="A7:C7"/>
    <mergeCell ref="A9:C9"/>
    <mergeCell ref="D9:J9"/>
    <mergeCell ref="B40:J40"/>
    <mergeCell ref="B41:J41"/>
    <mergeCell ref="B38:J38"/>
    <mergeCell ref="B39:J39"/>
    <mergeCell ref="B57:J57"/>
    <mergeCell ref="B58:J58"/>
    <mergeCell ref="B48:J48"/>
    <mergeCell ref="B49:J49"/>
    <mergeCell ref="B50:J50"/>
    <mergeCell ref="B45:J45"/>
    <mergeCell ref="B46:J46"/>
    <mergeCell ref="B47:J47"/>
    <mergeCell ref="B42:J42"/>
    <mergeCell ref="B43:J43"/>
    <mergeCell ref="B44:J44"/>
    <mergeCell ref="B64:J64"/>
    <mergeCell ref="B65:J65"/>
    <mergeCell ref="A66:J66"/>
    <mergeCell ref="B59:J59"/>
    <mergeCell ref="B54:J54"/>
    <mergeCell ref="B56:J56"/>
    <mergeCell ref="B51:J51"/>
    <mergeCell ref="B52:J52"/>
    <mergeCell ref="B53:J53"/>
    <mergeCell ref="B74:J74"/>
    <mergeCell ref="B87:J87"/>
    <mergeCell ref="B84:J84"/>
    <mergeCell ref="B85:J85"/>
    <mergeCell ref="B86:J86"/>
    <mergeCell ref="B81:J81"/>
    <mergeCell ref="B82:J82"/>
    <mergeCell ref="B83:J83"/>
    <mergeCell ref="B60:J60"/>
    <mergeCell ref="B61:J61"/>
    <mergeCell ref="B62:J62"/>
    <mergeCell ref="B78:J78"/>
    <mergeCell ref="B79:J79"/>
    <mergeCell ref="B80:J80"/>
    <mergeCell ref="B76:J76"/>
    <mergeCell ref="B77:J77"/>
    <mergeCell ref="B72:J72"/>
    <mergeCell ref="B73:J73"/>
    <mergeCell ref="B69:J69"/>
    <mergeCell ref="B70:J70"/>
    <mergeCell ref="B71:J71"/>
    <mergeCell ref="B67:J67"/>
    <mergeCell ref="B68:J68"/>
    <mergeCell ref="B63:J63"/>
    <mergeCell ref="B110:J110"/>
    <mergeCell ref="B111:J111"/>
    <mergeCell ref="B112:J112"/>
    <mergeCell ref="A88:J88"/>
    <mergeCell ref="B96:J96"/>
    <mergeCell ref="B97:J97"/>
    <mergeCell ref="B98:J98"/>
    <mergeCell ref="B93:J93"/>
    <mergeCell ref="B94:J94"/>
    <mergeCell ref="B95:J95"/>
    <mergeCell ref="B90:J90"/>
    <mergeCell ref="B91:J91"/>
    <mergeCell ref="B92:J92"/>
    <mergeCell ref="B104:J104"/>
    <mergeCell ref="B105:J105"/>
    <mergeCell ref="B106:J106"/>
    <mergeCell ref="B102:J102"/>
    <mergeCell ref="B103:J103"/>
    <mergeCell ref="B99:J99"/>
    <mergeCell ref="B100:J100"/>
    <mergeCell ref="B101:J101"/>
    <mergeCell ref="B122:J122"/>
    <mergeCell ref="B119:J119"/>
    <mergeCell ref="B120:J120"/>
    <mergeCell ref="B121:J121"/>
    <mergeCell ref="B116:J116"/>
    <mergeCell ref="B117:J117"/>
    <mergeCell ref="B118:J118"/>
    <mergeCell ref="B113:J113"/>
    <mergeCell ref="B114:J114"/>
    <mergeCell ref="B115:J115"/>
    <mergeCell ref="B166:J166"/>
    <mergeCell ref="B167:J167"/>
    <mergeCell ref="B179:J179"/>
    <mergeCell ref="B180:J180"/>
    <mergeCell ref="B177:J177"/>
    <mergeCell ref="B174:J174"/>
    <mergeCell ref="B175:J175"/>
    <mergeCell ref="B176:J176"/>
    <mergeCell ref="B133:J133"/>
    <mergeCell ref="B134:J134"/>
    <mergeCell ref="B135:J135"/>
    <mergeCell ref="A158:J158"/>
    <mergeCell ref="B171:J171"/>
    <mergeCell ref="B172:J172"/>
    <mergeCell ref="B168:J168"/>
    <mergeCell ref="B169:J169"/>
    <mergeCell ref="B170:J170"/>
    <mergeCell ref="B165:J165"/>
    <mergeCell ref="B139:J139"/>
    <mergeCell ref="B140:J140"/>
    <mergeCell ref="B141:J141"/>
    <mergeCell ref="B136:J136"/>
    <mergeCell ref="B137:J137"/>
    <mergeCell ref="B138:J138"/>
    <mergeCell ref="B190:J190"/>
    <mergeCell ref="B191:J191"/>
    <mergeCell ref="B192:J192"/>
    <mergeCell ref="B187:J187"/>
    <mergeCell ref="B189:J189"/>
    <mergeCell ref="B184:J184"/>
    <mergeCell ref="B185:J185"/>
    <mergeCell ref="B186:J186"/>
    <mergeCell ref="B181:J181"/>
    <mergeCell ref="B182:J182"/>
    <mergeCell ref="B183:J183"/>
    <mergeCell ref="A188:J188"/>
    <mergeCell ref="B199:J199"/>
    <mergeCell ref="B200:J200"/>
    <mergeCell ref="B201:J201"/>
    <mergeCell ref="B224:J224"/>
    <mergeCell ref="B225:J225"/>
    <mergeCell ref="B220:J220"/>
    <mergeCell ref="B196:J196"/>
    <mergeCell ref="B198:J198"/>
    <mergeCell ref="B193:J193"/>
    <mergeCell ref="B194:J194"/>
    <mergeCell ref="B195:J195"/>
    <mergeCell ref="B223:J223"/>
    <mergeCell ref="B227:J227"/>
    <mergeCell ref="B228:J228"/>
    <mergeCell ref="B229:J229"/>
    <mergeCell ref="A230:J230"/>
    <mergeCell ref="B286:J286"/>
    <mergeCell ref="A287:J287"/>
    <mergeCell ref="B282:J282"/>
    <mergeCell ref="B277:J277"/>
    <mergeCell ref="B278:J278"/>
    <mergeCell ref="B279:J279"/>
    <mergeCell ref="B244:J244"/>
    <mergeCell ref="B245:J245"/>
    <mergeCell ref="A243:J243"/>
    <mergeCell ref="B237:J237"/>
    <mergeCell ref="B238:J238"/>
    <mergeCell ref="B239:J239"/>
    <mergeCell ref="B249:J249"/>
    <mergeCell ref="B250:J250"/>
    <mergeCell ref="B251:J251"/>
    <mergeCell ref="B246:J246"/>
    <mergeCell ref="B247:J247"/>
    <mergeCell ref="B248:J248"/>
    <mergeCell ref="B241:J241"/>
    <mergeCell ref="B242:J242"/>
    <mergeCell ref="A288:J288"/>
    <mergeCell ref="B274:J274"/>
    <mergeCell ref="B275:J275"/>
    <mergeCell ref="B276:J276"/>
    <mergeCell ref="A273:J273"/>
    <mergeCell ref="B283:J283"/>
    <mergeCell ref="B284:J284"/>
    <mergeCell ref="B285:J285"/>
    <mergeCell ref="B280:J280"/>
    <mergeCell ref="B281:J281"/>
    <mergeCell ref="B319:J319"/>
    <mergeCell ref="B289:J289"/>
    <mergeCell ref="B290:J290"/>
    <mergeCell ref="B291:J291"/>
    <mergeCell ref="B314:J314"/>
    <mergeCell ref="A313:J313"/>
    <mergeCell ref="A327:J327"/>
    <mergeCell ref="B310:J310"/>
    <mergeCell ref="B311:J311"/>
    <mergeCell ref="B312:J312"/>
    <mergeCell ref="A309:J309"/>
    <mergeCell ref="B295:J295"/>
    <mergeCell ref="B296:J296"/>
    <mergeCell ref="B297:J297"/>
    <mergeCell ref="A302:J302"/>
    <mergeCell ref="B292:J292"/>
    <mergeCell ref="B293:J293"/>
    <mergeCell ref="B294:J294"/>
    <mergeCell ref="B301:J301"/>
    <mergeCell ref="B298:J298"/>
    <mergeCell ref="B299:J299"/>
    <mergeCell ref="B351:J351"/>
    <mergeCell ref="B343:J343"/>
    <mergeCell ref="B344:J344"/>
    <mergeCell ref="B345:J345"/>
    <mergeCell ref="B361:J361"/>
    <mergeCell ref="B362:J362"/>
    <mergeCell ref="A360:J360"/>
    <mergeCell ref="B341:J341"/>
    <mergeCell ref="B336:J336"/>
    <mergeCell ref="B339:J339"/>
    <mergeCell ref="A340:J340"/>
    <mergeCell ref="B337:J337"/>
    <mergeCell ref="B338:J338"/>
    <mergeCell ref="B429:J429"/>
    <mergeCell ref="B430:J430"/>
    <mergeCell ref="B404:J404"/>
    <mergeCell ref="B378:J378"/>
    <mergeCell ref="B399:J399"/>
    <mergeCell ref="B394:J394"/>
    <mergeCell ref="B395:J395"/>
    <mergeCell ref="A393:J393"/>
    <mergeCell ref="A398:J398"/>
    <mergeCell ref="B390:J390"/>
    <mergeCell ref="B391:J391"/>
    <mergeCell ref="B392:J392"/>
    <mergeCell ref="B388:J388"/>
    <mergeCell ref="B412:J412"/>
    <mergeCell ref="A411:J411"/>
    <mergeCell ref="A417:J417"/>
    <mergeCell ref="A418:J418"/>
    <mergeCell ref="B381:J381"/>
    <mergeCell ref="B409:J409"/>
    <mergeCell ref="B410:J410"/>
    <mergeCell ref="A408:J408"/>
    <mergeCell ref="B385:J385"/>
    <mergeCell ref="A384:J384"/>
    <mergeCell ref="B469:J469"/>
    <mergeCell ref="A470:J470"/>
    <mergeCell ref="B504:J504"/>
    <mergeCell ref="B497:J497"/>
    <mergeCell ref="B498:J498"/>
    <mergeCell ref="B501:J501"/>
    <mergeCell ref="B502:J502"/>
    <mergeCell ref="B499:J499"/>
    <mergeCell ref="B500:J500"/>
    <mergeCell ref="B528:J528"/>
    <mergeCell ref="B523:J523"/>
    <mergeCell ref="B524:J524"/>
    <mergeCell ref="B552:J552"/>
    <mergeCell ref="B507:J507"/>
    <mergeCell ref="B508:J508"/>
    <mergeCell ref="B518:J518"/>
    <mergeCell ref="B517:J517"/>
    <mergeCell ref="B537:J537"/>
    <mergeCell ref="B532:J532"/>
    <mergeCell ref="A521:J521"/>
    <mergeCell ref="A543:J543"/>
    <mergeCell ref="B529:J529"/>
    <mergeCell ref="B530:J530"/>
    <mergeCell ref="B531:J531"/>
    <mergeCell ref="B526:J526"/>
    <mergeCell ref="B527:J527"/>
    <mergeCell ref="B511:J511"/>
    <mergeCell ref="B513:J513"/>
    <mergeCell ref="B510:J510"/>
    <mergeCell ref="B509:J509"/>
    <mergeCell ref="B512:J512"/>
    <mergeCell ref="B522:J522"/>
    <mergeCell ref="B525:J525"/>
    <mergeCell ref="B519:J519"/>
    <mergeCell ref="B514:J514"/>
    <mergeCell ref="B515:J515"/>
    <mergeCell ref="B516:J516"/>
    <mergeCell ref="B505:J505"/>
    <mergeCell ref="B506:J506"/>
    <mergeCell ref="B520:J520"/>
    <mergeCell ref="B544:J544"/>
    <mergeCell ref="B545:J545"/>
    <mergeCell ref="B546:J546"/>
    <mergeCell ref="B566:J566"/>
    <mergeCell ref="B556:J556"/>
    <mergeCell ref="B557:J557"/>
    <mergeCell ref="B558:J558"/>
    <mergeCell ref="B554:J554"/>
    <mergeCell ref="B533:J533"/>
    <mergeCell ref="B534:J534"/>
    <mergeCell ref="B541:J541"/>
    <mergeCell ref="B542:J542"/>
    <mergeCell ref="B538:J538"/>
    <mergeCell ref="B539:J539"/>
    <mergeCell ref="B540:J540"/>
    <mergeCell ref="B535:J535"/>
    <mergeCell ref="B536:J536"/>
    <mergeCell ref="A565:J565"/>
    <mergeCell ref="B553:J553"/>
    <mergeCell ref="B547:J547"/>
    <mergeCell ref="B574:J574"/>
    <mergeCell ref="B575:J575"/>
    <mergeCell ref="B567:J567"/>
    <mergeCell ref="B562:J562"/>
    <mergeCell ref="B563:J563"/>
    <mergeCell ref="B564:J564"/>
    <mergeCell ref="B559:J559"/>
    <mergeCell ref="B560:J560"/>
    <mergeCell ref="B561:J561"/>
    <mergeCell ref="B548:J548"/>
    <mergeCell ref="B549:J549"/>
    <mergeCell ref="B576:J576"/>
    <mergeCell ref="B571:J571"/>
    <mergeCell ref="B572:J572"/>
    <mergeCell ref="B573:J573"/>
    <mergeCell ref="B568:J568"/>
    <mergeCell ref="B569:J569"/>
    <mergeCell ref="B570:J570"/>
    <mergeCell ref="B555:J555"/>
    <mergeCell ref="B550:J550"/>
    <mergeCell ref="B551:J551"/>
    <mergeCell ref="B577:J577"/>
    <mergeCell ref="B578:J578"/>
    <mergeCell ref="B579:J579"/>
    <mergeCell ref="B594:J594"/>
    <mergeCell ref="B595:J595"/>
    <mergeCell ref="B596:J596"/>
    <mergeCell ref="B591:J591"/>
    <mergeCell ref="B592:J592"/>
    <mergeCell ref="B593:J593"/>
    <mergeCell ref="B589:J589"/>
    <mergeCell ref="B586:J586"/>
    <mergeCell ref="B587:J587"/>
    <mergeCell ref="B583:J583"/>
    <mergeCell ref="B584:J584"/>
    <mergeCell ref="B585:J585"/>
    <mergeCell ref="B580:J580"/>
    <mergeCell ref="B581:J581"/>
    <mergeCell ref="B582:J582"/>
    <mergeCell ref="A588:J588"/>
    <mergeCell ref="B590:J590"/>
    <mergeCell ref="B606:J606"/>
    <mergeCell ref="B607:J607"/>
    <mergeCell ref="B608:J608"/>
    <mergeCell ref="B604:J604"/>
    <mergeCell ref="B605:J605"/>
    <mergeCell ref="B600:J600"/>
    <mergeCell ref="B601:J601"/>
    <mergeCell ref="B602:J602"/>
    <mergeCell ref="B597:J597"/>
    <mergeCell ref="A603:J603"/>
    <mergeCell ref="B598:J598"/>
    <mergeCell ref="B599:J599"/>
    <mergeCell ref="B618:J618"/>
    <mergeCell ref="B619:J619"/>
    <mergeCell ref="B620:J620"/>
    <mergeCell ref="B615:J615"/>
    <mergeCell ref="B617:J617"/>
    <mergeCell ref="B612:J612"/>
    <mergeCell ref="B613:J613"/>
    <mergeCell ref="B614:J614"/>
    <mergeCell ref="A616:J616"/>
    <mergeCell ref="B609:J609"/>
    <mergeCell ref="B610:J610"/>
    <mergeCell ref="B611:J611"/>
    <mergeCell ref="B630:J630"/>
    <mergeCell ref="B631:J631"/>
    <mergeCell ref="B632:J632"/>
    <mergeCell ref="B627:J627"/>
    <mergeCell ref="B629:J629"/>
    <mergeCell ref="B624:J624"/>
    <mergeCell ref="B625:J625"/>
    <mergeCell ref="A628:J628"/>
    <mergeCell ref="B641:J641"/>
    <mergeCell ref="B636:J636"/>
    <mergeCell ref="B637:J637"/>
    <mergeCell ref="B638:J638"/>
    <mergeCell ref="B633:J633"/>
    <mergeCell ref="B634:J634"/>
    <mergeCell ref="B635:J635"/>
    <mergeCell ref="B626:J626"/>
    <mergeCell ref="B621:J621"/>
    <mergeCell ref="B622:J622"/>
    <mergeCell ref="B623:J623"/>
    <mergeCell ref="B639:J639"/>
    <mergeCell ref="B640:J640"/>
    <mergeCell ref="B642:J642"/>
    <mergeCell ref="B643:J643"/>
    <mergeCell ref="B644:J644"/>
    <mergeCell ref="B660:J660"/>
    <mergeCell ref="B661:J661"/>
    <mergeCell ref="B662:J662"/>
    <mergeCell ref="B657:J657"/>
    <mergeCell ref="B658:J658"/>
    <mergeCell ref="B659:J659"/>
    <mergeCell ref="B654:J654"/>
    <mergeCell ref="B648:J648"/>
    <mergeCell ref="B649:J649"/>
    <mergeCell ref="B650:J650"/>
    <mergeCell ref="B645:J645"/>
    <mergeCell ref="B646:J646"/>
    <mergeCell ref="B647:J647"/>
    <mergeCell ref="A656:J656"/>
    <mergeCell ref="B655:J655"/>
    <mergeCell ref="B651:J651"/>
    <mergeCell ref="B652:J652"/>
    <mergeCell ref="B653:J653"/>
    <mergeCell ref="B670:J670"/>
    <mergeCell ref="B671:J671"/>
    <mergeCell ref="B666:J666"/>
    <mergeCell ref="B667:J667"/>
    <mergeCell ref="B668:J668"/>
    <mergeCell ref="B663:J663"/>
    <mergeCell ref="B664:J664"/>
    <mergeCell ref="B665:J665"/>
    <mergeCell ref="A669:J669"/>
    <mergeCell ref="B678:J678"/>
    <mergeCell ref="B679:J679"/>
    <mergeCell ref="B680:J680"/>
    <mergeCell ref="B675:J675"/>
    <mergeCell ref="B676:J676"/>
    <mergeCell ref="B677:J677"/>
    <mergeCell ref="B672:J672"/>
    <mergeCell ref="B673:J673"/>
    <mergeCell ref="B674:J674"/>
    <mergeCell ref="B687:J687"/>
    <mergeCell ref="B688:J688"/>
    <mergeCell ref="B689:J689"/>
    <mergeCell ref="B684:J684"/>
    <mergeCell ref="B685:J685"/>
    <mergeCell ref="B686:J686"/>
    <mergeCell ref="B681:J681"/>
    <mergeCell ref="B682:J682"/>
    <mergeCell ref="B683:J683"/>
    <mergeCell ref="B698:J698"/>
    <mergeCell ref="B699:J699"/>
    <mergeCell ref="B696:J696"/>
    <mergeCell ref="B697:J697"/>
    <mergeCell ref="B694:J694"/>
    <mergeCell ref="B695:J695"/>
    <mergeCell ref="B690:J690"/>
    <mergeCell ref="B691:J691"/>
    <mergeCell ref="B692:J692"/>
    <mergeCell ref="A693:J693"/>
    <mergeCell ref="B702:J702"/>
    <mergeCell ref="A794:J794"/>
    <mergeCell ref="A795:J795"/>
    <mergeCell ref="B793:J793"/>
    <mergeCell ref="B786:J786"/>
    <mergeCell ref="B787:J787"/>
    <mergeCell ref="B785:J785"/>
    <mergeCell ref="B771:J771"/>
    <mergeCell ref="B709:J709"/>
    <mergeCell ref="B706:J706"/>
    <mergeCell ref="B707:J707"/>
    <mergeCell ref="B708:J708"/>
    <mergeCell ref="B703:J703"/>
    <mergeCell ref="B704:J704"/>
    <mergeCell ref="B705:J705"/>
    <mergeCell ref="B772:J772"/>
    <mergeCell ref="B773:J773"/>
    <mergeCell ref="A781:J781"/>
    <mergeCell ref="B778:J778"/>
    <mergeCell ref="B779:J779"/>
    <mergeCell ref="B774:J774"/>
    <mergeCell ref="B775:J775"/>
    <mergeCell ref="B776:J776"/>
    <mergeCell ref="B780:J780"/>
    <mergeCell ref="B777:J777"/>
    <mergeCell ref="B808:J808"/>
    <mergeCell ref="B809:J809"/>
    <mergeCell ref="B804:J804"/>
    <mergeCell ref="B805:J805"/>
    <mergeCell ref="B806:J806"/>
    <mergeCell ref="A803:J803"/>
    <mergeCell ref="B797:J797"/>
    <mergeCell ref="B782:J782"/>
    <mergeCell ref="B783:J783"/>
    <mergeCell ref="B784:J784"/>
    <mergeCell ref="B788:J788"/>
    <mergeCell ref="B789:J789"/>
    <mergeCell ref="B790:J790"/>
    <mergeCell ref="B796:J796"/>
    <mergeCell ref="B798:J798"/>
    <mergeCell ref="B799:J799"/>
    <mergeCell ref="B800:J800"/>
    <mergeCell ref="B801:J801"/>
    <mergeCell ref="B802:J802"/>
    <mergeCell ref="B791:J791"/>
    <mergeCell ref="B792:J792"/>
    <mergeCell ref="B807:J807"/>
    <mergeCell ref="A810:J810"/>
    <mergeCell ref="A813:J813"/>
    <mergeCell ref="A814:J814"/>
    <mergeCell ref="B827:J827"/>
    <mergeCell ref="B829:J829"/>
    <mergeCell ref="B825:J825"/>
    <mergeCell ref="A826:J826"/>
    <mergeCell ref="B816:J816"/>
    <mergeCell ref="B817:J817"/>
    <mergeCell ref="B823:J823"/>
    <mergeCell ref="B815:J815"/>
    <mergeCell ref="B811:J811"/>
    <mergeCell ref="B812:J812"/>
    <mergeCell ref="B840:J840"/>
    <mergeCell ref="B841:J841"/>
    <mergeCell ref="B842:J842"/>
    <mergeCell ref="B835:J835"/>
    <mergeCell ref="B834:J834"/>
    <mergeCell ref="B830:J830"/>
    <mergeCell ref="B831:J831"/>
    <mergeCell ref="B832:J832"/>
    <mergeCell ref="A828:J828"/>
    <mergeCell ref="A12:A15"/>
    <mergeCell ref="B12:J15"/>
    <mergeCell ref="B16:J16"/>
    <mergeCell ref="A19:J19"/>
    <mergeCell ref="A37:J37"/>
    <mergeCell ref="A55:J55"/>
    <mergeCell ref="A856:J856"/>
    <mergeCell ref="A877:J877"/>
    <mergeCell ref="B870:J870"/>
    <mergeCell ref="B857:J857"/>
    <mergeCell ref="B859:J859"/>
    <mergeCell ref="B860:J860"/>
    <mergeCell ref="B861:J861"/>
    <mergeCell ref="B858:J858"/>
    <mergeCell ref="A836:J836"/>
    <mergeCell ref="B854:J854"/>
    <mergeCell ref="B853:J853"/>
    <mergeCell ref="A852:J852"/>
    <mergeCell ref="B865:J865"/>
    <mergeCell ref="B862:J862"/>
    <mergeCell ref="B863:J863"/>
    <mergeCell ref="B864:J864"/>
    <mergeCell ref="B839:J839"/>
    <mergeCell ref="B849:J849"/>
    <mergeCell ref="B888:J888"/>
    <mergeCell ref="B889:J889"/>
    <mergeCell ref="B884:J884"/>
    <mergeCell ref="B886:J886"/>
    <mergeCell ref="B881:J881"/>
    <mergeCell ref="B124:J124"/>
    <mergeCell ref="B125:J125"/>
    <mergeCell ref="B126:J126"/>
    <mergeCell ref="B127:J127"/>
    <mergeCell ref="B128:J128"/>
    <mergeCell ref="B878:J878"/>
    <mergeCell ref="B879:J879"/>
    <mergeCell ref="B850:J850"/>
    <mergeCell ref="B851:J851"/>
    <mergeCell ref="B846:J846"/>
    <mergeCell ref="B847:J847"/>
    <mergeCell ref="B848:J848"/>
    <mergeCell ref="A855:J855"/>
    <mergeCell ref="B837:J837"/>
    <mergeCell ref="B838:J838"/>
    <mergeCell ref="A833:J833"/>
    <mergeCell ref="B843:J843"/>
    <mergeCell ref="B844:J844"/>
    <mergeCell ref="B845:J845"/>
    <mergeCell ref="B320:J320"/>
    <mergeCell ref="B325:J325"/>
    <mergeCell ref="B326:J326"/>
    <mergeCell ref="B329:J329"/>
    <mergeCell ref="B330:J330"/>
    <mergeCell ref="B129:J129"/>
    <mergeCell ref="B130:J130"/>
    <mergeCell ref="B131:J131"/>
    <mergeCell ref="B132:J132"/>
    <mergeCell ref="B321:J321"/>
    <mergeCell ref="B322:J322"/>
    <mergeCell ref="B323:J323"/>
    <mergeCell ref="B324:J324"/>
    <mergeCell ref="B303:J303"/>
    <mergeCell ref="B304:J304"/>
    <mergeCell ref="B305:J305"/>
    <mergeCell ref="B306:J306"/>
    <mergeCell ref="B307:J307"/>
    <mergeCell ref="B308:J308"/>
    <mergeCell ref="B300:J300"/>
    <mergeCell ref="B315:J315"/>
    <mergeCell ref="B316:J316"/>
    <mergeCell ref="B317:J317"/>
    <mergeCell ref="B318:J318"/>
    <mergeCell ref="B357:J357"/>
    <mergeCell ref="B358:J358"/>
    <mergeCell ref="B359:J359"/>
    <mergeCell ref="B352:J352"/>
    <mergeCell ref="B353:J353"/>
    <mergeCell ref="B375:J375"/>
    <mergeCell ref="B374:J374"/>
    <mergeCell ref="B376:J376"/>
    <mergeCell ref="B328:J328"/>
    <mergeCell ref="B342:J342"/>
    <mergeCell ref="A335:J335"/>
    <mergeCell ref="B334:J334"/>
    <mergeCell ref="B332:J332"/>
    <mergeCell ref="B333:J333"/>
    <mergeCell ref="A331:J331"/>
    <mergeCell ref="A365:J365"/>
    <mergeCell ref="B355:J355"/>
    <mergeCell ref="B356:J356"/>
    <mergeCell ref="B348:J348"/>
    <mergeCell ref="B347:J347"/>
    <mergeCell ref="A346:J346"/>
    <mergeCell ref="A354:J354"/>
    <mergeCell ref="B349:J349"/>
    <mergeCell ref="B350:J350"/>
    <mergeCell ref="B363:J363"/>
    <mergeCell ref="B364:J364"/>
    <mergeCell ref="B428:J428"/>
    <mergeCell ref="B400:J400"/>
    <mergeCell ref="B401:J401"/>
    <mergeCell ref="B402:J402"/>
    <mergeCell ref="B403:J403"/>
    <mergeCell ref="B379:J379"/>
    <mergeCell ref="B380:J380"/>
    <mergeCell ref="B370:J370"/>
    <mergeCell ref="A369:J369"/>
    <mergeCell ref="A377:J377"/>
    <mergeCell ref="B371:J371"/>
    <mergeCell ref="B372:J372"/>
    <mergeCell ref="B373:J373"/>
    <mergeCell ref="B382:J382"/>
    <mergeCell ref="B383:J383"/>
    <mergeCell ref="A389:J389"/>
    <mergeCell ref="B386:J386"/>
    <mergeCell ref="B387:J387"/>
    <mergeCell ref="B396:J396"/>
    <mergeCell ref="B397:J397"/>
    <mergeCell ref="B425:J425"/>
    <mergeCell ref="B426:J426"/>
    <mergeCell ref="B427:J427"/>
    <mergeCell ref="B422:J422"/>
    <mergeCell ref="B423:J423"/>
    <mergeCell ref="B424:J424"/>
    <mergeCell ref="B419:J419"/>
    <mergeCell ref="B366:J366"/>
    <mergeCell ref="B367:J367"/>
    <mergeCell ref="B368:J368"/>
    <mergeCell ref="B420:J420"/>
    <mergeCell ref="B421:J421"/>
    <mergeCell ref="B416:J416"/>
    <mergeCell ref="B413:J413"/>
    <mergeCell ref="B414:J414"/>
    <mergeCell ref="B415:J415"/>
    <mergeCell ref="B405:J405"/>
    <mergeCell ref="B406:J406"/>
    <mergeCell ref="B407:J407"/>
    <mergeCell ref="B431:J431"/>
    <mergeCell ref="B432:J432"/>
    <mergeCell ref="B433:J433"/>
    <mergeCell ref="A434:J434"/>
    <mergeCell ref="A451:J451"/>
    <mergeCell ref="A459:J459"/>
    <mergeCell ref="B457:J457"/>
    <mergeCell ref="B458:J458"/>
    <mergeCell ref="B445:J445"/>
    <mergeCell ref="B446:J446"/>
    <mergeCell ref="B452:J452"/>
    <mergeCell ref="B453:J453"/>
    <mergeCell ref="B450:J450"/>
    <mergeCell ref="B441:J441"/>
    <mergeCell ref="B442:J442"/>
    <mergeCell ref="B444:J444"/>
    <mergeCell ref="B447:J447"/>
    <mergeCell ref="B448:J448"/>
    <mergeCell ref="B449:J449"/>
    <mergeCell ref="B443:J443"/>
    <mergeCell ref="B440:J440"/>
    <mergeCell ref="B460:J460"/>
    <mergeCell ref="B461:J461"/>
    <mergeCell ref="B462:J462"/>
    <mergeCell ref="B463:J463"/>
    <mergeCell ref="B464:J464"/>
    <mergeCell ref="B471:J471"/>
    <mergeCell ref="A485:J485"/>
    <mergeCell ref="A503:J503"/>
    <mergeCell ref="B435:J435"/>
    <mergeCell ref="B436:J436"/>
    <mergeCell ref="B437:J437"/>
    <mergeCell ref="B438:J438"/>
    <mergeCell ref="B439:J439"/>
    <mergeCell ref="B454:J454"/>
    <mergeCell ref="B455:J455"/>
    <mergeCell ref="B456:J456"/>
    <mergeCell ref="B493:J493"/>
    <mergeCell ref="B494:J494"/>
    <mergeCell ref="B495:J495"/>
    <mergeCell ref="B496:J496"/>
    <mergeCell ref="B465:J465"/>
    <mergeCell ref="B466:J466"/>
    <mergeCell ref="B467:J467"/>
    <mergeCell ref="B468:J468"/>
    <mergeCell ref="B480:J480"/>
    <mergeCell ref="B481:J481"/>
    <mergeCell ref="B474:J474"/>
    <mergeCell ref="B475:J475"/>
    <mergeCell ref="B486:J486"/>
    <mergeCell ref="B488:J488"/>
    <mergeCell ref="B482:J482"/>
    <mergeCell ref="B472:J472"/>
    <mergeCell ref="B473:J473"/>
    <mergeCell ref="B476:J476"/>
    <mergeCell ref="B477:J477"/>
    <mergeCell ref="B478:J478"/>
    <mergeCell ref="B479:J479"/>
    <mergeCell ref="B768:J768"/>
    <mergeCell ref="B748:J748"/>
    <mergeCell ref="B759:J759"/>
    <mergeCell ref="B760:J760"/>
    <mergeCell ref="B739:J739"/>
    <mergeCell ref="B740:J740"/>
    <mergeCell ref="B741:J741"/>
    <mergeCell ref="B742:J742"/>
    <mergeCell ref="B753:J753"/>
    <mergeCell ref="B754:J754"/>
    <mergeCell ref="B763:J763"/>
    <mergeCell ref="B766:J766"/>
    <mergeCell ref="B490:J490"/>
    <mergeCell ref="B492:J492"/>
    <mergeCell ref="B483:J483"/>
    <mergeCell ref="B484:J484"/>
    <mergeCell ref="B487:J487"/>
    <mergeCell ref="B491:J491"/>
    <mergeCell ref="A726:J726"/>
    <mergeCell ref="B725:J725"/>
    <mergeCell ref="A747:J747"/>
    <mergeCell ref="B743:J743"/>
    <mergeCell ref="B744:J744"/>
    <mergeCell ref="B745:J745"/>
    <mergeCell ref="B746:J746"/>
    <mergeCell ref="B762:J762"/>
    <mergeCell ref="A752:J752"/>
    <mergeCell ref="B749:J749"/>
    <mergeCell ref="B750:J750"/>
    <mergeCell ref="B751:J751"/>
    <mergeCell ref="B755:J755"/>
    <mergeCell ref="B756:J756"/>
    <mergeCell ref="B700:J700"/>
    <mergeCell ref="B701:J701"/>
    <mergeCell ref="B716:J716"/>
    <mergeCell ref="B717:J717"/>
    <mergeCell ref="B718:J718"/>
    <mergeCell ref="B713:J713"/>
    <mergeCell ref="B714:J714"/>
    <mergeCell ref="B715:J715"/>
    <mergeCell ref="B723:J723"/>
    <mergeCell ref="B724:J724"/>
    <mergeCell ref="B719:J719"/>
    <mergeCell ref="B720:J720"/>
    <mergeCell ref="A721:J721"/>
    <mergeCell ref="A722:J722"/>
    <mergeCell ref="B728:J728"/>
    <mergeCell ref="B729:J729"/>
    <mergeCell ref="B761:J761"/>
    <mergeCell ref="B489:J489"/>
    <mergeCell ref="B770:J770"/>
    <mergeCell ref="B769:J769"/>
    <mergeCell ref="B764:J764"/>
    <mergeCell ref="B727:J727"/>
    <mergeCell ref="B730:J730"/>
    <mergeCell ref="B731:J731"/>
    <mergeCell ref="B732:J732"/>
    <mergeCell ref="B733:J733"/>
    <mergeCell ref="B735:J735"/>
    <mergeCell ref="B736:J736"/>
    <mergeCell ref="B710:J710"/>
    <mergeCell ref="B711:J711"/>
    <mergeCell ref="B712:J712"/>
    <mergeCell ref="B767:J767"/>
    <mergeCell ref="B757:J757"/>
    <mergeCell ref="B758:J758"/>
    <mergeCell ref="A765:J765"/>
    <mergeCell ref="B737:J737"/>
    <mergeCell ref="B738:J738"/>
    <mergeCell ref="B734:J734"/>
  </mergeCells>
  <pageMargins left="0.59055118110236227" right="0.39370078740157483" top="0.59055118110236227" bottom="0.31496062992125984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63102-9EA3-47E4-8CAC-DA3E62FF2D05}">
  <sheetPr>
    <tabColor rgb="FF00B050"/>
  </sheetPr>
  <dimension ref="A1:AO112"/>
  <sheetViews>
    <sheetView view="pageBreakPreview" topLeftCell="A97" zoomScale="85" zoomScaleNormal="85" zoomScaleSheetLayoutView="85" workbookViewId="0">
      <selection activeCell="S131" sqref="S131"/>
    </sheetView>
  </sheetViews>
  <sheetFormatPr defaultColWidth="8.85546875" defaultRowHeight="12.75"/>
  <cols>
    <col min="1" max="1" width="27.140625" style="49" customWidth="1"/>
    <col min="2" max="7" width="3.85546875" style="49" customWidth="1"/>
    <col min="8" max="8" width="4" style="49" customWidth="1"/>
    <col min="9" max="9" width="3.140625" style="49" customWidth="1"/>
    <col min="10" max="10" width="8" style="49" customWidth="1"/>
    <col min="11" max="20" width="6.85546875" style="49" customWidth="1"/>
    <col min="21" max="21" width="10.42578125" style="49" customWidth="1"/>
    <col min="22" max="24" width="6.7109375" style="49" customWidth="1"/>
    <col min="25" max="25" width="4" style="49" customWidth="1"/>
    <col min="26" max="27" width="7" style="49" customWidth="1"/>
    <col min="28" max="35" width="6.28515625" style="49" customWidth="1"/>
    <col min="36" max="36" width="7" style="49" customWidth="1"/>
    <col min="37" max="41" width="5.85546875" style="49" customWidth="1"/>
    <col min="42" max="215" width="8.85546875" style="49"/>
    <col min="216" max="216" width="5.42578125" style="49" customWidth="1"/>
    <col min="217" max="218" width="12.85546875" style="49" customWidth="1"/>
    <col min="219" max="225" width="5.42578125" style="49" customWidth="1"/>
    <col min="226" max="227" width="8.42578125" style="49" customWidth="1"/>
    <col min="228" max="237" width="8" style="49" customWidth="1"/>
    <col min="238" max="238" width="8.85546875" style="49" customWidth="1"/>
    <col min="239" max="239" width="10.140625" style="49" customWidth="1"/>
    <col min="240" max="245" width="7.85546875" style="49" customWidth="1"/>
    <col min="246" max="471" width="8.85546875" style="49"/>
    <col min="472" max="472" width="5.42578125" style="49" customWidth="1"/>
    <col min="473" max="474" width="12.85546875" style="49" customWidth="1"/>
    <col min="475" max="481" width="5.42578125" style="49" customWidth="1"/>
    <col min="482" max="483" width="8.42578125" style="49" customWidth="1"/>
    <col min="484" max="493" width="8" style="49" customWidth="1"/>
    <col min="494" max="494" width="8.85546875" style="49" customWidth="1"/>
    <col min="495" max="495" width="10.140625" style="49" customWidth="1"/>
    <col min="496" max="501" width="7.85546875" style="49" customWidth="1"/>
    <col min="502" max="727" width="8.85546875" style="49"/>
    <col min="728" max="728" width="5.42578125" style="49" customWidth="1"/>
    <col min="729" max="730" width="12.85546875" style="49" customWidth="1"/>
    <col min="731" max="737" width="5.42578125" style="49" customWidth="1"/>
    <col min="738" max="739" width="8.42578125" style="49" customWidth="1"/>
    <col min="740" max="749" width="8" style="49" customWidth="1"/>
    <col min="750" max="750" width="8.85546875" style="49" customWidth="1"/>
    <col min="751" max="751" width="10.140625" style="49" customWidth="1"/>
    <col min="752" max="757" width="7.85546875" style="49" customWidth="1"/>
    <col min="758" max="983" width="8.85546875" style="49"/>
    <col min="984" max="984" width="5.42578125" style="49" customWidth="1"/>
    <col min="985" max="986" width="12.85546875" style="49" customWidth="1"/>
    <col min="987" max="993" width="5.42578125" style="49" customWidth="1"/>
    <col min="994" max="995" width="8.42578125" style="49" customWidth="1"/>
    <col min="996" max="1005" width="8" style="49" customWidth="1"/>
    <col min="1006" max="1006" width="8.85546875" style="49" customWidth="1"/>
    <col min="1007" max="1007" width="10.140625" style="49" customWidth="1"/>
    <col min="1008" max="1013" width="7.85546875" style="49" customWidth="1"/>
    <col min="1014" max="1239" width="8.85546875" style="49"/>
    <col min="1240" max="1240" width="5.42578125" style="49" customWidth="1"/>
    <col min="1241" max="1242" width="12.85546875" style="49" customWidth="1"/>
    <col min="1243" max="1249" width="5.42578125" style="49" customWidth="1"/>
    <col min="1250" max="1251" width="8.42578125" style="49" customWidth="1"/>
    <col min="1252" max="1261" width="8" style="49" customWidth="1"/>
    <col min="1262" max="1262" width="8.85546875" style="49" customWidth="1"/>
    <col min="1263" max="1263" width="10.140625" style="49" customWidth="1"/>
    <col min="1264" max="1269" width="7.85546875" style="49" customWidth="1"/>
    <col min="1270" max="1495" width="8.85546875" style="49"/>
    <col min="1496" max="1496" width="5.42578125" style="49" customWidth="1"/>
    <col min="1497" max="1498" width="12.85546875" style="49" customWidth="1"/>
    <col min="1499" max="1505" width="5.42578125" style="49" customWidth="1"/>
    <col min="1506" max="1507" width="8.42578125" style="49" customWidth="1"/>
    <col min="1508" max="1517" width="8" style="49" customWidth="1"/>
    <col min="1518" max="1518" width="8.85546875" style="49" customWidth="1"/>
    <col min="1519" max="1519" width="10.140625" style="49" customWidth="1"/>
    <col min="1520" max="1525" width="7.85546875" style="49" customWidth="1"/>
    <col min="1526" max="1751" width="8.85546875" style="49"/>
    <col min="1752" max="1752" width="5.42578125" style="49" customWidth="1"/>
    <col min="1753" max="1754" width="12.85546875" style="49" customWidth="1"/>
    <col min="1755" max="1761" width="5.42578125" style="49" customWidth="1"/>
    <col min="1762" max="1763" width="8.42578125" style="49" customWidth="1"/>
    <col min="1764" max="1773" width="8" style="49" customWidth="1"/>
    <col min="1774" max="1774" width="8.85546875" style="49" customWidth="1"/>
    <col min="1775" max="1775" width="10.140625" style="49" customWidth="1"/>
    <col min="1776" max="1781" width="7.85546875" style="49" customWidth="1"/>
    <col min="1782" max="2007" width="8.85546875" style="49"/>
    <col min="2008" max="2008" width="5.42578125" style="49" customWidth="1"/>
    <col min="2009" max="2010" width="12.85546875" style="49" customWidth="1"/>
    <col min="2011" max="2017" width="5.42578125" style="49" customWidth="1"/>
    <col min="2018" max="2019" width="8.42578125" style="49" customWidth="1"/>
    <col min="2020" max="2029" width="8" style="49" customWidth="1"/>
    <col min="2030" max="2030" width="8.85546875" style="49" customWidth="1"/>
    <col min="2031" max="2031" width="10.140625" style="49" customWidth="1"/>
    <col min="2032" max="2037" width="7.85546875" style="49" customWidth="1"/>
    <col min="2038" max="2263" width="8.85546875" style="49"/>
    <col min="2264" max="2264" width="5.42578125" style="49" customWidth="1"/>
    <col min="2265" max="2266" width="12.85546875" style="49" customWidth="1"/>
    <col min="2267" max="2273" width="5.42578125" style="49" customWidth="1"/>
    <col min="2274" max="2275" width="8.42578125" style="49" customWidth="1"/>
    <col min="2276" max="2285" width="8" style="49" customWidth="1"/>
    <col min="2286" max="2286" width="8.85546875" style="49" customWidth="1"/>
    <col min="2287" max="2287" width="10.140625" style="49" customWidth="1"/>
    <col min="2288" max="2293" width="7.85546875" style="49" customWidth="1"/>
    <col min="2294" max="2519" width="8.85546875" style="49"/>
    <col min="2520" max="2520" width="5.42578125" style="49" customWidth="1"/>
    <col min="2521" max="2522" width="12.85546875" style="49" customWidth="1"/>
    <col min="2523" max="2529" width="5.42578125" style="49" customWidth="1"/>
    <col min="2530" max="2531" width="8.42578125" style="49" customWidth="1"/>
    <col min="2532" max="2541" width="8" style="49" customWidth="1"/>
    <col min="2542" max="2542" width="8.85546875" style="49" customWidth="1"/>
    <col min="2543" max="2543" width="10.140625" style="49" customWidth="1"/>
    <col min="2544" max="2549" width="7.85546875" style="49" customWidth="1"/>
    <col min="2550" max="2775" width="8.85546875" style="49"/>
    <col min="2776" max="2776" width="5.42578125" style="49" customWidth="1"/>
    <col min="2777" max="2778" width="12.85546875" style="49" customWidth="1"/>
    <col min="2779" max="2785" width="5.42578125" style="49" customWidth="1"/>
    <col min="2786" max="2787" width="8.42578125" style="49" customWidth="1"/>
    <col min="2788" max="2797" width="8" style="49" customWidth="1"/>
    <col min="2798" max="2798" width="8.85546875" style="49" customWidth="1"/>
    <col min="2799" max="2799" width="10.140625" style="49" customWidth="1"/>
    <col min="2800" max="2805" width="7.85546875" style="49" customWidth="1"/>
    <col min="2806" max="3031" width="8.85546875" style="49"/>
    <col min="3032" max="3032" width="5.42578125" style="49" customWidth="1"/>
    <col min="3033" max="3034" width="12.85546875" style="49" customWidth="1"/>
    <col min="3035" max="3041" width="5.42578125" style="49" customWidth="1"/>
    <col min="3042" max="3043" width="8.42578125" style="49" customWidth="1"/>
    <col min="3044" max="3053" width="8" style="49" customWidth="1"/>
    <col min="3054" max="3054" width="8.85546875" style="49" customWidth="1"/>
    <col min="3055" max="3055" width="10.140625" style="49" customWidth="1"/>
    <col min="3056" max="3061" width="7.85546875" style="49" customWidth="1"/>
    <col min="3062" max="3287" width="8.85546875" style="49"/>
    <col min="3288" max="3288" width="5.42578125" style="49" customWidth="1"/>
    <col min="3289" max="3290" width="12.85546875" style="49" customWidth="1"/>
    <col min="3291" max="3297" width="5.42578125" style="49" customWidth="1"/>
    <col min="3298" max="3299" width="8.42578125" style="49" customWidth="1"/>
    <col min="3300" max="3309" width="8" style="49" customWidth="1"/>
    <col min="3310" max="3310" width="8.85546875" style="49" customWidth="1"/>
    <col min="3311" max="3311" width="10.140625" style="49" customWidth="1"/>
    <col min="3312" max="3317" width="7.85546875" style="49" customWidth="1"/>
    <col min="3318" max="3543" width="8.85546875" style="49"/>
    <col min="3544" max="3544" width="5.42578125" style="49" customWidth="1"/>
    <col min="3545" max="3546" width="12.85546875" style="49" customWidth="1"/>
    <col min="3547" max="3553" width="5.42578125" style="49" customWidth="1"/>
    <col min="3554" max="3555" width="8.42578125" style="49" customWidth="1"/>
    <col min="3556" max="3565" width="8" style="49" customWidth="1"/>
    <col min="3566" max="3566" width="8.85546875" style="49" customWidth="1"/>
    <col min="3567" max="3567" width="10.140625" style="49" customWidth="1"/>
    <col min="3568" max="3573" width="7.85546875" style="49" customWidth="1"/>
    <col min="3574" max="3799" width="8.85546875" style="49"/>
    <col min="3800" max="3800" width="5.42578125" style="49" customWidth="1"/>
    <col min="3801" max="3802" width="12.85546875" style="49" customWidth="1"/>
    <col min="3803" max="3809" width="5.42578125" style="49" customWidth="1"/>
    <col min="3810" max="3811" width="8.42578125" style="49" customWidth="1"/>
    <col min="3812" max="3821" width="8" style="49" customWidth="1"/>
    <col min="3822" max="3822" width="8.85546875" style="49" customWidth="1"/>
    <col min="3823" max="3823" width="10.140625" style="49" customWidth="1"/>
    <col min="3824" max="3829" width="7.85546875" style="49" customWidth="1"/>
    <col min="3830" max="4055" width="8.85546875" style="49"/>
    <col min="4056" max="4056" width="5.42578125" style="49" customWidth="1"/>
    <col min="4057" max="4058" width="12.85546875" style="49" customWidth="1"/>
    <col min="4059" max="4065" width="5.42578125" style="49" customWidth="1"/>
    <col min="4066" max="4067" width="8.42578125" style="49" customWidth="1"/>
    <col min="4068" max="4077" width="8" style="49" customWidth="1"/>
    <col min="4078" max="4078" width="8.85546875" style="49" customWidth="1"/>
    <col min="4079" max="4079" width="10.140625" style="49" customWidth="1"/>
    <col min="4080" max="4085" width="7.85546875" style="49" customWidth="1"/>
    <col min="4086" max="4311" width="8.85546875" style="49"/>
    <col min="4312" max="4312" width="5.42578125" style="49" customWidth="1"/>
    <col min="4313" max="4314" width="12.85546875" style="49" customWidth="1"/>
    <col min="4315" max="4321" width="5.42578125" style="49" customWidth="1"/>
    <col min="4322" max="4323" width="8.42578125" style="49" customWidth="1"/>
    <col min="4324" max="4333" width="8" style="49" customWidth="1"/>
    <col min="4334" max="4334" width="8.85546875" style="49" customWidth="1"/>
    <col min="4335" max="4335" width="10.140625" style="49" customWidth="1"/>
    <col min="4336" max="4341" width="7.85546875" style="49" customWidth="1"/>
    <col min="4342" max="4567" width="8.85546875" style="49"/>
    <col min="4568" max="4568" width="5.42578125" style="49" customWidth="1"/>
    <col min="4569" max="4570" width="12.85546875" style="49" customWidth="1"/>
    <col min="4571" max="4577" width="5.42578125" style="49" customWidth="1"/>
    <col min="4578" max="4579" width="8.42578125" style="49" customWidth="1"/>
    <col min="4580" max="4589" width="8" style="49" customWidth="1"/>
    <col min="4590" max="4590" width="8.85546875" style="49" customWidth="1"/>
    <col min="4591" max="4591" width="10.140625" style="49" customWidth="1"/>
    <col min="4592" max="4597" width="7.85546875" style="49" customWidth="1"/>
    <col min="4598" max="4823" width="8.85546875" style="49"/>
    <col min="4824" max="4824" width="5.42578125" style="49" customWidth="1"/>
    <col min="4825" max="4826" width="12.85546875" style="49" customWidth="1"/>
    <col min="4827" max="4833" width="5.42578125" style="49" customWidth="1"/>
    <col min="4834" max="4835" width="8.42578125" style="49" customWidth="1"/>
    <col min="4836" max="4845" width="8" style="49" customWidth="1"/>
    <col min="4846" max="4846" width="8.85546875" style="49" customWidth="1"/>
    <col min="4847" max="4847" width="10.140625" style="49" customWidth="1"/>
    <col min="4848" max="4853" width="7.85546875" style="49" customWidth="1"/>
    <col min="4854" max="5079" width="8.85546875" style="49"/>
    <col min="5080" max="5080" width="5.42578125" style="49" customWidth="1"/>
    <col min="5081" max="5082" width="12.85546875" style="49" customWidth="1"/>
    <col min="5083" max="5089" width="5.42578125" style="49" customWidth="1"/>
    <col min="5090" max="5091" width="8.42578125" style="49" customWidth="1"/>
    <col min="5092" max="5101" width="8" style="49" customWidth="1"/>
    <col min="5102" max="5102" width="8.85546875" style="49" customWidth="1"/>
    <col min="5103" max="5103" width="10.140625" style="49" customWidth="1"/>
    <col min="5104" max="5109" width="7.85546875" style="49" customWidth="1"/>
    <col min="5110" max="5335" width="8.85546875" style="49"/>
    <col min="5336" max="5336" width="5.42578125" style="49" customWidth="1"/>
    <col min="5337" max="5338" width="12.85546875" style="49" customWidth="1"/>
    <col min="5339" max="5345" width="5.42578125" style="49" customWidth="1"/>
    <col min="5346" max="5347" width="8.42578125" style="49" customWidth="1"/>
    <col min="5348" max="5357" width="8" style="49" customWidth="1"/>
    <col min="5358" max="5358" width="8.85546875" style="49" customWidth="1"/>
    <col min="5359" max="5359" width="10.140625" style="49" customWidth="1"/>
    <col min="5360" max="5365" width="7.85546875" style="49" customWidth="1"/>
    <col min="5366" max="5591" width="8.85546875" style="49"/>
    <col min="5592" max="5592" width="5.42578125" style="49" customWidth="1"/>
    <col min="5593" max="5594" width="12.85546875" style="49" customWidth="1"/>
    <col min="5595" max="5601" width="5.42578125" style="49" customWidth="1"/>
    <col min="5602" max="5603" width="8.42578125" style="49" customWidth="1"/>
    <col min="5604" max="5613" width="8" style="49" customWidth="1"/>
    <col min="5614" max="5614" width="8.85546875" style="49" customWidth="1"/>
    <col min="5615" max="5615" width="10.140625" style="49" customWidth="1"/>
    <col min="5616" max="5621" width="7.85546875" style="49" customWidth="1"/>
    <col min="5622" max="5847" width="8.85546875" style="49"/>
    <col min="5848" max="5848" width="5.42578125" style="49" customWidth="1"/>
    <col min="5849" max="5850" width="12.85546875" style="49" customWidth="1"/>
    <col min="5851" max="5857" width="5.42578125" style="49" customWidth="1"/>
    <col min="5858" max="5859" width="8.42578125" style="49" customWidth="1"/>
    <col min="5860" max="5869" width="8" style="49" customWidth="1"/>
    <col min="5870" max="5870" width="8.85546875" style="49" customWidth="1"/>
    <col min="5871" max="5871" width="10.140625" style="49" customWidth="1"/>
    <col min="5872" max="5877" width="7.85546875" style="49" customWidth="1"/>
    <col min="5878" max="6103" width="8.85546875" style="49"/>
    <col min="6104" max="6104" width="5.42578125" style="49" customWidth="1"/>
    <col min="6105" max="6106" width="12.85546875" style="49" customWidth="1"/>
    <col min="6107" max="6113" width="5.42578125" style="49" customWidth="1"/>
    <col min="6114" max="6115" width="8.42578125" style="49" customWidth="1"/>
    <col min="6116" max="6125" width="8" style="49" customWidth="1"/>
    <col min="6126" max="6126" width="8.85546875" style="49" customWidth="1"/>
    <col min="6127" max="6127" width="10.140625" style="49" customWidth="1"/>
    <col min="6128" max="6133" width="7.85546875" style="49" customWidth="1"/>
    <col min="6134" max="6359" width="8.85546875" style="49"/>
    <col min="6360" max="6360" width="5.42578125" style="49" customWidth="1"/>
    <col min="6361" max="6362" width="12.85546875" style="49" customWidth="1"/>
    <col min="6363" max="6369" width="5.42578125" style="49" customWidth="1"/>
    <col min="6370" max="6371" width="8.42578125" style="49" customWidth="1"/>
    <col min="6372" max="6381" width="8" style="49" customWidth="1"/>
    <col min="6382" max="6382" width="8.85546875" style="49" customWidth="1"/>
    <col min="6383" max="6383" width="10.140625" style="49" customWidth="1"/>
    <col min="6384" max="6389" width="7.85546875" style="49" customWidth="1"/>
    <col min="6390" max="6615" width="8.85546875" style="49"/>
    <col min="6616" max="6616" width="5.42578125" style="49" customWidth="1"/>
    <col min="6617" max="6618" width="12.85546875" style="49" customWidth="1"/>
    <col min="6619" max="6625" width="5.42578125" style="49" customWidth="1"/>
    <col min="6626" max="6627" width="8.42578125" style="49" customWidth="1"/>
    <col min="6628" max="6637" width="8" style="49" customWidth="1"/>
    <col min="6638" max="6638" width="8.85546875" style="49" customWidth="1"/>
    <col min="6639" max="6639" width="10.140625" style="49" customWidth="1"/>
    <col min="6640" max="6645" width="7.85546875" style="49" customWidth="1"/>
    <col min="6646" max="6871" width="8.85546875" style="49"/>
    <col min="6872" max="6872" width="5.42578125" style="49" customWidth="1"/>
    <col min="6873" max="6874" width="12.85546875" style="49" customWidth="1"/>
    <col min="6875" max="6881" width="5.42578125" style="49" customWidth="1"/>
    <col min="6882" max="6883" width="8.42578125" style="49" customWidth="1"/>
    <col min="6884" max="6893" width="8" style="49" customWidth="1"/>
    <col min="6894" max="6894" width="8.85546875" style="49" customWidth="1"/>
    <col min="6895" max="6895" width="10.140625" style="49" customWidth="1"/>
    <col min="6896" max="6901" width="7.85546875" style="49" customWidth="1"/>
    <col min="6902" max="7127" width="8.85546875" style="49"/>
    <col min="7128" max="7128" width="5.42578125" style="49" customWidth="1"/>
    <col min="7129" max="7130" width="12.85546875" style="49" customWidth="1"/>
    <col min="7131" max="7137" width="5.42578125" style="49" customWidth="1"/>
    <col min="7138" max="7139" width="8.42578125" style="49" customWidth="1"/>
    <col min="7140" max="7149" width="8" style="49" customWidth="1"/>
    <col min="7150" max="7150" width="8.85546875" style="49" customWidth="1"/>
    <col min="7151" max="7151" width="10.140625" style="49" customWidth="1"/>
    <col min="7152" max="7157" width="7.85546875" style="49" customWidth="1"/>
    <col min="7158" max="7383" width="8.85546875" style="49"/>
    <col min="7384" max="7384" width="5.42578125" style="49" customWidth="1"/>
    <col min="7385" max="7386" width="12.85546875" style="49" customWidth="1"/>
    <col min="7387" max="7393" width="5.42578125" style="49" customWidth="1"/>
    <col min="7394" max="7395" width="8.42578125" style="49" customWidth="1"/>
    <col min="7396" max="7405" width="8" style="49" customWidth="1"/>
    <col min="7406" max="7406" width="8.85546875" style="49" customWidth="1"/>
    <col min="7407" max="7407" width="10.140625" style="49" customWidth="1"/>
    <col min="7408" max="7413" width="7.85546875" style="49" customWidth="1"/>
    <col min="7414" max="7639" width="8.85546875" style="49"/>
    <col min="7640" max="7640" width="5.42578125" style="49" customWidth="1"/>
    <col min="7641" max="7642" width="12.85546875" style="49" customWidth="1"/>
    <col min="7643" max="7649" width="5.42578125" style="49" customWidth="1"/>
    <col min="7650" max="7651" width="8.42578125" style="49" customWidth="1"/>
    <col min="7652" max="7661" width="8" style="49" customWidth="1"/>
    <col min="7662" max="7662" width="8.85546875" style="49" customWidth="1"/>
    <col min="7663" max="7663" width="10.140625" style="49" customWidth="1"/>
    <col min="7664" max="7669" width="7.85546875" style="49" customWidth="1"/>
    <col min="7670" max="7895" width="8.85546875" style="49"/>
    <col min="7896" max="7896" width="5.42578125" style="49" customWidth="1"/>
    <col min="7897" max="7898" width="12.85546875" style="49" customWidth="1"/>
    <col min="7899" max="7905" width="5.42578125" style="49" customWidth="1"/>
    <col min="7906" max="7907" width="8.42578125" style="49" customWidth="1"/>
    <col min="7908" max="7917" width="8" style="49" customWidth="1"/>
    <col min="7918" max="7918" width="8.85546875" style="49" customWidth="1"/>
    <col min="7919" max="7919" width="10.140625" style="49" customWidth="1"/>
    <col min="7920" max="7925" width="7.85546875" style="49" customWidth="1"/>
    <col min="7926" max="8151" width="8.85546875" style="49"/>
    <col min="8152" max="8152" width="5.42578125" style="49" customWidth="1"/>
    <col min="8153" max="8154" width="12.85546875" style="49" customWidth="1"/>
    <col min="8155" max="8161" width="5.42578125" style="49" customWidth="1"/>
    <col min="8162" max="8163" width="8.42578125" style="49" customWidth="1"/>
    <col min="8164" max="8173" width="8" style="49" customWidth="1"/>
    <col min="8174" max="8174" width="8.85546875" style="49" customWidth="1"/>
    <col min="8175" max="8175" width="10.140625" style="49" customWidth="1"/>
    <col min="8176" max="8181" width="7.85546875" style="49" customWidth="1"/>
    <col min="8182" max="8407" width="8.85546875" style="49"/>
    <col min="8408" max="8408" width="5.42578125" style="49" customWidth="1"/>
    <col min="8409" max="8410" width="12.85546875" style="49" customWidth="1"/>
    <col min="8411" max="8417" width="5.42578125" style="49" customWidth="1"/>
    <col min="8418" max="8419" width="8.42578125" style="49" customWidth="1"/>
    <col min="8420" max="8429" width="8" style="49" customWidth="1"/>
    <col min="8430" max="8430" width="8.85546875" style="49" customWidth="1"/>
    <col min="8431" max="8431" width="10.140625" style="49" customWidth="1"/>
    <col min="8432" max="8437" width="7.85546875" style="49" customWidth="1"/>
    <col min="8438" max="8663" width="8.85546875" style="49"/>
    <col min="8664" max="8664" width="5.42578125" style="49" customWidth="1"/>
    <col min="8665" max="8666" width="12.85546875" style="49" customWidth="1"/>
    <col min="8667" max="8673" width="5.42578125" style="49" customWidth="1"/>
    <col min="8674" max="8675" width="8.42578125" style="49" customWidth="1"/>
    <col min="8676" max="8685" width="8" style="49" customWidth="1"/>
    <col min="8686" max="8686" width="8.85546875" style="49" customWidth="1"/>
    <col min="8687" max="8687" width="10.140625" style="49" customWidth="1"/>
    <col min="8688" max="8693" width="7.85546875" style="49" customWidth="1"/>
    <col min="8694" max="8919" width="8.85546875" style="49"/>
    <col min="8920" max="8920" width="5.42578125" style="49" customWidth="1"/>
    <col min="8921" max="8922" width="12.85546875" style="49" customWidth="1"/>
    <col min="8923" max="8929" width="5.42578125" style="49" customWidth="1"/>
    <col min="8930" max="8931" width="8.42578125" style="49" customWidth="1"/>
    <col min="8932" max="8941" width="8" style="49" customWidth="1"/>
    <col min="8942" max="8942" width="8.85546875" style="49" customWidth="1"/>
    <col min="8943" max="8943" width="10.140625" style="49" customWidth="1"/>
    <col min="8944" max="8949" width="7.85546875" style="49" customWidth="1"/>
    <col min="8950" max="9175" width="8.85546875" style="49"/>
    <col min="9176" max="9176" width="5.42578125" style="49" customWidth="1"/>
    <col min="9177" max="9178" width="12.85546875" style="49" customWidth="1"/>
    <col min="9179" max="9185" width="5.42578125" style="49" customWidth="1"/>
    <col min="9186" max="9187" width="8.42578125" style="49" customWidth="1"/>
    <col min="9188" max="9197" width="8" style="49" customWidth="1"/>
    <col min="9198" max="9198" width="8.85546875" style="49" customWidth="1"/>
    <col min="9199" max="9199" width="10.140625" style="49" customWidth="1"/>
    <col min="9200" max="9205" width="7.85546875" style="49" customWidth="1"/>
    <col min="9206" max="9431" width="8.85546875" style="49"/>
    <col min="9432" max="9432" width="5.42578125" style="49" customWidth="1"/>
    <col min="9433" max="9434" width="12.85546875" style="49" customWidth="1"/>
    <col min="9435" max="9441" width="5.42578125" style="49" customWidth="1"/>
    <col min="9442" max="9443" width="8.42578125" style="49" customWidth="1"/>
    <col min="9444" max="9453" width="8" style="49" customWidth="1"/>
    <col min="9454" max="9454" width="8.85546875" style="49" customWidth="1"/>
    <col min="9455" max="9455" width="10.140625" style="49" customWidth="1"/>
    <col min="9456" max="9461" width="7.85546875" style="49" customWidth="1"/>
    <col min="9462" max="9687" width="8.85546875" style="49"/>
    <col min="9688" max="9688" width="5.42578125" style="49" customWidth="1"/>
    <col min="9689" max="9690" width="12.85546875" style="49" customWidth="1"/>
    <col min="9691" max="9697" width="5.42578125" style="49" customWidth="1"/>
    <col min="9698" max="9699" width="8.42578125" style="49" customWidth="1"/>
    <col min="9700" max="9709" width="8" style="49" customWidth="1"/>
    <col min="9710" max="9710" width="8.85546875" style="49" customWidth="1"/>
    <col min="9711" max="9711" width="10.140625" style="49" customWidth="1"/>
    <col min="9712" max="9717" width="7.85546875" style="49" customWidth="1"/>
    <col min="9718" max="9943" width="8.85546875" style="49"/>
    <col min="9944" max="9944" width="5.42578125" style="49" customWidth="1"/>
    <col min="9945" max="9946" width="12.85546875" style="49" customWidth="1"/>
    <col min="9947" max="9953" width="5.42578125" style="49" customWidth="1"/>
    <col min="9954" max="9955" width="8.42578125" style="49" customWidth="1"/>
    <col min="9956" max="9965" width="8" style="49" customWidth="1"/>
    <col min="9966" max="9966" width="8.85546875" style="49" customWidth="1"/>
    <col min="9967" max="9967" width="10.140625" style="49" customWidth="1"/>
    <col min="9968" max="9973" width="7.85546875" style="49" customWidth="1"/>
    <col min="9974" max="10199" width="8.85546875" style="49"/>
    <col min="10200" max="10200" width="5.42578125" style="49" customWidth="1"/>
    <col min="10201" max="10202" width="12.85546875" style="49" customWidth="1"/>
    <col min="10203" max="10209" width="5.42578125" style="49" customWidth="1"/>
    <col min="10210" max="10211" width="8.42578125" style="49" customWidth="1"/>
    <col min="10212" max="10221" width="8" style="49" customWidth="1"/>
    <col min="10222" max="10222" width="8.85546875" style="49" customWidth="1"/>
    <col min="10223" max="10223" width="10.140625" style="49" customWidth="1"/>
    <col min="10224" max="10229" width="7.85546875" style="49" customWidth="1"/>
    <col min="10230" max="10455" width="8.85546875" style="49"/>
    <col min="10456" max="10456" width="5.42578125" style="49" customWidth="1"/>
    <col min="10457" max="10458" width="12.85546875" style="49" customWidth="1"/>
    <col min="10459" max="10465" width="5.42578125" style="49" customWidth="1"/>
    <col min="10466" max="10467" width="8.42578125" style="49" customWidth="1"/>
    <col min="10468" max="10477" width="8" style="49" customWidth="1"/>
    <col min="10478" max="10478" width="8.85546875" style="49" customWidth="1"/>
    <col min="10479" max="10479" width="10.140625" style="49" customWidth="1"/>
    <col min="10480" max="10485" width="7.85546875" style="49" customWidth="1"/>
    <col min="10486" max="10711" width="8.85546875" style="49"/>
    <col min="10712" max="10712" width="5.42578125" style="49" customWidth="1"/>
    <col min="10713" max="10714" width="12.85546875" style="49" customWidth="1"/>
    <col min="10715" max="10721" width="5.42578125" style="49" customWidth="1"/>
    <col min="10722" max="10723" width="8.42578125" style="49" customWidth="1"/>
    <col min="10724" max="10733" width="8" style="49" customWidth="1"/>
    <col min="10734" max="10734" width="8.85546875" style="49" customWidth="1"/>
    <col min="10735" max="10735" width="10.140625" style="49" customWidth="1"/>
    <col min="10736" max="10741" width="7.85546875" style="49" customWidth="1"/>
    <col min="10742" max="10967" width="8.85546875" style="49"/>
    <col min="10968" max="10968" width="5.42578125" style="49" customWidth="1"/>
    <col min="10969" max="10970" width="12.85546875" style="49" customWidth="1"/>
    <col min="10971" max="10977" width="5.42578125" style="49" customWidth="1"/>
    <col min="10978" max="10979" width="8.42578125" style="49" customWidth="1"/>
    <col min="10980" max="10989" width="8" style="49" customWidth="1"/>
    <col min="10990" max="10990" width="8.85546875" style="49" customWidth="1"/>
    <col min="10991" max="10991" width="10.140625" style="49" customWidth="1"/>
    <col min="10992" max="10997" width="7.85546875" style="49" customWidth="1"/>
    <col min="10998" max="11223" width="8.85546875" style="49"/>
    <col min="11224" max="11224" width="5.42578125" style="49" customWidth="1"/>
    <col min="11225" max="11226" width="12.85546875" style="49" customWidth="1"/>
    <col min="11227" max="11233" width="5.42578125" style="49" customWidth="1"/>
    <col min="11234" max="11235" width="8.42578125" style="49" customWidth="1"/>
    <col min="11236" max="11245" width="8" style="49" customWidth="1"/>
    <col min="11246" max="11246" width="8.85546875" style="49" customWidth="1"/>
    <col min="11247" max="11247" width="10.140625" style="49" customWidth="1"/>
    <col min="11248" max="11253" width="7.85546875" style="49" customWidth="1"/>
    <col min="11254" max="11479" width="8.85546875" style="49"/>
    <col min="11480" max="11480" width="5.42578125" style="49" customWidth="1"/>
    <col min="11481" max="11482" width="12.85546875" style="49" customWidth="1"/>
    <col min="11483" max="11489" width="5.42578125" style="49" customWidth="1"/>
    <col min="11490" max="11491" width="8.42578125" style="49" customWidth="1"/>
    <col min="11492" max="11501" width="8" style="49" customWidth="1"/>
    <col min="11502" max="11502" width="8.85546875" style="49" customWidth="1"/>
    <col min="11503" max="11503" width="10.140625" style="49" customWidth="1"/>
    <col min="11504" max="11509" width="7.85546875" style="49" customWidth="1"/>
    <col min="11510" max="11735" width="8.85546875" style="49"/>
    <col min="11736" max="11736" width="5.42578125" style="49" customWidth="1"/>
    <col min="11737" max="11738" width="12.85546875" style="49" customWidth="1"/>
    <col min="11739" max="11745" width="5.42578125" style="49" customWidth="1"/>
    <col min="11746" max="11747" width="8.42578125" style="49" customWidth="1"/>
    <col min="11748" max="11757" width="8" style="49" customWidth="1"/>
    <col min="11758" max="11758" width="8.85546875" style="49" customWidth="1"/>
    <col min="11759" max="11759" width="10.140625" style="49" customWidth="1"/>
    <col min="11760" max="11765" width="7.85546875" style="49" customWidth="1"/>
    <col min="11766" max="11991" width="8.85546875" style="49"/>
    <col min="11992" max="11992" width="5.42578125" style="49" customWidth="1"/>
    <col min="11993" max="11994" width="12.85546875" style="49" customWidth="1"/>
    <col min="11995" max="12001" width="5.42578125" style="49" customWidth="1"/>
    <col min="12002" max="12003" width="8.42578125" style="49" customWidth="1"/>
    <col min="12004" max="12013" width="8" style="49" customWidth="1"/>
    <col min="12014" max="12014" width="8.85546875" style="49" customWidth="1"/>
    <col min="12015" max="12015" width="10.140625" style="49" customWidth="1"/>
    <col min="12016" max="12021" width="7.85546875" style="49" customWidth="1"/>
    <col min="12022" max="12247" width="8.85546875" style="49"/>
    <col min="12248" max="12248" width="5.42578125" style="49" customWidth="1"/>
    <col min="12249" max="12250" width="12.85546875" style="49" customWidth="1"/>
    <col min="12251" max="12257" width="5.42578125" style="49" customWidth="1"/>
    <col min="12258" max="12259" width="8.42578125" style="49" customWidth="1"/>
    <col min="12260" max="12269" width="8" style="49" customWidth="1"/>
    <col min="12270" max="12270" width="8.85546875" style="49" customWidth="1"/>
    <col min="12271" max="12271" width="10.140625" style="49" customWidth="1"/>
    <col min="12272" max="12277" width="7.85546875" style="49" customWidth="1"/>
    <col min="12278" max="12503" width="8.85546875" style="49"/>
    <col min="12504" max="12504" width="5.42578125" style="49" customWidth="1"/>
    <col min="12505" max="12506" width="12.85546875" style="49" customWidth="1"/>
    <col min="12507" max="12513" width="5.42578125" style="49" customWidth="1"/>
    <col min="12514" max="12515" width="8.42578125" style="49" customWidth="1"/>
    <col min="12516" max="12525" width="8" style="49" customWidth="1"/>
    <col min="12526" max="12526" width="8.85546875" style="49" customWidth="1"/>
    <col min="12527" max="12527" width="10.140625" style="49" customWidth="1"/>
    <col min="12528" max="12533" width="7.85546875" style="49" customWidth="1"/>
    <col min="12534" max="12759" width="8.85546875" style="49"/>
    <col min="12760" max="12760" width="5.42578125" style="49" customWidth="1"/>
    <col min="12761" max="12762" width="12.85546875" style="49" customWidth="1"/>
    <col min="12763" max="12769" width="5.42578125" style="49" customWidth="1"/>
    <col min="12770" max="12771" width="8.42578125" style="49" customWidth="1"/>
    <col min="12772" max="12781" width="8" style="49" customWidth="1"/>
    <col min="12782" max="12782" width="8.85546875" style="49" customWidth="1"/>
    <col min="12783" max="12783" width="10.140625" style="49" customWidth="1"/>
    <col min="12784" max="12789" width="7.85546875" style="49" customWidth="1"/>
    <col min="12790" max="13015" width="8.85546875" style="49"/>
    <col min="13016" max="13016" width="5.42578125" style="49" customWidth="1"/>
    <col min="13017" max="13018" width="12.85546875" style="49" customWidth="1"/>
    <col min="13019" max="13025" width="5.42578125" style="49" customWidth="1"/>
    <col min="13026" max="13027" width="8.42578125" style="49" customWidth="1"/>
    <col min="13028" max="13037" width="8" style="49" customWidth="1"/>
    <col min="13038" max="13038" width="8.85546875" style="49" customWidth="1"/>
    <col min="13039" max="13039" width="10.140625" style="49" customWidth="1"/>
    <col min="13040" max="13045" width="7.85546875" style="49" customWidth="1"/>
    <col min="13046" max="13271" width="8.85546875" style="49"/>
    <col min="13272" max="13272" width="5.42578125" style="49" customWidth="1"/>
    <col min="13273" max="13274" width="12.85546875" style="49" customWidth="1"/>
    <col min="13275" max="13281" width="5.42578125" style="49" customWidth="1"/>
    <col min="13282" max="13283" width="8.42578125" style="49" customWidth="1"/>
    <col min="13284" max="13293" width="8" style="49" customWidth="1"/>
    <col min="13294" max="13294" width="8.85546875" style="49" customWidth="1"/>
    <col min="13295" max="13295" width="10.140625" style="49" customWidth="1"/>
    <col min="13296" max="13301" width="7.85546875" style="49" customWidth="1"/>
    <col min="13302" max="13527" width="8.85546875" style="49"/>
    <col min="13528" max="13528" width="5.42578125" style="49" customWidth="1"/>
    <col min="13529" max="13530" width="12.85546875" style="49" customWidth="1"/>
    <col min="13531" max="13537" width="5.42578125" style="49" customWidth="1"/>
    <col min="13538" max="13539" width="8.42578125" style="49" customWidth="1"/>
    <col min="13540" max="13549" width="8" style="49" customWidth="1"/>
    <col min="13550" max="13550" width="8.85546875" style="49" customWidth="1"/>
    <col min="13551" max="13551" width="10.140625" style="49" customWidth="1"/>
    <col min="13552" max="13557" width="7.85546875" style="49" customWidth="1"/>
    <col min="13558" max="13783" width="8.85546875" style="49"/>
    <col min="13784" max="13784" width="5.42578125" style="49" customWidth="1"/>
    <col min="13785" max="13786" width="12.85546875" style="49" customWidth="1"/>
    <col min="13787" max="13793" width="5.42578125" style="49" customWidth="1"/>
    <col min="13794" max="13795" width="8.42578125" style="49" customWidth="1"/>
    <col min="13796" max="13805" width="8" style="49" customWidth="1"/>
    <col min="13806" max="13806" width="8.85546875" style="49" customWidth="1"/>
    <col min="13807" max="13807" width="10.140625" style="49" customWidth="1"/>
    <col min="13808" max="13813" width="7.85546875" style="49" customWidth="1"/>
    <col min="13814" max="14039" width="8.85546875" style="49"/>
    <col min="14040" max="14040" width="5.42578125" style="49" customWidth="1"/>
    <col min="14041" max="14042" width="12.85546875" style="49" customWidth="1"/>
    <col min="14043" max="14049" width="5.42578125" style="49" customWidth="1"/>
    <col min="14050" max="14051" width="8.42578125" style="49" customWidth="1"/>
    <col min="14052" max="14061" width="8" style="49" customWidth="1"/>
    <col min="14062" max="14062" width="8.85546875" style="49" customWidth="1"/>
    <col min="14063" max="14063" width="10.140625" style="49" customWidth="1"/>
    <col min="14064" max="14069" width="7.85546875" style="49" customWidth="1"/>
    <col min="14070" max="14295" width="8.85546875" style="49"/>
    <col min="14296" max="14296" width="5.42578125" style="49" customWidth="1"/>
    <col min="14297" max="14298" width="12.85546875" style="49" customWidth="1"/>
    <col min="14299" max="14305" width="5.42578125" style="49" customWidth="1"/>
    <col min="14306" max="14307" width="8.42578125" style="49" customWidth="1"/>
    <col min="14308" max="14317" width="8" style="49" customWidth="1"/>
    <col min="14318" max="14318" width="8.85546875" style="49" customWidth="1"/>
    <col min="14319" max="14319" width="10.140625" style="49" customWidth="1"/>
    <col min="14320" max="14325" width="7.85546875" style="49" customWidth="1"/>
    <col min="14326" max="14551" width="8.85546875" style="49"/>
    <col min="14552" max="14552" width="5.42578125" style="49" customWidth="1"/>
    <col min="14553" max="14554" width="12.85546875" style="49" customWidth="1"/>
    <col min="14555" max="14561" width="5.42578125" style="49" customWidth="1"/>
    <col min="14562" max="14563" width="8.42578125" style="49" customWidth="1"/>
    <col min="14564" max="14573" width="8" style="49" customWidth="1"/>
    <col min="14574" max="14574" width="8.85546875" style="49" customWidth="1"/>
    <col min="14575" max="14575" width="10.140625" style="49" customWidth="1"/>
    <col min="14576" max="14581" width="7.85546875" style="49" customWidth="1"/>
    <col min="14582" max="14807" width="8.85546875" style="49"/>
    <col min="14808" max="14808" width="5.42578125" style="49" customWidth="1"/>
    <col min="14809" max="14810" width="12.85546875" style="49" customWidth="1"/>
    <col min="14811" max="14817" width="5.42578125" style="49" customWidth="1"/>
    <col min="14818" max="14819" width="8.42578125" style="49" customWidth="1"/>
    <col min="14820" max="14829" width="8" style="49" customWidth="1"/>
    <col min="14830" max="14830" width="8.85546875" style="49" customWidth="1"/>
    <col min="14831" max="14831" width="10.140625" style="49" customWidth="1"/>
    <col min="14832" max="14837" width="7.85546875" style="49" customWidth="1"/>
    <col min="14838" max="15063" width="8.85546875" style="49"/>
    <col min="15064" max="15064" width="5.42578125" style="49" customWidth="1"/>
    <col min="15065" max="15066" width="12.85546875" style="49" customWidth="1"/>
    <col min="15067" max="15073" width="5.42578125" style="49" customWidth="1"/>
    <col min="15074" max="15075" width="8.42578125" style="49" customWidth="1"/>
    <col min="15076" max="15085" width="8" style="49" customWidth="1"/>
    <col min="15086" max="15086" width="8.85546875" style="49" customWidth="1"/>
    <col min="15087" max="15087" width="10.140625" style="49" customWidth="1"/>
    <col min="15088" max="15093" width="7.85546875" style="49" customWidth="1"/>
    <col min="15094" max="15319" width="8.85546875" style="49"/>
    <col min="15320" max="15320" width="5.42578125" style="49" customWidth="1"/>
    <col min="15321" max="15322" width="12.85546875" style="49" customWidth="1"/>
    <col min="15323" max="15329" width="5.42578125" style="49" customWidth="1"/>
    <col min="15330" max="15331" width="8.42578125" style="49" customWidth="1"/>
    <col min="15332" max="15341" width="8" style="49" customWidth="1"/>
    <col min="15342" max="15342" width="8.85546875" style="49" customWidth="1"/>
    <col min="15343" max="15343" width="10.140625" style="49" customWidth="1"/>
    <col min="15344" max="15349" width="7.85546875" style="49" customWidth="1"/>
    <col min="15350" max="15575" width="8.85546875" style="49"/>
    <col min="15576" max="15576" width="5.42578125" style="49" customWidth="1"/>
    <col min="15577" max="15578" width="12.85546875" style="49" customWidth="1"/>
    <col min="15579" max="15585" width="5.42578125" style="49" customWidth="1"/>
    <col min="15586" max="15587" width="8.42578125" style="49" customWidth="1"/>
    <col min="15588" max="15597" width="8" style="49" customWidth="1"/>
    <col min="15598" max="15598" width="8.85546875" style="49" customWidth="1"/>
    <col min="15599" max="15599" width="10.140625" style="49" customWidth="1"/>
    <col min="15600" max="15605" width="7.85546875" style="49" customWidth="1"/>
    <col min="15606" max="15831" width="8.85546875" style="49"/>
    <col min="15832" max="15832" width="5.42578125" style="49" customWidth="1"/>
    <col min="15833" max="15834" width="12.85546875" style="49" customWidth="1"/>
    <col min="15835" max="15841" width="5.42578125" style="49" customWidth="1"/>
    <col min="15842" max="15843" width="8.42578125" style="49" customWidth="1"/>
    <col min="15844" max="15853" width="8" style="49" customWidth="1"/>
    <col min="15854" max="15854" width="8.85546875" style="49" customWidth="1"/>
    <col min="15855" max="15855" width="10.140625" style="49" customWidth="1"/>
    <col min="15856" max="15861" width="7.85546875" style="49" customWidth="1"/>
    <col min="15862" max="16087" width="8.85546875" style="49"/>
    <col min="16088" max="16088" width="5.42578125" style="49" customWidth="1"/>
    <col min="16089" max="16090" width="12.85546875" style="49" customWidth="1"/>
    <col min="16091" max="16097" width="5.42578125" style="49" customWidth="1"/>
    <col min="16098" max="16099" width="8.42578125" style="49" customWidth="1"/>
    <col min="16100" max="16109" width="8" style="49" customWidth="1"/>
    <col min="16110" max="16110" width="8.85546875" style="49" customWidth="1"/>
    <col min="16111" max="16111" width="10.140625" style="49" customWidth="1"/>
    <col min="16112" max="16117" width="7.85546875" style="49" customWidth="1"/>
    <col min="16118" max="16384" width="8.85546875" style="49"/>
  </cols>
  <sheetData>
    <row r="1" spans="1:41" ht="39.75" customHeight="1">
      <c r="A1" s="47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66" t="s">
        <v>98</v>
      </c>
      <c r="T1" s="466"/>
      <c r="U1" s="22"/>
      <c r="V1" s="22"/>
      <c r="W1" s="22"/>
      <c r="X1" s="22"/>
      <c r="Y1" s="22"/>
      <c r="Z1" s="22"/>
      <c r="AA1" s="22"/>
      <c r="AB1" s="48"/>
      <c r="AC1" s="48"/>
      <c r="AD1" s="48"/>
      <c r="AE1" s="48"/>
      <c r="AF1" s="22"/>
      <c r="AG1" s="22"/>
      <c r="AH1" s="22"/>
      <c r="AI1" s="22"/>
      <c r="AJ1" s="22"/>
      <c r="AK1" s="22"/>
      <c r="AL1" s="22"/>
      <c r="AM1" s="467" t="s">
        <v>99</v>
      </c>
      <c r="AN1" s="467"/>
      <c r="AO1" s="467"/>
    </row>
    <row r="2" spans="1:41" ht="53.25" customHeight="1">
      <c r="A2" s="22"/>
      <c r="B2" s="22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22"/>
      <c r="V2" s="22"/>
      <c r="W2" s="22"/>
      <c r="X2" s="22"/>
      <c r="Y2" s="22"/>
      <c r="Z2" s="22"/>
      <c r="AA2" s="22"/>
      <c r="AB2" s="48"/>
      <c r="AC2" s="48"/>
      <c r="AD2" s="48"/>
      <c r="AE2" s="48"/>
      <c r="AF2" s="48"/>
      <c r="AG2" s="48"/>
      <c r="AH2" s="50"/>
      <c r="AI2" s="50"/>
      <c r="AJ2" s="22"/>
      <c r="AK2" s="22"/>
      <c r="AL2" s="22"/>
      <c r="AM2" s="22"/>
      <c r="AN2" s="22"/>
      <c r="AO2" s="22"/>
    </row>
    <row r="3" spans="1:41" s="52" customFormat="1" ht="17.25" customHeight="1">
      <c r="A3" s="342" t="s">
        <v>100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</row>
    <row r="4" spans="1:41" s="52" customFormat="1" ht="17.25" customHeight="1">
      <c r="A4" s="342" t="s">
        <v>101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</row>
    <row r="5" spans="1:41" s="54" customFormat="1" ht="21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53"/>
      <c r="AO5" s="53"/>
    </row>
    <row r="6" spans="1:41" s="57" customFormat="1" ht="18" customHeight="1">
      <c r="A6" s="236"/>
      <c r="B6" s="236"/>
      <c r="C6" s="237"/>
      <c r="D6" s="238"/>
      <c r="E6" s="238"/>
      <c r="F6" s="238"/>
      <c r="G6" s="238"/>
      <c r="H6" s="238"/>
      <c r="I6" s="238"/>
      <c r="J6" s="55"/>
      <c r="K6" s="55"/>
      <c r="L6" s="55"/>
      <c r="M6" s="55"/>
      <c r="N6" s="55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5"/>
      <c r="AO6" s="55"/>
    </row>
    <row r="7" spans="1:41" s="57" customFormat="1" ht="18.75" customHeight="1">
      <c r="A7" s="239"/>
      <c r="B7" s="234"/>
      <c r="C7" s="234"/>
      <c r="D7" s="234"/>
      <c r="E7" s="234"/>
      <c r="F7" s="234"/>
      <c r="G7" s="234"/>
      <c r="H7" s="234"/>
      <c r="I7" s="238"/>
      <c r="J7" s="55"/>
      <c r="K7" s="55"/>
      <c r="L7" s="55"/>
      <c r="M7" s="55"/>
      <c r="N7" s="55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5"/>
      <c r="AO7" s="55"/>
    </row>
    <row r="8" spans="1:41" s="57" customFormat="1" ht="24" customHeight="1">
      <c r="A8" s="239"/>
      <c r="B8" s="345"/>
      <c r="C8" s="345"/>
      <c r="D8" s="345"/>
      <c r="E8" s="345"/>
      <c r="F8" s="345"/>
      <c r="G8" s="345"/>
      <c r="H8" s="345"/>
      <c r="I8" s="239"/>
      <c r="J8" s="15"/>
      <c r="K8" s="15"/>
      <c r="L8" s="15"/>
      <c r="M8" s="55"/>
      <c r="N8" s="55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5"/>
      <c r="AO8" s="55"/>
    </row>
    <row r="9" spans="1:41" s="57" customFormat="1" ht="18.75" customHeight="1">
      <c r="A9" s="239"/>
      <c r="B9" s="345"/>
      <c r="C9" s="345"/>
      <c r="D9" s="345"/>
      <c r="E9" s="345"/>
      <c r="F9" s="345"/>
      <c r="G9" s="345"/>
      <c r="H9" s="345"/>
      <c r="I9" s="239"/>
      <c r="J9" s="15"/>
      <c r="K9" s="15"/>
      <c r="L9" s="15"/>
      <c r="M9" s="55"/>
      <c r="N9" s="55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5"/>
      <c r="AO9" s="55"/>
    </row>
    <row r="10" spans="1:41" s="57" customFormat="1" ht="25.5" customHeight="1">
      <c r="A10" s="18"/>
      <c r="B10" s="18"/>
      <c r="C10" s="19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5"/>
      <c r="AO10" s="55"/>
    </row>
    <row r="11" spans="1:41" s="54" customFormat="1" ht="18" customHeight="1">
      <c r="A11" s="295" t="s">
        <v>102</v>
      </c>
      <c r="B11" s="295"/>
      <c r="C11" s="295"/>
      <c r="D11" s="53"/>
      <c r="E11" s="53"/>
      <c r="F11" s="53"/>
      <c r="G11" s="53"/>
      <c r="H11" s="60"/>
      <c r="I11" s="60"/>
      <c r="J11" s="60"/>
      <c r="K11" s="60"/>
      <c r="L11" s="60"/>
      <c r="M11" s="60"/>
      <c r="N11" s="60"/>
      <c r="O11" s="61"/>
      <c r="P11" s="61"/>
      <c r="Q11" s="61"/>
      <c r="R11" s="61"/>
      <c r="S11" s="61"/>
      <c r="T11" s="62" t="s">
        <v>4</v>
      </c>
      <c r="U11" s="48"/>
      <c r="V11" s="48"/>
      <c r="W11" s="48"/>
      <c r="X11" s="48"/>
      <c r="Y11" s="48"/>
      <c r="Z11" s="48"/>
      <c r="AA11" s="48"/>
      <c r="AB11" s="48"/>
      <c r="AC11" s="48"/>
      <c r="AD11" s="23"/>
      <c r="AE11" s="23"/>
      <c r="AF11" s="23"/>
      <c r="AG11" s="23"/>
      <c r="AH11" s="23"/>
      <c r="AI11" s="23"/>
      <c r="AJ11" s="48"/>
      <c r="AK11" s="48"/>
      <c r="AL11" s="48"/>
      <c r="AM11" s="48"/>
      <c r="AN11" s="53"/>
      <c r="AO11" s="62" t="s">
        <v>4</v>
      </c>
    </row>
    <row r="12" spans="1:41" s="54" customFormat="1" ht="21.75" customHeight="1">
      <c r="A12" s="446" t="s">
        <v>103</v>
      </c>
      <c r="B12" s="447"/>
      <c r="C12" s="347" t="s">
        <v>6</v>
      </c>
      <c r="D12" s="63"/>
      <c r="E12" s="64"/>
      <c r="F12" s="64"/>
      <c r="G12" s="6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41"/>
      <c r="U12" s="446" t="s">
        <v>103</v>
      </c>
      <c r="V12" s="447"/>
      <c r="W12" s="447"/>
      <c r="X12" s="448"/>
      <c r="Y12" s="463" t="s">
        <v>6</v>
      </c>
      <c r="Z12" s="434" t="s">
        <v>8</v>
      </c>
      <c r="AA12" s="441"/>
      <c r="AB12" s="446"/>
      <c r="AC12" s="447"/>
      <c r="AD12" s="447"/>
      <c r="AE12" s="447"/>
      <c r="AF12" s="447"/>
      <c r="AG12" s="447"/>
      <c r="AH12" s="447"/>
      <c r="AI12" s="448"/>
      <c r="AJ12" s="449" t="s">
        <v>7</v>
      </c>
      <c r="AK12" s="65"/>
      <c r="AL12" s="65"/>
      <c r="AM12" s="65"/>
      <c r="AN12" s="65"/>
      <c r="AO12" s="66"/>
    </row>
    <row r="13" spans="1:41" s="54" customFormat="1" ht="27.75" customHeight="1">
      <c r="A13" s="457"/>
      <c r="B13" s="458"/>
      <c r="C13" s="347"/>
      <c r="D13" s="452" t="s">
        <v>8</v>
      </c>
      <c r="E13" s="453"/>
      <c r="F13" s="444" t="s">
        <v>9</v>
      </c>
      <c r="G13" s="444"/>
      <c r="H13" s="433" t="s">
        <v>10</v>
      </c>
      <c r="I13" s="434"/>
      <c r="J13" s="434"/>
      <c r="K13" s="434"/>
      <c r="L13" s="441"/>
      <c r="M13" s="347" t="s">
        <v>11</v>
      </c>
      <c r="N13" s="347"/>
      <c r="O13" s="347"/>
      <c r="P13" s="347"/>
      <c r="Q13" s="347" t="s">
        <v>12</v>
      </c>
      <c r="R13" s="347"/>
      <c r="S13" s="347"/>
      <c r="T13" s="347"/>
      <c r="U13" s="457"/>
      <c r="V13" s="458"/>
      <c r="W13" s="458"/>
      <c r="X13" s="461"/>
      <c r="Y13" s="464"/>
      <c r="Z13" s="434" t="s">
        <v>12</v>
      </c>
      <c r="AA13" s="441"/>
      <c r="AB13" s="455" t="s">
        <v>13</v>
      </c>
      <c r="AC13" s="444" t="s">
        <v>9</v>
      </c>
      <c r="AD13" s="347" t="s">
        <v>10</v>
      </c>
      <c r="AE13" s="347"/>
      <c r="AF13" s="347" t="s">
        <v>11</v>
      </c>
      <c r="AG13" s="347"/>
      <c r="AH13" s="347" t="s">
        <v>12</v>
      </c>
      <c r="AI13" s="347"/>
      <c r="AJ13" s="450"/>
      <c r="AK13" s="445" t="s">
        <v>9</v>
      </c>
      <c r="AL13" s="438" t="s">
        <v>14</v>
      </c>
      <c r="AM13" s="67"/>
      <c r="AN13" s="438" t="s">
        <v>15</v>
      </c>
      <c r="AO13" s="68"/>
    </row>
    <row r="14" spans="1:41" s="57" customFormat="1" ht="28.5" customHeight="1">
      <c r="A14" s="457"/>
      <c r="B14" s="458"/>
      <c r="C14" s="347"/>
      <c r="D14" s="452"/>
      <c r="E14" s="453"/>
      <c r="F14" s="444"/>
      <c r="G14" s="444"/>
      <c r="H14" s="347" t="s">
        <v>16</v>
      </c>
      <c r="I14" s="347"/>
      <c r="J14" s="347"/>
      <c r="K14" s="347" t="s">
        <v>17</v>
      </c>
      <c r="L14" s="347"/>
      <c r="M14" s="347" t="s">
        <v>18</v>
      </c>
      <c r="N14" s="347"/>
      <c r="O14" s="347" t="s">
        <v>19</v>
      </c>
      <c r="P14" s="347"/>
      <c r="Q14" s="347" t="s">
        <v>20</v>
      </c>
      <c r="R14" s="347"/>
      <c r="S14" s="347" t="s">
        <v>21</v>
      </c>
      <c r="T14" s="347"/>
      <c r="U14" s="457"/>
      <c r="V14" s="458"/>
      <c r="W14" s="458"/>
      <c r="X14" s="461"/>
      <c r="Y14" s="464"/>
      <c r="Z14" s="433" t="s">
        <v>22</v>
      </c>
      <c r="AA14" s="441"/>
      <c r="AB14" s="455"/>
      <c r="AC14" s="444"/>
      <c r="AD14" s="69"/>
      <c r="AE14" s="70"/>
      <c r="AF14" s="442" t="s">
        <v>23</v>
      </c>
      <c r="AG14" s="70"/>
      <c r="AH14" s="442" t="s">
        <v>23</v>
      </c>
      <c r="AI14" s="70"/>
      <c r="AJ14" s="450"/>
      <c r="AK14" s="445"/>
      <c r="AL14" s="439"/>
      <c r="AM14" s="430" t="s">
        <v>9</v>
      </c>
      <c r="AN14" s="439"/>
      <c r="AO14" s="430" t="s">
        <v>9</v>
      </c>
    </row>
    <row r="15" spans="1:41" s="54" customFormat="1" ht="61.5" customHeight="1">
      <c r="A15" s="459"/>
      <c r="B15" s="460"/>
      <c r="C15" s="347"/>
      <c r="D15" s="443"/>
      <c r="E15" s="454"/>
      <c r="F15" s="444"/>
      <c r="G15" s="444"/>
      <c r="H15" s="431" t="s">
        <v>23</v>
      </c>
      <c r="I15" s="432"/>
      <c r="J15" s="71" t="s">
        <v>9</v>
      </c>
      <c r="K15" s="72" t="s">
        <v>23</v>
      </c>
      <c r="L15" s="71" t="s">
        <v>9</v>
      </c>
      <c r="M15" s="72" t="s">
        <v>23</v>
      </c>
      <c r="N15" s="71" t="s">
        <v>9</v>
      </c>
      <c r="O15" s="72" t="s">
        <v>23</v>
      </c>
      <c r="P15" s="71" t="s">
        <v>9</v>
      </c>
      <c r="Q15" s="72" t="s">
        <v>23</v>
      </c>
      <c r="R15" s="71" t="s">
        <v>9</v>
      </c>
      <c r="S15" s="72" t="s">
        <v>23</v>
      </c>
      <c r="T15" s="71" t="s">
        <v>9</v>
      </c>
      <c r="U15" s="459"/>
      <c r="V15" s="460"/>
      <c r="W15" s="460"/>
      <c r="X15" s="462"/>
      <c r="Y15" s="465"/>
      <c r="Z15" s="72" t="s">
        <v>23</v>
      </c>
      <c r="AA15" s="71" t="s">
        <v>9</v>
      </c>
      <c r="AB15" s="456"/>
      <c r="AC15" s="444"/>
      <c r="AD15" s="73" t="s">
        <v>23</v>
      </c>
      <c r="AE15" s="74" t="s">
        <v>9</v>
      </c>
      <c r="AF15" s="443"/>
      <c r="AG15" s="74" t="s">
        <v>9</v>
      </c>
      <c r="AH15" s="443"/>
      <c r="AI15" s="72" t="s">
        <v>9</v>
      </c>
      <c r="AJ15" s="451"/>
      <c r="AK15" s="445"/>
      <c r="AL15" s="440"/>
      <c r="AM15" s="430"/>
      <c r="AN15" s="440"/>
      <c r="AO15" s="430"/>
    </row>
    <row r="16" spans="1:41" s="54" customFormat="1" ht="17.25" customHeight="1">
      <c r="A16" s="433" t="s">
        <v>24</v>
      </c>
      <c r="B16" s="434"/>
      <c r="C16" s="75" t="s">
        <v>25</v>
      </c>
      <c r="D16" s="420">
        <v>1</v>
      </c>
      <c r="E16" s="421"/>
      <c r="F16" s="420">
        <v>2</v>
      </c>
      <c r="G16" s="421"/>
      <c r="H16" s="420">
        <v>3</v>
      </c>
      <c r="I16" s="421"/>
      <c r="J16" s="76">
        <v>4</v>
      </c>
      <c r="K16" s="76">
        <v>5</v>
      </c>
      <c r="L16" s="76">
        <v>6</v>
      </c>
      <c r="M16" s="76">
        <v>7</v>
      </c>
      <c r="N16" s="76">
        <v>8</v>
      </c>
      <c r="O16" s="76">
        <v>9</v>
      </c>
      <c r="P16" s="76">
        <v>10</v>
      </c>
      <c r="Q16" s="76">
        <v>11</v>
      </c>
      <c r="R16" s="76">
        <v>12</v>
      </c>
      <c r="S16" s="76">
        <v>13</v>
      </c>
      <c r="T16" s="76">
        <v>14</v>
      </c>
      <c r="U16" s="435" t="s">
        <v>24</v>
      </c>
      <c r="V16" s="436"/>
      <c r="W16" s="436"/>
      <c r="X16" s="437"/>
      <c r="Y16" s="75" t="s">
        <v>25</v>
      </c>
      <c r="Z16" s="76">
        <v>15</v>
      </c>
      <c r="AA16" s="76">
        <v>16</v>
      </c>
      <c r="AB16" s="76">
        <v>17</v>
      </c>
      <c r="AC16" s="76">
        <v>18</v>
      </c>
      <c r="AD16" s="76">
        <v>19</v>
      </c>
      <c r="AE16" s="76">
        <v>20</v>
      </c>
      <c r="AF16" s="76">
        <v>21</v>
      </c>
      <c r="AG16" s="76">
        <v>22</v>
      </c>
      <c r="AH16" s="76">
        <v>23</v>
      </c>
      <c r="AI16" s="76">
        <v>24</v>
      </c>
      <c r="AJ16" s="76">
        <v>25</v>
      </c>
      <c r="AK16" s="76">
        <v>26</v>
      </c>
      <c r="AL16" s="76">
        <v>27</v>
      </c>
      <c r="AM16" s="76">
        <v>28</v>
      </c>
      <c r="AN16" s="76">
        <v>29</v>
      </c>
      <c r="AO16" s="76">
        <v>30</v>
      </c>
    </row>
    <row r="17" spans="1:41" s="54" customFormat="1" ht="27" customHeight="1">
      <c r="A17" s="405" t="s">
        <v>104</v>
      </c>
      <c r="B17" s="406"/>
      <c r="C17" s="76">
        <v>1</v>
      </c>
      <c r="D17" s="422">
        <f>+D18+D19</f>
        <v>18887</v>
      </c>
      <c r="E17" s="423"/>
      <c r="F17" s="422">
        <f>+F18+F19</f>
        <v>8590</v>
      </c>
      <c r="G17" s="423"/>
      <c r="H17" s="422">
        <f>+H18+H19</f>
        <v>1293</v>
      </c>
      <c r="I17" s="423"/>
      <c r="J17" s="77">
        <f>+J18+J19</f>
        <v>483</v>
      </c>
      <c r="K17" s="77">
        <f t="shared" ref="K17:T17" si="0">+K18+K19</f>
        <v>1167</v>
      </c>
      <c r="L17" s="77">
        <f t="shared" si="0"/>
        <v>759</v>
      </c>
      <c r="M17" s="77">
        <f t="shared" si="0"/>
        <v>10067</v>
      </c>
      <c r="N17" s="77">
        <f t="shared" si="0"/>
        <v>4795</v>
      </c>
      <c r="O17" s="77">
        <f t="shared" si="0"/>
        <v>4196</v>
      </c>
      <c r="P17" s="77">
        <f t="shared" si="0"/>
        <v>1556</v>
      </c>
      <c r="Q17" s="77">
        <f t="shared" si="0"/>
        <v>1812</v>
      </c>
      <c r="R17" s="77">
        <f t="shared" si="0"/>
        <v>776</v>
      </c>
      <c r="S17" s="77">
        <f t="shared" si="0"/>
        <v>352</v>
      </c>
      <c r="T17" s="77">
        <f t="shared" si="0"/>
        <v>221</v>
      </c>
      <c r="U17" s="427" t="s">
        <v>23</v>
      </c>
      <c r="V17" s="428"/>
      <c r="W17" s="428"/>
      <c r="X17" s="429"/>
      <c r="Y17" s="78">
        <v>1</v>
      </c>
      <c r="Z17" s="78">
        <f>+Z18+Z19</f>
        <v>0</v>
      </c>
      <c r="AA17" s="78">
        <f t="shared" ref="AA17:AO17" si="1">+AA18+AA19</f>
        <v>0</v>
      </c>
      <c r="AB17" s="77">
        <f t="shared" si="1"/>
        <v>8737</v>
      </c>
      <c r="AC17" s="77">
        <f t="shared" si="1"/>
        <v>3878</v>
      </c>
      <c r="AD17" s="77">
        <f t="shared" si="1"/>
        <v>1002</v>
      </c>
      <c r="AE17" s="77">
        <f t="shared" si="1"/>
        <v>480</v>
      </c>
      <c r="AF17" s="77">
        <f t="shared" si="1"/>
        <v>6384</v>
      </c>
      <c r="AG17" s="77">
        <f t="shared" si="1"/>
        <v>2802</v>
      </c>
      <c r="AH17" s="77">
        <f t="shared" si="1"/>
        <v>1351</v>
      </c>
      <c r="AI17" s="77">
        <f t="shared" si="1"/>
        <v>596</v>
      </c>
      <c r="AJ17" s="77">
        <f t="shared" si="1"/>
        <v>987</v>
      </c>
      <c r="AK17" s="77">
        <f t="shared" si="1"/>
        <v>387</v>
      </c>
      <c r="AL17" s="77">
        <f t="shared" si="1"/>
        <v>500</v>
      </c>
      <c r="AM17" s="77">
        <f t="shared" si="1"/>
        <v>188</v>
      </c>
      <c r="AN17" s="77">
        <f t="shared" si="1"/>
        <v>487</v>
      </c>
      <c r="AO17" s="77">
        <f t="shared" si="1"/>
        <v>199</v>
      </c>
    </row>
    <row r="18" spans="1:41" s="54" customFormat="1" ht="27" customHeight="1">
      <c r="A18" s="405" t="s">
        <v>105</v>
      </c>
      <c r="B18" s="406"/>
      <c r="C18" s="76">
        <v>2</v>
      </c>
      <c r="D18" s="422">
        <f>+D25+D68+D97</f>
        <v>12919</v>
      </c>
      <c r="E18" s="423"/>
      <c r="F18" s="422">
        <f t="shared" ref="F18" si="2">+F25+F68+F97</f>
        <v>5664</v>
      </c>
      <c r="G18" s="423"/>
      <c r="H18" s="407">
        <f t="shared" ref="H18" si="3">+H25+H68+H97</f>
        <v>823</v>
      </c>
      <c r="I18" s="408"/>
      <c r="J18" s="78">
        <f>+J25+J68+J97</f>
        <v>302</v>
      </c>
      <c r="K18" s="78">
        <f t="shared" ref="K18:T18" si="4">+K25+K68+K97</f>
        <v>1034</v>
      </c>
      <c r="L18" s="78">
        <f t="shared" si="4"/>
        <v>646</v>
      </c>
      <c r="M18" s="78">
        <f t="shared" si="4"/>
        <v>6371</v>
      </c>
      <c r="N18" s="78">
        <f t="shared" si="4"/>
        <v>2829</v>
      </c>
      <c r="O18" s="78">
        <f t="shared" si="4"/>
        <v>2965</v>
      </c>
      <c r="P18" s="78">
        <f t="shared" si="4"/>
        <v>1043</v>
      </c>
      <c r="Q18" s="78">
        <f t="shared" si="4"/>
        <v>1554</v>
      </c>
      <c r="R18" s="78">
        <f t="shared" si="4"/>
        <v>773</v>
      </c>
      <c r="S18" s="78">
        <f t="shared" si="4"/>
        <v>172</v>
      </c>
      <c r="T18" s="78">
        <f t="shared" si="4"/>
        <v>71</v>
      </c>
      <c r="U18" s="424" t="s">
        <v>105</v>
      </c>
      <c r="V18" s="425"/>
      <c r="W18" s="425"/>
      <c r="X18" s="426"/>
      <c r="Y18" s="78">
        <v>2</v>
      </c>
      <c r="Z18" s="78">
        <f>+Z25+Z68+Z97</f>
        <v>0</v>
      </c>
      <c r="AA18" s="78">
        <f t="shared" ref="AA18:AJ18" si="5">+AA25+AA68+AA97</f>
        <v>0</v>
      </c>
      <c r="AB18" s="77">
        <f t="shared" si="5"/>
        <v>5310</v>
      </c>
      <c r="AC18" s="77">
        <f t="shared" si="5"/>
        <v>2189</v>
      </c>
      <c r="AD18" s="78">
        <f t="shared" si="5"/>
        <v>668</v>
      </c>
      <c r="AE18" s="78">
        <f t="shared" si="5"/>
        <v>301</v>
      </c>
      <c r="AF18" s="78">
        <f t="shared" si="5"/>
        <v>3673</v>
      </c>
      <c r="AG18" s="78">
        <f t="shared" si="5"/>
        <v>1444</v>
      </c>
      <c r="AH18" s="78">
        <f t="shared" si="5"/>
        <v>969</v>
      </c>
      <c r="AI18" s="78">
        <f t="shared" si="5"/>
        <v>444</v>
      </c>
      <c r="AJ18" s="77">
        <f t="shared" si="5"/>
        <v>659</v>
      </c>
      <c r="AK18" s="77">
        <f>+AK25+AK68+AK97</f>
        <v>256</v>
      </c>
      <c r="AL18" s="78">
        <f t="shared" ref="AL18:AO18" si="6">+AL25+AL68+AL97</f>
        <v>332</v>
      </c>
      <c r="AM18" s="78">
        <f t="shared" si="6"/>
        <v>118</v>
      </c>
      <c r="AN18" s="78">
        <f t="shared" si="6"/>
        <v>327</v>
      </c>
      <c r="AO18" s="78">
        <f t="shared" si="6"/>
        <v>138</v>
      </c>
    </row>
    <row r="19" spans="1:41" s="54" customFormat="1" ht="27" customHeight="1">
      <c r="A19" s="405" t="s">
        <v>106</v>
      </c>
      <c r="B19" s="406"/>
      <c r="C19" s="76">
        <v>3</v>
      </c>
      <c r="D19" s="422">
        <f>+D47+D86+D93+D110</f>
        <v>5968</v>
      </c>
      <c r="E19" s="423"/>
      <c r="F19" s="422">
        <f t="shared" ref="F19" si="7">+F47+F86+F93+F110</f>
        <v>2926</v>
      </c>
      <c r="G19" s="423"/>
      <c r="H19" s="407">
        <f t="shared" ref="H19" si="8">+H47+H86+H93+H110</f>
        <v>470</v>
      </c>
      <c r="I19" s="408"/>
      <c r="J19" s="78">
        <f>+J47+J86+J93+J110</f>
        <v>181</v>
      </c>
      <c r="K19" s="78">
        <f t="shared" ref="K19:T19" si="9">+K47+K86+K93+K110</f>
        <v>133</v>
      </c>
      <c r="L19" s="78">
        <f t="shared" si="9"/>
        <v>113</v>
      </c>
      <c r="M19" s="78">
        <f t="shared" si="9"/>
        <v>3696</v>
      </c>
      <c r="N19" s="78">
        <f t="shared" si="9"/>
        <v>1966</v>
      </c>
      <c r="O19" s="78">
        <f t="shared" si="9"/>
        <v>1231</v>
      </c>
      <c r="P19" s="78">
        <f t="shared" si="9"/>
        <v>513</v>
      </c>
      <c r="Q19" s="78">
        <f t="shared" si="9"/>
        <v>258</v>
      </c>
      <c r="R19" s="78">
        <f t="shared" si="9"/>
        <v>3</v>
      </c>
      <c r="S19" s="78">
        <f t="shared" si="9"/>
        <v>180</v>
      </c>
      <c r="T19" s="78">
        <f t="shared" si="9"/>
        <v>150</v>
      </c>
      <c r="U19" s="424" t="s">
        <v>106</v>
      </c>
      <c r="V19" s="425"/>
      <c r="W19" s="425"/>
      <c r="X19" s="426"/>
      <c r="Y19" s="78">
        <v>3</v>
      </c>
      <c r="Z19" s="78">
        <f>+Z47+Z86+Z93+Z110</f>
        <v>0</v>
      </c>
      <c r="AA19" s="78">
        <f t="shared" ref="AA19:AJ19" si="10">+AA47+AA86+AA93+AA110</f>
        <v>0</v>
      </c>
      <c r="AB19" s="77">
        <f t="shared" si="10"/>
        <v>3427</v>
      </c>
      <c r="AC19" s="77">
        <f t="shared" si="10"/>
        <v>1689</v>
      </c>
      <c r="AD19" s="78">
        <f t="shared" si="10"/>
        <v>334</v>
      </c>
      <c r="AE19" s="78">
        <f t="shared" si="10"/>
        <v>179</v>
      </c>
      <c r="AF19" s="78">
        <f t="shared" si="10"/>
        <v>2711</v>
      </c>
      <c r="AG19" s="78">
        <f t="shared" si="10"/>
        <v>1358</v>
      </c>
      <c r="AH19" s="78">
        <f t="shared" si="10"/>
        <v>382</v>
      </c>
      <c r="AI19" s="78">
        <f t="shared" si="10"/>
        <v>152</v>
      </c>
      <c r="AJ19" s="77">
        <f t="shared" si="10"/>
        <v>328</v>
      </c>
      <c r="AK19" s="77">
        <f>+AK47+AK86+AK93+AK110</f>
        <v>131</v>
      </c>
      <c r="AL19" s="78">
        <f t="shared" ref="AL19:AO19" si="11">+AL47+AL86+AL93+AL110</f>
        <v>168</v>
      </c>
      <c r="AM19" s="78">
        <f t="shared" si="11"/>
        <v>70</v>
      </c>
      <c r="AN19" s="78">
        <f t="shared" si="11"/>
        <v>160</v>
      </c>
      <c r="AO19" s="78">
        <f t="shared" si="11"/>
        <v>61</v>
      </c>
    </row>
    <row r="20" spans="1:41" s="54" customFormat="1" ht="27" customHeight="1">
      <c r="A20" s="405" t="s">
        <v>107</v>
      </c>
      <c r="B20" s="406"/>
      <c r="C20" s="76">
        <v>4</v>
      </c>
      <c r="D20" s="422">
        <f>+D25+D47</f>
        <v>8330</v>
      </c>
      <c r="E20" s="423"/>
      <c r="F20" s="422">
        <f t="shared" ref="F20" si="12">+F25+F47</f>
        <v>4038</v>
      </c>
      <c r="G20" s="423"/>
      <c r="H20" s="407">
        <f t="shared" ref="H20:T20" si="13">+H25+H47</f>
        <v>0</v>
      </c>
      <c r="I20" s="408"/>
      <c r="J20" s="79">
        <f t="shared" si="13"/>
        <v>0</v>
      </c>
      <c r="K20" s="79">
        <f t="shared" si="13"/>
        <v>0</v>
      </c>
      <c r="L20" s="79">
        <f t="shared" si="13"/>
        <v>0</v>
      </c>
      <c r="M20" s="79">
        <f t="shared" si="13"/>
        <v>5977</v>
      </c>
      <c r="N20" s="79">
        <f t="shared" si="13"/>
        <v>3018</v>
      </c>
      <c r="O20" s="79">
        <f t="shared" si="13"/>
        <v>1258</v>
      </c>
      <c r="P20" s="79">
        <f t="shared" si="13"/>
        <v>489</v>
      </c>
      <c r="Q20" s="79">
        <f t="shared" si="13"/>
        <v>819</v>
      </c>
      <c r="R20" s="79">
        <f t="shared" si="13"/>
        <v>338</v>
      </c>
      <c r="S20" s="79">
        <f t="shared" si="13"/>
        <v>276</v>
      </c>
      <c r="T20" s="79">
        <f t="shared" si="13"/>
        <v>193</v>
      </c>
      <c r="U20" s="424" t="s">
        <v>107</v>
      </c>
      <c r="V20" s="425"/>
      <c r="W20" s="425"/>
      <c r="X20" s="426"/>
      <c r="Y20" s="78">
        <v>4</v>
      </c>
      <c r="Z20" s="79">
        <f t="shared" ref="Z20:AO20" si="14">+Z25+Z47</f>
        <v>0</v>
      </c>
      <c r="AA20" s="79">
        <f t="shared" si="14"/>
        <v>0</v>
      </c>
      <c r="AB20" s="80">
        <f t="shared" si="14"/>
        <v>4049</v>
      </c>
      <c r="AC20" s="80">
        <f t="shared" si="14"/>
        <v>1849</v>
      </c>
      <c r="AD20" s="79">
        <f t="shared" si="14"/>
        <v>0</v>
      </c>
      <c r="AE20" s="79">
        <f t="shared" si="14"/>
        <v>0</v>
      </c>
      <c r="AF20" s="79">
        <f t="shared" si="14"/>
        <v>3318</v>
      </c>
      <c r="AG20" s="79">
        <f t="shared" si="14"/>
        <v>1532</v>
      </c>
      <c r="AH20" s="79">
        <f t="shared" si="14"/>
        <v>731</v>
      </c>
      <c r="AI20" s="79">
        <f t="shared" si="14"/>
        <v>317</v>
      </c>
      <c r="AJ20" s="80">
        <f t="shared" si="14"/>
        <v>120</v>
      </c>
      <c r="AK20" s="80">
        <f t="shared" si="14"/>
        <v>47</v>
      </c>
      <c r="AL20" s="79">
        <f t="shared" si="14"/>
        <v>65</v>
      </c>
      <c r="AM20" s="79">
        <f t="shared" si="14"/>
        <v>27</v>
      </c>
      <c r="AN20" s="79">
        <f t="shared" si="14"/>
        <v>55</v>
      </c>
      <c r="AO20" s="79">
        <f t="shared" si="14"/>
        <v>20</v>
      </c>
    </row>
    <row r="21" spans="1:41" s="54" customFormat="1" ht="27" customHeight="1">
      <c r="A21" s="405" t="s">
        <v>108</v>
      </c>
      <c r="B21" s="406"/>
      <c r="C21" s="76">
        <v>5</v>
      </c>
      <c r="D21" s="422">
        <f>+D68+D86</f>
        <v>7812</v>
      </c>
      <c r="E21" s="423"/>
      <c r="F21" s="422">
        <f t="shared" ref="F21" si="15">+F68+F86</f>
        <v>3343</v>
      </c>
      <c r="G21" s="423"/>
      <c r="H21" s="407">
        <f t="shared" ref="H21" si="16">+H68+H86</f>
        <v>1151</v>
      </c>
      <c r="I21" s="408"/>
      <c r="J21" s="79">
        <f t="shared" ref="J21:T21" si="17">+J68+J86</f>
        <v>435</v>
      </c>
      <c r="K21" s="79">
        <f t="shared" si="17"/>
        <v>452</v>
      </c>
      <c r="L21" s="79">
        <f t="shared" si="17"/>
        <v>234</v>
      </c>
      <c r="M21" s="79">
        <f t="shared" si="17"/>
        <v>2877</v>
      </c>
      <c r="N21" s="79">
        <f t="shared" si="17"/>
        <v>1361</v>
      </c>
      <c r="O21" s="79">
        <f t="shared" si="17"/>
        <v>2606</v>
      </c>
      <c r="P21" s="79">
        <f t="shared" si="17"/>
        <v>957</v>
      </c>
      <c r="Q21" s="79">
        <f t="shared" si="17"/>
        <v>652</v>
      </c>
      <c r="R21" s="79">
        <f t="shared" si="17"/>
        <v>328</v>
      </c>
      <c r="S21" s="79">
        <f t="shared" si="17"/>
        <v>74</v>
      </c>
      <c r="T21" s="79">
        <f t="shared" si="17"/>
        <v>28</v>
      </c>
      <c r="U21" s="424" t="s">
        <v>109</v>
      </c>
      <c r="V21" s="425"/>
      <c r="W21" s="425"/>
      <c r="X21" s="426"/>
      <c r="Y21" s="78">
        <v>5</v>
      </c>
      <c r="Z21" s="79">
        <f t="shared" ref="Z21:AO21" si="18">+Z68+Z86</f>
        <v>0</v>
      </c>
      <c r="AA21" s="79">
        <f t="shared" si="18"/>
        <v>0</v>
      </c>
      <c r="AB21" s="80">
        <f t="shared" si="18"/>
        <v>3800</v>
      </c>
      <c r="AC21" s="80">
        <f t="shared" si="18"/>
        <v>1644</v>
      </c>
      <c r="AD21" s="79">
        <f t="shared" si="18"/>
        <v>849</v>
      </c>
      <c r="AE21" s="79">
        <f t="shared" si="18"/>
        <v>360</v>
      </c>
      <c r="AF21" s="79">
        <f t="shared" si="18"/>
        <v>2482</v>
      </c>
      <c r="AG21" s="79">
        <f t="shared" si="18"/>
        <v>1061</v>
      </c>
      <c r="AH21" s="79">
        <f t="shared" si="18"/>
        <v>469</v>
      </c>
      <c r="AI21" s="79">
        <f t="shared" si="18"/>
        <v>223</v>
      </c>
      <c r="AJ21" s="80">
        <f t="shared" si="18"/>
        <v>756</v>
      </c>
      <c r="AK21" s="80">
        <f t="shared" si="18"/>
        <v>286</v>
      </c>
      <c r="AL21" s="79">
        <f t="shared" si="18"/>
        <v>422</v>
      </c>
      <c r="AM21" s="79">
        <f t="shared" si="18"/>
        <v>156</v>
      </c>
      <c r="AN21" s="79">
        <f t="shared" si="18"/>
        <v>334</v>
      </c>
      <c r="AO21" s="79">
        <f t="shared" si="18"/>
        <v>130</v>
      </c>
    </row>
    <row r="22" spans="1:41" s="54" customFormat="1" ht="27" customHeight="1">
      <c r="A22" s="405" t="s">
        <v>110</v>
      </c>
      <c r="B22" s="406"/>
      <c r="C22" s="76">
        <v>6</v>
      </c>
      <c r="D22" s="422">
        <f>+D93+D97+D110</f>
        <v>2745</v>
      </c>
      <c r="E22" s="423"/>
      <c r="F22" s="422">
        <f t="shared" ref="F22" si="19">+F93+F97+F110</f>
        <v>1209</v>
      </c>
      <c r="G22" s="423"/>
      <c r="H22" s="407">
        <f t="shared" ref="H22" si="20">+H93+H97+H110</f>
        <v>142</v>
      </c>
      <c r="I22" s="408"/>
      <c r="J22" s="79">
        <f t="shared" ref="J22:T22" si="21">+J93+J97+J110</f>
        <v>48</v>
      </c>
      <c r="K22" s="79">
        <f t="shared" si="21"/>
        <v>715</v>
      </c>
      <c r="L22" s="79">
        <f t="shared" si="21"/>
        <v>525</v>
      </c>
      <c r="M22" s="79">
        <f t="shared" si="21"/>
        <v>1213</v>
      </c>
      <c r="N22" s="79">
        <f t="shared" si="21"/>
        <v>416</v>
      </c>
      <c r="O22" s="79">
        <f t="shared" si="21"/>
        <v>332</v>
      </c>
      <c r="P22" s="79">
        <f t="shared" si="21"/>
        <v>110</v>
      </c>
      <c r="Q22" s="79">
        <f t="shared" si="21"/>
        <v>341</v>
      </c>
      <c r="R22" s="79">
        <f t="shared" si="21"/>
        <v>110</v>
      </c>
      <c r="S22" s="79">
        <f t="shared" si="21"/>
        <v>2</v>
      </c>
      <c r="T22" s="79">
        <f t="shared" si="21"/>
        <v>0</v>
      </c>
      <c r="U22" s="424" t="s">
        <v>111</v>
      </c>
      <c r="V22" s="425"/>
      <c r="W22" s="425"/>
      <c r="X22" s="426"/>
      <c r="Y22" s="78">
        <v>6</v>
      </c>
      <c r="Z22" s="79">
        <f t="shared" ref="Z22:AO22" si="22">+Z93+Z97+Z110</f>
        <v>0</v>
      </c>
      <c r="AA22" s="79">
        <f t="shared" si="22"/>
        <v>0</v>
      </c>
      <c r="AB22" s="80">
        <f t="shared" si="22"/>
        <v>888</v>
      </c>
      <c r="AC22" s="80">
        <f t="shared" si="22"/>
        <v>385</v>
      </c>
      <c r="AD22" s="79">
        <f t="shared" si="22"/>
        <v>153</v>
      </c>
      <c r="AE22" s="79">
        <f t="shared" si="22"/>
        <v>120</v>
      </c>
      <c r="AF22" s="79">
        <f t="shared" si="22"/>
        <v>584</v>
      </c>
      <c r="AG22" s="79">
        <f t="shared" si="22"/>
        <v>209</v>
      </c>
      <c r="AH22" s="79">
        <f t="shared" si="22"/>
        <v>151</v>
      </c>
      <c r="AI22" s="79">
        <f t="shared" si="22"/>
        <v>56</v>
      </c>
      <c r="AJ22" s="80">
        <f t="shared" si="22"/>
        <v>111</v>
      </c>
      <c r="AK22" s="80">
        <f t="shared" si="22"/>
        <v>54</v>
      </c>
      <c r="AL22" s="79">
        <f t="shared" si="22"/>
        <v>13</v>
      </c>
      <c r="AM22" s="79">
        <f t="shared" si="22"/>
        <v>5</v>
      </c>
      <c r="AN22" s="79">
        <f t="shared" si="22"/>
        <v>98</v>
      </c>
      <c r="AO22" s="79">
        <f t="shared" si="22"/>
        <v>49</v>
      </c>
    </row>
    <row r="23" spans="1:41" s="54" customFormat="1" ht="27" customHeight="1">
      <c r="A23" s="405" t="s">
        <v>112</v>
      </c>
      <c r="B23" s="406"/>
      <c r="C23" s="76">
        <v>7</v>
      </c>
      <c r="D23" s="422">
        <f>+D34+D40+D50+D51+D53+D54+D55+D57+D58+D59+D60+D61+D62+D64+D65+D66+D67+D69+D77+D85+D87+D88+D89+D90+D91+D92+D94+D95+D96+D98+D100+D102+D103+D104+D105+D106+D107+D108+D111</f>
        <v>8680</v>
      </c>
      <c r="E23" s="423"/>
      <c r="F23" s="422">
        <f t="shared" ref="F23" si="23">+F34+F40+F50+F51+F53+F54+F55+F57+F58+F59+F60+F61+F62+F64+F65+F66+F67+F69+F77+F85+F87+F88+F89+F90+F91+F92+F94+F95+F96+F98+F100+F102+F103+F104+F105+F106+F107+F108+F111</f>
        <v>3646</v>
      </c>
      <c r="G23" s="423"/>
      <c r="H23" s="407">
        <f t="shared" ref="H23" si="24">+H34+H40+H50+H51+H53+H54+H55+H57+H58+H59+H60+H61+H62+H64+H65+H66+H67+H69+H77+H85+H87+H88+H89+H90+H91+H92+H94+H95+H96+H98+H100+H102+H103+H104+H105+H106+H107+H108+H111</f>
        <v>841</v>
      </c>
      <c r="I23" s="408"/>
      <c r="J23" s="79">
        <f t="shared" ref="J23:T23" si="25">+J34+J40+J50+J51+J53+J54+J55+J57+J58+J59+J60+J61+J62+J64+J65+J66+J67+J69+J77+J85+J87+J88+J89+J90+J91+J92+J94+J95+J96+J98+J100+J102+J103+J104+J105+J106+J107+J108+J111</f>
        <v>307</v>
      </c>
      <c r="K23" s="79">
        <f t="shared" si="25"/>
        <v>906</v>
      </c>
      <c r="L23" s="79">
        <f t="shared" si="25"/>
        <v>653</v>
      </c>
      <c r="M23" s="79">
        <f t="shared" si="25"/>
        <v>3655</v>
      </c>
      <c r="N23" s="79">
        <f t="shared" si="25"/>
        <v>1535</v>
      </c>
      <c r="O23" s="79">
        <f t="shared" si="25"/>
        <v>2377</v>
      </c>
      <c r="P23" s="79">
        <f t="shared" si="25"/>
        <v>862</v>
      </c>
      <c r="Q23" s="79">
        <f t="shared" si="25"/>
        <v>721</v>
      </c>
      <c r="R23" s="79">
        <f t="shared" si="25"/>
        <v>139</v>
      </c>
      <c r="S23" s="79">
        <f t="shared" si="25"/>
        <v>180</v>
      </c>
      <c r="T23" s="79">
        <f t="shared" si="25"/>
        <v>150</v>
      </c>
      <c r="U23" s="424" t="s">
        <v>112</v>
      </c>
      <c r="V23" s="425"/>
      <c r="W23" s="425"/>
      <c r="X23" s="426"/>
      <c r="Y23" s="78">
        <v>7</v>
      </c>
      <c r="Z23" s="79">
        <f t="shared" ref="Z23:AO23" si="26">+Z34+Z40+Z50+Z51+Z53+Z54+Z55+Z57+Z58+Z59+Z60+Z61+Z62+Z64+Z65+Z66+Z67+Z69+Z77+Z85+Z87+Z88+Z89+Z90+Z91+Z92+Z94+Z95+Z96+Z98+Z100+Z102+Z103+Z104+Z105+Z106+Z107+Z108+Z111</f>
        <v>0</v>
      </c>
      <c r="AA23" s="79">
        <f t="shared" si="26"/>
        <v>0</v>
      </c>
      <c r="AB23" s="80">
        <f t="shared" si="26"/>
        <v>4292</v>
      </c>
      <c r="AC23" s="80">
        <f t="shared" si="26"/>
        <v>1737</v>
      </c>
      <c r="AD23" s="79">
        <f t="shared" si="26"/>
        <v>646</v>
      </c>
      <c r="AE23" s="79">
        <f t="shared" si="26"/>
        <v>348</v>
      </c>
      <c r="AF23" s="79">
        <f t="shared" si="26"/>
        <v>3024</v>
      </c>
      <c r="AG23" s="79">
        <f t="shared" si="26"/>
        <v>1152</v>
      </c>
      <c r="AH23" s="79">
        <f t="shared" si="26"/>
        <v>622</v>
      </c>
      <c r="AI23" s="79">
        <f t="shared" si="26"/>
        <v>237</v>
      </c>
      <c r="AJ23" s="80">
        <f t="shared" si="26"/>
        <v>668</v>
      </c>
      <c r="AK23" s="80">
        <f t="shared" si="26"/>
        <v>266</v>
      </c>
      <c r="AL23" s="79">
        <f t="shared" si="26"/>
        <v>282</v>
      </c>
      <c r="AM23" s="79">
        <f t="shared" si="26"/>
        <v>118</v>
      </c>
      <c r="AN23" s="79">
        <f t="shared" si="26"/>
        <v>386</v>
      </c>
      <c r="AO23" s="79">
        <f t="shared" si="26"/>
        <v>148</v>
      </c>
    </row>
    <row r="24" spans="1:41" s="54" customFormat="1" ht="27" customHeight="1">
      <c r="A24" s="405" t="s">
        <v>113</v>
      </c>
      <c r="B24" s="406"/>
      <c r="C24" s="76">
        <v>8</v>
      </c>
      <c r="D24" s="422">
        <f>+D26+D27+D28+D29+D30+D31+D32+D33+D35+D36+D37+D38+D39+D41+D42+D43+D44+D45+D46+D48+D49+D52+D56+D63+D70+D71+D72+D73+D74+D75+D76+D78+D79+D80+D81+D82+D83+D84+D99+D101+D109</f>
        <v>10207</v>
      </c>
      <c r="E24" s="423"/>
      <c r="F24" s="422">
        <f t="shared" ref="F24" si="27">+F26+F27+F28+F29+F30+F31+F32+F33+F35+F36+F37+F38+F39+F41+F42+F43+F44+F45+F46+F48+F49+F52+F56+F63+F70+F71+F72+F73+F74+F75+F76+F78+F79+F80+F81+F82+F83+F84+F99+F101+F109</f>
        <v>4944</v>
      </c>
      <c r="G24" s="423"/>
      <c r="H24" s="407">
        <f t="shared" ref="H24" si="28">+H26+H27+H28+H29+H30+H31+H32+H33+H35+H36+H37+H38+H39+H41+H42+H43+H44+H45+H46+H48+H49+H52+H56+H63+H70+H71+H72+H73+H74+H75+H76+H78+H79+H80+H81+H82+H83+H84+H99+H101+H109</f>
        <v>452</v>
      </c>
      <c r="I24" s="408"/>
      <c r="J24" s="79">
        <f t="shared" ref="J24:T24" si="29">+J26+J27+J28+J29+J30+J31+J32+J33+J35+J36+J37+J38+J39+J41+J42+J43+J44+J45+J46+J48+J49+J52+J56+J63+J70+J71+J72+J73+J74+J75+J76+J78+J79+J80+J81+J82+J83+J84+J99+J101+J109</f>
        <v>176</v>
      </c>
      <c r="K24" s="79">
        <f t="shared" si="29"/>
        <v>261</v>
      </c>
      <c r="L24" s="79">
        <f t="shared" si="29"/>
        <v>106</v>
      </c>
      <c r="M24" s="79">
        <f t="shared" si="29"/>
        <v>6412</v>
      </c>
      <c r="N24" s="79">
        <f t="shared" si="29"/>
        <v>3260</v>
      </c>
      <c r="O24" s="79">
        <f t="shared" si="29"/>
        <v>1819</v>
      </c>
      <c r="P24" s="79">
        <f t="shared" si="29"/>
        <v>694</v>
      </c>
      <c r="Q24" s="79">
        <f t="shared" si="29"/>
        <v>1091</v>
      </c>
      <c r="R24" s="79">
        <f t="shared" si="29"/>
        <v>637</v>
      </c>
      <c r="S24" s="79">
        <f t="shared" si="29"/>
        <v>172</v>
      </c>
      <c r="T24" s="79">
        <f t="shared" si="29"/>
        <v>71</v>
      </c>
      <c r="U24" s="424" t="s">
        <v>113</v>
      </c>
      <c r="V24" s="425"/>
      <c r="W24" s="425"/>
      <c r="X24" s="426"/>
      <c r="Y24" s="78">
        <v>8</v>
      </c>
      <c r="Z24" s="79">
        <f t="shared" ref="Z24:AO24" si="30">+Z26+Z27+Z28+Z29+Z30+Z31+Z32+Z33+Z35+Z36+Z37+Z38+Z39+Z41+Z42+Z43+Z44+Z45+Z46+Z48+Z49+Z52+Z56+Z63+Z70+Z71+Z72+Z73+Z74+Z75+Z76+Z78+Z79+Z80+Z81+Z82+Z83+Z84+Z99+Z101+Z109</f>
        <v>0</v>
      </c>
      <c r="AA24" s="79">
        <f t="shared" si="30"/>
        <v>0</v>
      </c>
      <c r="AB24" s="80">
        <f t="shared" si="30"/>
        <v>4445</v>
      </c>
      <c r="AC24" s="80">
        <f t="shared" si="30"/>
        <v>2141</v>
      </c>
      <c r="AD24" s="79">
        <f t="shared" si="30"/>
        <v>356</v>
      </c>
      <c r="AE24" s="79">
        <f t="shared" si="30"/>
        <v>132</v>
      </c>
      <c r="AF24" s="79">
        <f t="shared" si="30"/>
        <v>3360</v>
      </c>
      <c r="AG24" s="79">
        <f t="shared" si="30"/>
        <v>1650</v>
      </c>
      <c r="AH24" s="79">
        <f t="shared" si="30"/>
        <v>729</v>
      </c>
      <c r="AI24" s="79">
        <f t="shared" si="30"/>
        <v>359</v>
      </c>
      <c r="AJ24" s="80">
        <f t="shared" si="30"/>
        <v>319</v>
      </c>
      <c r="AK24" s="80">
        <f t="shared" si="30"/>
        <v>121</v>
      </c>
      <c r="AL24" s="79">
        <f t="shared" si="30"/>
        <v>218</v>
      </c>
      <c r="AM24" s="79">
        <f t="shared" si="30"/>
        <v>70</v>
      </c>
      <c r="AN24" s="79">
        <f t="shared" si="30"/>
        <v>101</v>
      </c>
      <c r="AO24" s="79">
        <f t="shared" si="30"/>
        <v>51</v>
      </c>
    </row>
    <row r="25" spans="1:41" s="54" customFormat="1" ht="27" customHeight="1">
      <c r="A25" s="414" t="s">
        <v>114</v>
      </c>
      <c r="B25" s="415"/>
      <c r="C25" s="81">
        <v>9</v>
      </c>
      <c r="D25" s="417">
        <f>SUM(D26:E46)</f>
        <v>4676</v>
      </c>
      <c r="E25" s="418"/>
      <c r="F25" s="417">
        <f>SUM(F26:G46)</f>
        <v>2230</v>
      </c>
      <c r="G25" s="418"/>
      <c r="H25" s="417">
        <f>SUM(H26:I46)</f>
        <v>0</v>
      </c>
      <c r="I25" s="418"/>
      <c r="J25" s="82">
        <f>SUM(J26:J46)</f>
        <v>0</v>
      </c>
      <c r="K25" s="82">
        <f t="shared" ref="K25:T25" si="31">SUM(K26:K46)</f>
        <v>0</v>
      </c>
      <c r="L25" s="82">
        <f t="shared" si="31"/>
        <v>0</v>
      </c>
      <c r="M25" s="82">
        <f t="shared" si="31"/>
        <v>3099</v>
      </c>
      <c r="N25" s="82">
        <f t="shared" si="31"/>
        <v>1521</v>
      </c>
      <c r="O25" s="82">
        <f t="shared" si="31"/>
        <v>918</v>
      </c>
      <c r="P25" s="82">
        <f t="shared" si="31"/>
        <v>331</v>
      </c>
      <c r="Q25" s="82">
        <f t="shared" si="31"/>
        <v>561</v>
      </c>
      <c r="R25" s="82">
        <f t="shared" si="31"/>
        <v>335</v>
      </c>
      <c r="S25" s="82">
        <f t="shared" si="31"/>
        <v>98</v>
      </c>
      <c r="T25" s="82">
        <f t="shared" si="31"/>
        <v>43</v>
      </c>
      <c r="U25" s="419" t="s">
        <v>114</v>
      </c>
      <c r="V25" s="419"/>
      <c r="W25" s="419"/>
      <c r="X25" s="419"/>
      <c r="Y25" s="81">
        <v>9</v>
      </c>
      <c r="Z25" s="82">
        <f t="shared" ref="Z25:AO25" si="32">SUM(Z26:Z46)</f>
        <v>0</v>
      </c>
      <c r="AA25" s="82">
        <f t="shared" si="32"/>
        <v>0</v>
      </c>
      <c r="AB25" s="82">
        <f t="shared" si="32"/>
        <v>1746</v>
      </c>
      <c r="AC25" s="82">
        <f t="shared" si="32"/>
        <v>729</v>
      </c>
      <c r="AD25" s="82">
        <f t="shared" si="32"/>
        <v>0</v>
      </c>
      <c r="AE25" s="82">
        <f t="shared" si="32"/>
        <v>0</v>
      </c>
      <c r="AF25" s="82">
        <f t="shared" si="32"/>
        <v>1395</v>
      </c>
      <c r="AG25" s="82">
        <f t="shared" si="32"/>
        <v>564</v>
      </c>
      <c r="AH25" s="82">
        <f t="shared" si="32"/>
        <v>351</v>
      </c>
      <c r="AI25" s="82">
        <f t="shared" si="32"/>
        <v>165</v>
      </c>
      <c r="AJ25" s="82">
        <f t="shared" si="32"/>
        <v>86</v>
      </c>
      <c r="AK25" s="82">
        <f t="shared" si="32"/>
        <v>33</v>
      </c>
      <c r="AL25" s="82">
        <f t="shared" si="32"/>
        <v>64</v>
      </c>
      <c r="AM25" s="82">
        <f t="shared" si="32"/>
        <v>26</v>
      </c>
      <c r="AN25" s="82">
        <f t="shared" si="32"/>
        <v>22</v>
      </c>
      <c r="AO25" s="82">
        <f t="shared" si="32"/>
        <v>7</v>
      </c>
    </row>
    <row r="26" spans="1:41" s="54" customFormat="1" ht="27" customHeight="1">
      <c r="A26" s="405" t="s">
        <v>115</v>
      </c>
      <c r="B26" s="406"/>
      <c r="C26" s="76">
        <v>10</v>
      </c>
      <c r="D26" s="407">
        <f>+H26+K26+M26+O26+Q26+S26+Z26</f>
        <v>392</v>
      </c>
      <c r="E26" s="408"/>
      <c r="F26" s="407">
        <f>+J26+L26+N26+P26+R26+T26+AA26</f>
        <v>218</v>
      </c>
      <c r="G26" s="408"/>
      <c r="H26" s="420"/>
      <c r="I26" s="421"/>
      <c r="J26" s="76"/>
      <c r="K26" s="76"/>
      <c r="L26" s="76"/>
      <c r="M26" s="76">
        <v>318</v>
      </c>
      <c r="N26" s="76">
        <v>179</v>
      </c>
      <c r="O26" s="76">
        <v>32</v>
      </c>
      <c r="P26" s="76">
        <v>10</v>
      </c>
      <c r="Q26" s="76"/>
      <c r="R26" s="76"/>
      <c r="S26" s="76">
        <v>42</v>
      </c>
      <c r="T26" s="76">
        <v>29</v>
      </c>
      <c r="U26" s="405" t="s">
        <v>115</v>
      </c>
      <c r="V26" s="410"/>
      <c r="W26" s="410"/>
      <c r="X26" s="406"/>
      <c r="Y26" s="76">
        <v>10</v>
      </c>
      <c r="Z26" s="76"/>
      <c r="AA26" s="76"/>
      <c r="AB26" s="78">
        <f>+AD26+AF26+AH26</f>
        <v>133</v>
      </c>
      <c r="AC26" s="78">
        <f>+AE26+AG26+AI26</f>
        <v>74</v>
      </c>
      <c r="AD26" s="76"/>
      <c r="AE26" s="76"/>
      <c r="AF26" s="76">
        <v>133</v>
      </c>
      <c r="AG26" s="76">
        <v>74</v>
      </c>
      <c r="AH26" s="76"/>
      <c r="AI26" s="76"/>
      <c r="AJ26" s="83">
        <f t="shared" ref="AJ26:AK41" si="33">+AL26+AN26</f>
        <v>3</v>
      </c>
      <c r="AK26" s="83">
        <f t="shared" si="33"/>
        <v>2</v>
      </c>
      <c r="AL26" s="75">
        <v>3</v>
      </c>
      <c r="AM26" s="75">
        <v>2</v>
      </c>
      <c r="AN26" s="75"/>
      <c r="AO26" s="75"/>
    </row>
    <row r="27" spans="1:41" s="54" customFormat="1" ht="27" customHeight="1">
      <c r="A27" s="405" t="s">
        <v>116</v>
      </c>
      <c r="B27" s="406"/>
      <c r="C27" s="76">
        <v>11</v>
      </c>
      <c r="D27" s="407">
        <f t="shared" ref="D27:D46" si="34">+H27+K27+M27+O27+Q27+S27+Z27</f>
        <v>483</v>
      </c>
      <c r="E27" s="408"/>
      <c r="F27" s="407">
        <f t="shared" ref="F27:F46" si="35">+J27+L27+N27+P27+R27+T27+AA27</f>
        <v>251</v>
      </c>
      <c r="G27" s="408"/>
      <c r="H27" s="412"/>
      <c r="I27" s="412"/>
      <c r="J27" s="76"/>
      <c r="K27" s="76"/>
      <c r="L27" s="76"/>
      <c r="M27" s="76">
        <v>286</v>
      </c>
      <c r="N27" s="76">
        <v>145</v>
      </c>
      <c r="O27" s="76">
        <v>91</v>
      </c>
      <c r="P27" s="76">
        <v>30</v>
      </c>
      <c r="Q27" s="76">
        <v>106</v>
      </c>
      <c r="R27" s="76">
        <v>76</v>
      </c>
      <c r="S27" s="76"/>
      <c r="T27" s="76"/>
      <c r="U27" s="405" t="s">
        <v>116</v>
      </c>
      <c r="V27" s="410"/>
      <c r="W27" s="410"/>
      <c r="X27" s="406"/>
      <c r="Y27" s="76">
        <v>11</v>
      </c>
      <c r="Z27" s="76"/>
      <c r="AA27" s="76"/>
      <c r="AB27" s="78">
        <f t="shared" ref="AB27:AC46" si="36">+AD27+AF27+AH27</f>
        <v>103</v>
      </c>
      <c r="AC27" s="78">
        <f t="shared" si="36"/>
        <v>47</v>
      </c>
      <c r="AD27" s="84"/>
      <c r="AE27" s="84"/>
      <c r="AF27" s="84">
        <v>90</v>
      </c>
      <c r="AG27" s="84">
        <v>37</v>
      </c>
      <c r="AH27" s="84">
        <v>13</v>
      </c>
      <c r="AI27" s="84">
        <v>10</v>
      </c>
      <c r="AJ27" s="83">
        <f t="shared" si="33"/>
        <v>6</v>
      </c>
      <c r="AK27" s="83">
        <f t="shared" si="33"/>
        <v>0</v>
      </c>
      <c r="AL27" s="85">
        <v>6</v>
      </c>
      <c r="AM27" s="85">
        <v>0</v>
      </c>
      <c r="AN27" s="85"/>
      <c r="AO27" s="85"/>
    </row>
    <row r="28" spans="1:41" s="54" customFormat="1" ht="27" customHeight="1">
      <c r="A28" s="405" t="s">
        <v>117</v>
      </c>
      <c r="B28" s="406"/>
      <c r="C28" s="76">
        <v>12</v>
      </c>
      <c r="D28" s="407">
        <f t="shared" si="34"/>
        <v>299</v>
      </c>
      <c r="E28" s="408"/>
      <c r="F28" s="407">
        <f t="shared" si="35"/>
        <v>182</v>
      </c>
      <c r="G28" s="408"/>
      <c r="H28" s="412"/>
      <c r="I28" s="412"/>
      <c r="J28" s="76"/>
      <c r="K28" s="76"/>
      <c r="L28" s="76"/>
      <c r="M28" s="76">
        <v>273</v>
      </c>
      <c r="N28" s="76">
        <v>173</v>
      </c>
      <c r="O28" s="76">
        <v>26</v>
      </c>
      <c r="P28" s="76">
        <v>9</v>
      </c>
      <c r="Q28" s="76"/>
      <c r="R28" s="76"/>
      <c r="S28" s="76"/>
      <c r="T28" s="76"/>
      <c r="U28" s="405" t="s">
        <v>117</v>
      </c>
      <c r="V28" s="410"/>
      <c r="W28" s="410"/>
      <c r="X28" s="406"/>
      <c r="Y28" s="76">
        <v>12</v>
      </c>
      <c r="Z28" s="76"/>
      <c r="AA28" s="76"/>
      <c r="AB28" s="78">
        <f t="shared" si="36"/>
        <v>42</v>
      </c>
      <c r="AC28" s="78">
        <f t="shared" si="36"/>
        <v>13</v>
      </c>
      <c r="AD28" s="76"/>
      <c r="AE28" s="76"/>
      <c r="AF28" s="76">
        <v>24</v>
      </c>
      <c r="AG28" s="76">
        <v>9</v>
      </c>
      <c r="AH28" s="76">
        <v>18</v>
      </c>
      <c r="AI28" s="76">
        <v>4</v>
      </c>
      <c r="AJ28" s="83">
        <f t="shared" si="33"/>
        <v>0</v>
      </c>
      <c r="AK28" s="83">
        <f t="shared" si="33"/>
        <v>0</v>
      </c>
      <c r="AL28" s="75"/>
      <c r="AM28" s="75"/>
      <c r="AN28" s="75"/>
      <c r="AO28" s="75"/>
    </row>
    <row r="29" spans="1:41" s="86" customFormat="1" ht="27" customHeight="1">
      <c r="A29" s="405" t="s">
        <v>118</v>
      </c>
      <c r="B29" s="406"/>
      <c r="C29" s="76">
        <v>13</v>
      </c>
      <c r="D29" s="407">
        <f t="shared" si="34"/>
        <v>141</v>
      </c>
      <c r="E29" s="408"/>
      <c r="F29" s="407">
        <f t="shared" si="35"/>
        <v>72</v>
      </c>
      <c r="G29" s="408"/>
      <c r="H29" s="412"/>
      <c r="I29" s="412"/>
      <c r="J29" s="76"/>
      <c r="K29" s="76"/>
      <c r="L29" s="76"/>
      <c r="M29" s="76">
        <v>136</v>
      </c>
      <c r="N29" s="76">
        <v>71</v>
      </c>
      <c r="O29" s="76">
        <v>5</v>
      </c>
      <c r="P29" s="76">
        <v>1</v>
      </c>
      <c r="Q29" s="76"/>
      <c r="R29" s="76"/>
      <c r="S29" s="76"/>
      <c r="T29" s="76"/>
      <c r="U29" s="405" t="s">
        <v>118</v>
      </c>
      <c r="V29" s="410"/>
      <c r="W29" s="410"/>
      <c r="X29" s="406"/>
      <c r="Y29" s="76">
        <v>13</v>
      </c>
      <c r="Z29" s="76"/>
      <c r="AA29" s="76"/>
      <c r="AB29" s="78">
        <f t="shared" si="36"/>
        <v>56</v>
      </c>
      <c r="AC29" s="78">
        <f t="shared" si="36"/>
        <v>19</v>
      </c>
      <c r="AD29" s="76"/>
      <c r="AE29" s="76"/>
      <c r="AF29" s="76">
        <v>56</v>
      </c>
      <c r="AG29" s="76">
        <v>19</v>
      </c>
      <c r="AH29" s="76"/>
      <c r="AI29" s="76"/>
      <c r="AJ29" s="83">
        <f t="shared" si="33"/>
        <v>2</v>
      </c>
      <c r="AK29" s="83">
        <f t="shared" si="33"/>
        <v>2</v>
      </c>
      <c r="AL29" s="75">
        <v>2</v>
      </c>
      <c r="AM29" s="75">
        <v>2</v>
      </c>
      <c r="AN29" s="75"/>
      <c r="AO29" s="75"/>
    </row>
    <row r="30" spans="1:41" s="54" customFormat="1" ht="27" customHeight="1">
      <c r="A30" s="405" t="s">
        <v>119</v>
      </c>
      <c r="B30" s="406"/>
      <c r="C30" s="76">
        <v>14</v>
      </c>
      <c r="D30" s="407">
        <f t="shared" si="34"/>
        <v>163</v>
      </c>
      <c r="E30" s="408"/>
      <c r="F30" s="407">
        <f t="shared" si="35"/>
        <v>89</v>
      </c>
      <c r="G30" s="408"/>
      <c r="H30" s="412"/>
      <c r="I30" s="412"/>
      <c r="J30" s="76"/>
      <c r="K30" s="76"/>
      <c r="L30" s="76"/>
      <c r="M30" s="76">
        <v>90</v>
      </c>
      <c r="N30" s="76">
        <v>44</v>
      </c>
      <c r="O30" s="76">
        <v>43</v>
      </c>
      <c r="P30" s="76">
        <v>27</v>
      </c>
      <c r="Q30" s="76">
        <v>30</v>
      </c>
      <c r="R30" s="76">
        <v>18</v>
      </c>
      <c r="S30" s="76"/>
      <c r="T30" s="76"/>
      <c r="U30" s="405" t="s">
        <v>119</v>
      </c>
      <c r="V30" s="410"/>
      <c r="W30" s="410"/>
      <c r="X30" s="406"/>
      <c r="Y30" s="76">
        <v>14</v>
      </c>
      <c r="Z30" s="76"/>
      <c r="AA30" s="76"/>
      <c r="AB30" s="78">
        <f t="shared" si="36"/>
        <v>46</v>
      </c>
      <c r="AC30" s="78">
        <f t="shared" si="36"/>
        <v>31</v>
      </c>
      <c r="AD30" s="76"/>
      <c r="AE30" s="76"/>
      <c r="AF30" s="76">
        <v>42</v>
      </c>
      <c r="AG30" s="76">
        <v>29</v>
      </c>
      <c r="AH30" s="76">
        <v>4</v>
      </c>
      <c r="AI30" s="76">
        <v>2</v>
      </c>
      <c r="AJ30" s="83">
        <f t="shared" si="33"/>
        <v>0</v>
      </c>
      <c r="AK30" s="83">
        <f t="shared" si="33"/>
        <v>0</v>
      </c>
      <c r="AL30" s="75"/>
      <c r="AM30" s="75"/>
      <c r="AN30" s="75"/>
      <c r="AO30" s="75"/>
    </row>
    <row r="31" spans="1:41" s="54" customFormat="1" ht="27" customHeight="1">
      <c r="A31" s="405" t="s">
        <v>120</v>
      </c>
      <c r="B31" s="406"/>
      <c r="C31" s="76">
        <v>15</v>
      </c>
      <c r="D31" s="407">
        <f t="shared" si="34"/>
        <v>261</v>
      </c>
      <c r="E31" s="408"/>
      <c r="F31" s="407">
        <f t="shared" si="35"/>
        <v>106</v>
      </c>
      <c r="G31" s="408"/>
      <c r="H31" s="412"/>
      <c r="I31" s="412"/>
      <c r="J31" s="76"/>
      <c r="K31" s="76"/>
      <c r="L31" s="76"/>
      <c r="M31" s="76">
        <v>161</v>
      </c>
      <c r="N31" s="76">
        <v>68</v>
      </c>
      <c r="O31" s="76">
        <v>83</v>
      </c>
      <c r="P31" s="76">
        <v>22</v>
      </c>
      <c r="Q31" s="76">
        <v>17</v>
      </c>
      <c r="R31" s="76">
        <v>16</v>
      </c>
      <c r="S31" s="76"/>
      <c r="T31" s="76"/>
      <c r="U31" s="405" t="s">
        <v>120</v>
      </c>
      <c r="V31" s="410"/>
      <c r="W31" s="410"/>
      <c r="X31" s="406"/>
      <c r="Y31" s="76">
        <v>15</v>
      </c>
      <c r="Z31" s="76"/>
      <c r="AA31" s="76"/>
      <c r="AB31" s="78">
        <f t="shared" si="36"/>
        <v>86</v>
      </c>
      <c r="AC31" s="78">
        <f t="shared" si="36"/>
        <v>26</v>
      </c>
      <c r="AD31" s="76"/>
      <c r="AE31" s="76"/>
      <c r="AF31" s="76">
        <v>69</v>
      </c>
      <c r="AG31" s="76">
        <v>10</v>
      </c>
      <c r="AH31" s="76">
        <v>17</v>
      </c>
      <c r="AI31" s="76">
        <v>16</v>
      </c>
      <c r="AJ31" s="83">
        <f t="shared" si="33"/>
        <v>14</v>
      </c>
      <c r="AK31" s="83">
        <f t="shared" si="33"/>
        <v>2</v>
      </c>
      <c r="AL31" s="75">
        <v>8</v>
      </c>
      <c r="AM31" s="75">
        <v>2</v>
      </c>
      <c r="AN31" s="75">
        <v>6</v>
      </c>
      <c r="AO31" s="75"/>
    </row>
    <row r="32" spans="1:41" s="54" customFormat="1" ht="27" customHeight="1">
      <c r="A32" s="405" t="s">
        <v>121</v>
      </c>
      <c r="B32" s="406"/>
      <c r="C32" s="76">
        <v>16</v>
      </c>
      <c r="D32" s="407">
        <f t="shared" si="34"/>
        <v>211</v>
      </c>
      <c r="E32" s="408"/>
      <c r="F32" s="407">
        <f t="shared" si="35"/>
        <v>99</v>
      </c>
      <c r="G32" s="408"/>
      <c r="H32" s="412"/>
      <c r="I32" s="412"/>
      <c r="J32" s="76"/>
      <c r="K32" s="76"/>
      <c r="L32" s="76"/>
      <c r="M32" s="76">
        <v>179</v>
      </c>
      <c r="N32" s="76">
        <v>94</v>
      </c>
      <c r="O32" s="76">
        <v>20</v>
      </c>
      <c r="P32" s="76">
        <v>5</v>
      </c>
      <c r="Q32" s="76">
        <v>12</v>
      </c>
      <c r="R32" s="76"/>
      <c r="S32" s="76"/>
      <c r="T32" s="76"/>
      <c r="U32" s="405" t="s">
        <v>121</v>
      </c>
      <c r="V32" s="410"/>
      <c r="W32" s="410"/>
      <c r="X32" s="406"/>
      <c r="Y32" s="76">
        <v>16</v>
      </c>
      <c r="Z32" s="76"/>
      <c r="AA32" s="76"/>
      <c r="AB32" s="78">
        <f t="shared" si="36"/>
        <v>83</v>
      </c>
      <c r="AC32" s="78">
        <f t="shared" si="36"/>
        <v>10</v>
      </c>
      <c r="AD32" s="84"/>
      <c r="AE32" s="84"/>
      <c r="AF32" s="84">
        <v>71</v>
      </c>
      <c r="AG32" s="84">
        <v>10</v>
      </c>
      <c r="AH32" s="84">
        <v>12</v>
      </c>
      <c r="AI32" s="84"/>
      <c r="AJ32" s="83">
        <f t="shared" si="33"/>
        <v>0</v>
      </c>
      <c r="AK32" s="83">
        <f t="shared" si="33"/>
        <v>0</v>
      </c>
      <c r="AL32" s="75"/>
      <c r="AM32" s="75"/>
      <c r="AN32" s="75"/>
      <c r="AO32" s="75"/>
    </row>
    <row r="33" spans="1:41" s="54" customFormat="1" ht="27" customHeight="1">
      <c r="A33" s="405" t="s">
        <v>122</v>
      </c>
      <c r="B33" s="406"/>
      <c r="C33" s="76">
        <v>17</v>
      </c>
      <c r="D33" s="407">
        <f t="shared" si="34"/>
        <v>417</v>
      </c>
      <c r="E33" s="408"/>
      <c r="F33" s="407">
        <f t="shared" si="35"/>
        <v>225</v>
      </c>
      <c r="G33" s="408"/>
      <c r="H33" s="412"/>
      <c r="I33" s="412"/>
      <c r="J33" s="76"/>
      <c r="K33" s="76"/>
      <c r="L33" s="76"/>
      <c r="M33" s="76">
        <v>193</v>
      </c>
      <c r="N33" s="76">
        <v>128</v>
      </c>
      <c r="O33" s="76">
        <v>48</v>
      </c>
      <c r="P33" s="76">
        <v>19</v>
      </c>
      <c r="Q33" s="84">
        <v>176</v>
      </c>
      <c r="R33" s="84">
        <v>78</v>
      </c>
      <c r="S33" s="84"/>
      <c r="T33" s="84"/>
      <c r="U33" s="405" t="s">
        <v>122</v>
      </c>
      <c r="V33" s="410"/>
      <c r="W33" s="410"/>
      <c r="X33" s="406"/>
      <c r="Y33" s="76">
        <v>17</v>
      </c>
      <c r="Z33" s="76"/>
      <c r="AA33" s="76"/>
      <c r="AB33" s="78">
        <f t="shared" si="36"/>
        <v>320</v>
      </c>
      <c r="AC33" s="78">
        <f t="shared" si="36"/>
        <v>171</v>
      </c>
      <c r="AD33" s="76"/>
      <c r="AE33" s="76"/>
      <c r="AF33" s="76">
        <v>144</v>
      </c>
      <c r="AG33" s="76">
        <v>93</v>
      </c>
      <c r="AH33" s="76">
        <v>176</v>
      </c>
      <c r="AI33" s="76">
        <v>78</v>
      </c>
      <c r="AJ33" s="83">
        <f t="shared" si="33"/>
        <v>11</v>
      </c>
      <c r="AK33" s="83">
        <f t="shared" si="33"/>
        <v>4</v>
      </c>
      <c r="AL33" s="75">
        <v>10</v>
      </c>
      <c r="AM33" s="75">
        <v>3</v>
      </c>
      <c r="AN33" s="75">
        <v>1</v>
      </c>
      <c r="AO33" s="75">
        <v>1</v>
      </c>
    </row>
    <row r="34" spans="1:41" s="54" customFormat="1" ht="27" customHeight="1">
      <c r="A34" s="405" t="s">
        <v>123</v>
      </c>
      <c r="B34" s="406"/>
      <c r="C34" s="76">
        <v>18</v>
      </c>
      <c r="D34" s="407">
        <f t="shared" si="34"/>
        <v>313</v>
      </c>
      <c r="E34" s="408"/>
      <c r="F34" s="407">
        <f t="shared" si="35"/>
        <v>56</v>
      </c>
      <c r="G34" s="408"/>
      <c r="H34" s="412"/>
      <c r="I34" s="412"/>
      <c r="J34" s="76"/>
      <c r="K34" s="76"/>
      <c r="L34" s="76"/>
      <c r="M34" s="76">
        <v>168</v>
      </c>
      <c r="N34" s="76">
        <v>28</v>
      </c>
      <c r="O34" s="76">
        <v>109</v>
      </c>
      <c r="P34" s="76">
        <v>28</v>
      </c>
      <c r="Q34" s="76">
        <v>36</v>
      </c>
      <c r="R34" s="76">
        <v>0</v>
      </c>
      <c r="S34" s="76"/>
      <c r="T34" s="76"/>
      <c r="U34" s="405" t="s">
        <v>123</v>
      </c>
      <c r="V34" s="410"/>
      <c r="W34" s="410"/>
      <c r="X34" s="406"/>
      <c r="Y34" s="76">
        <v>18</v>
      </c>
      <c r="Z34" s="76"/>
      <c r="AA34" s="76"/>
      <c r="AB34" s="78">
        <f t="shared" si="36"/>
        <v>180</v>
      </c>
      <c r="AC34" s="78">
        <f t="shared" si="36"/>
        <v>23</v>
      </c>
      <c r="AD34" s="76"/>
      <c r="AE34" s="76"/>
      <c r="AF34" s="76">
        <v>170</v>
      </c>
      <c r="AG34" s="76">
        <v>23</v>
      </c>
      <c r="AH34" s="76">
        <v>10</v>
      </c>
      <c r="AI34" s="76"/>
      <c r="AJ34" s="83">
        <f t="shared" si="33"/>
        <v>18</v>
      </c>
      <c r="AK34" s="83">
        <f t="shared" si="33"/>
        <v>7</v>
      </c>
      <c r="AL34" s="75">
        <v>6</v>
      </c>
      <c r="AM34" s="75">
        <v>3</v>
      </c>
      <c r="AN34" s="75">
        <v>12</v>
      </c>
      <c r="AO34" s="75">
        <v>4</v>
      </c>
    </row>
    <row r="35" spans="1:41" s="54" customFormat="1" ht="27" customHeight="1">
      <c r="A35" s="405" t="s">
        <v>124</v>
      </c>
      <c r="B35" s="406"/>
      <c r="C35" s="76">
        <v>19</v>
      </c>
      <c r="D35" s="407">
        <f t="shared" si="34"/>
        <v>255</v>
      </c>
      <c r="E35" s="408"/>
      <c r="F35" s="407">
        <f t="shared" si="35"/>
        <v>142</v>
      </c>
      <c r="G35" s="408"/>
      <c r="H35" s="412"/>
      <c r="I35" s="412"/>
      <c r="J35" s="76"/>
      <c r="K35" s="76"/>
      <c r="L35" s="76"/>
      <c r="M35" s="76">
        <v>101</v>
      </c>
      <c r="N35" s="76">
        <v>42</v>
      </c>
      <c r="O35" s="76">
        <v>101</v>
      </c>
      <c r="P35" s="76">
        <v>55</v>
      </c>
      <c r="Q35" s="76">
        <v>53</v>
      </c>
      <c r="R35" s="76">
        <v>45</v>
      </c>
      <c r="S35" s="76"/>
      <c r="T35" s="76"/>
      <c r="U35" s="405" t="s">
        <v>124</v>
      </c>
      <c r="V35" s="410"/>
      <c r="W35" s="410"/>
      <c r="X35" s="406"/>
      <c r="Y35" s="76">
        <v>19</v>
      </c>
      <c r="Z35" s="76"/>
      <c r="AA35" s="76"/>
      <c r="AB35" s="78">
        <f t="shared" si="36"/>
        <v>17</v>
      </c>
      <c r="AC35" s="78">
        <f t="shared" si="36"/>
        <v>8</v>
      </c>
      <c r="AD35" s="76"/>
      <c r="AE35" s="76"/>
      <c r="AF35" s="76">
        <v>17</v>
      </c>
      <c r="AG35" s="76">
        <v>8</v>
      </c>
      <c r="AH35" s="76"/>
      <c r="AI35" s="76"/>
      <c r="AJ35" s="83">
        <v>0</v>
      </c>
      <c r="AK35" s="83">
        <v>0</v>
      </c>
      <c r="AL35" s="75"/>
      <c r="AM35" s="75"/>
      <c r="AN35" s="75"/>
      <c r="AO35" s="75"/>
    </row>
    <row r="36" spans="1:41" s="54" customFormat="1" ht="27" customHeight="1">
      <c r="A36" s="405" t="s">
        <v>125</v>
      </c>
      <c r="B36" s="406"/>
      <c r="C36" s="76">
        <v>20</v>
      </c>
      <c r="D36" s="407">
        <f t="shared" si="34"/>
        <v>102</v>
      </c>
      <c r="E36" s="408"/>
      <c r="F36" s="407">
        <f t="shared" si="35"/>
        <v>37</v>
      </c>
      <c r="G36" s="408"/>
      <c r="H36" s="412"/>
      <c r="I36" s="412"/>
      <c r="J36" s="76"/>
      <c r="K36" s="76"/>
      <c r="L36" s="76"/>
      <c r="M36" s="76">
        <v>67</v>
      </c>
      <c r="N36" s="76">
        <v>32</v>
      </c>
      <c r="O36" s="76">
        <v>35</v>
      </c>
      <c r="P36" s="76">
        <v>5</v>
      </c>
      <c r="Q36" s="76"/>
      <c r="R36" s="76"/>
      <c r="S36" s="76"/>
      <c r="T36" s="76"/>
      <c r="U36" s="405" t="s">
        <v>125</v>
      </c>
      <c r="V36" s="410"/>
      <c r="W36" s="410"/>
      <c r="X36" s="406"/>
      <c r="Y36" s="76">
        <v>20</v>
      </c>
      <c r="Z36" s="76"/>
      <c r="AA36" s="76"/>
      <c r="AB36" s="78">
        <f t="shared" si="36"/>
        <v>8</v>
      </c>
      <c r="AC36" s="78">
        <f t="shared" si="36"/>
        <v>3</v>
      </c>
      <c r="AD36" s="84"/>
      <c r="AE36" s="84"/>
      <c r="AF36" s="84">
        <v>8</v>
      </c>
      <c r="AG36" s="84">
        <v>3</v>
      </c>
      <c r="AH36" s="84"/>
      <c r="AI36" s="84"/>
      <c r="AJ36" s="83">
        <f t="shared" si="33"/>
        <v>5</v>
      </c>
      <c r="AK36" s="83">
        <f t="shared" si="33"/>
        <v>3</v>
      </c>
      <c r="AL36" s="75">
        <v>5</v>
      </c>
      <c r="AM36" s="75">
        <v>3</v>
      </c>
      <c r="AN36" s="75"/>
      <c r="AO36" s="75"/>
    </row>
    <row r="37" spans="1:41" s="54" customFormat="1" ht="27" customHeight="1">
      <c r="A37" s="405" t="s">
        <v>126</v>
      </c>
      <c r="B37" s="406"/>
      <c r="C37" s="76">
        <v>21</v>
      </c>
      <c r="D37" s="407">
        <f t="shared" si="34"/>
        <v>198</v>
      </c>
      <c r="E37" s="408"/>
      <c r="F37" s="407">
        <f t="shared" si="35"/>
        <v>87</v>
      </c>
      <c r="G37" s="408"/>
      <c r="H37" s="412"/>
      <c r="I37" s="412"/>
      <c r="J37" s="76"/>
      <c r="K37" s="76"/>
      <c r="L37" s="76"/>
      <c r="M37" s="76">
        <v>100</v>
      </c>
      <c r="N37" s="76">
        <v>27</v>
      </c>
      <c r="O37" s="76">
        <v>53</v>
      </c>
      <c r="P37" s="76">
        <v>16</v>
      </c>
      <c r="Q37" s="76">
        <v>45</v>
      </c>
      <c r="R37" s="76">
        <v>44</v>
      </c>
      <c r="S37" s="76"/>
      <c r="T37" s="76"/>
      <c r="U37" s="405" t="s">
        <v>126</v>
      </c>
      <c r="V37" s="410"/>
      <c r="W37" s="410"/>
      <c r="X37" s="406"/>
      <c r="Y37" s="76">
        <v>21</v>
      </c>
      <c r="Z37" s="76"/>
      <c r="AA37" s="76"/>
      <c r="AB37" s="78">
        <f t="shared" si="36"/>
        <v>83</v>
      </c>
      <c r="AC37" s="78">
        <f t="shared" si="36"/>
        <v>49</v>
      </c>
      <c r="AD37" s="76"/>
      <c r="AE37" s="76"/>
      <c r="AF37" s="76">
        <v>59</v>
      </c>
      <c r="AG37" s="76">
        <v>26</v>
      </c>
      <c r="AH37" s="76">
        <v>24</v>
      </c>
      <c r="AI37" s="76">
        <v>23</v>
      </c>
      <c r="AJ37" s="83">
        <f t="shared" si="33"/>
        <v>0</v>
      </c>
      <c r="AK37" s="83">
        <f t="shared" si="33"/>
        <v>0</v>
      </c>
      <c r="AL37" s="75"/>
      <c r="AM37" s="75"/>
      <c r="AN37" s="75"/>
      <c r="AO37" s="75"/>
    </row>
    <row r="38" spans="1:41" s="54" customFormat="1" ht="27" customHeight="1">
      <c r="A38" s="405" t="s">
        <v>127</v>
      </c>
      <c r="B38" s="406"/>
      <c r="C38" s="76">
        <v>22</v>
      </c>
      <c r="D38" s="407">
        <f t="shared" si="34"/>
        <v>141</v>
      </c>
      <c r="E38" s="408"/>
      <c r="F38" s="407">
        <f t="shared" si="35"/>
        <v>51</v>
      </c>
      <c r="G38" s="408"/>
      <c r="H38" s="412"/>
      <c r="I38" s="412"/>
      <c r="J38" s="76"/>
      <c r="K38" s="76"/>
      <c r="L38" s="76"/>
      <c r="M38" s="76">
        <v>85</v>
      </c>
      <c r="N38" s="76">
        <v>42</v>
      </c>
      <c r="O38" s="76">
        <v>28</v>
      </c>
      <c r="P38" s="76">
        <v>9</v>
      </c>
      <c r="Q38" s="76"/>
      <c r="R38" s="76"/>
      <c r="S38" s="76">
        <v>28</v>
      </c>
      <c r="T38" s="76">
        <v>0</v>
      </c>
      <c r="U38" s="405" t="s">
        <v>127</v>
      </c>
      <c r="V38" s="410"/>
      <c r="W38" s="410"/>
      <c r="X38" s="406"/>
      <c r="Y38" s="76">
        <v>22</v>
      </c>
      <c r="Z38" s="76"/>
      <c r="AA38" s="76"/>
      <c r="AB38" s="78">
        <f t="shared" si="36"/>
        <v>42</v>
      </c>
      <c r="AC38" s="78">
        <f t="shared" si="36"/>
        <v>3</v>
      </c>
      <c r="AD38" s="76"/>
      <c r="AE38" s="76"/>
      <c r="AF38" s="76">
        <v>14</v>
      </c>
      <c r="AG38" s="76">
        <v>3</v>
      </c>
      <c r="AH38" s="76">
        <v>28</v>
      </c>
      <c r="AI38" s="76">
        <v>0</v>
      </c>
      <c r="AJ38" s="83">
        <f t="shared" si="33"/>
        <v>5</v>
      </c>
      <c r="AK38" s="83">
        <f t="shared" si="33"/>
        <v>3</v>
      </c>
      <c r="AL38" s="75">
        <v>5</v>
      </c>
      <c r="AM38" s="75">
        <v>3</v>
      </c>
      <c r="AN38" s="75"/>
      <c r="AO38" s="75"/>
    </row>
    <row r="39" spans="1:41" s="54" customFormat="1" ht="27" customHeight="1">
      <c r="A39" s="405" t="s">
        <v>128</v>
      </c>
      <c r="B39" s="406"/>
      <c r="C39" s="76">
        <v>23</v>
      </c>
      <c r="D39" s="407">
        <f t="shared" si="34"/>
        <v>136</v>
      </c>
      <c r="E39" s="408"/>
      <c r="F39" s="407">
        <f t="shared" si="35"/>
        <v>85</v>
      </c>
      <c r="G39" s="408"/>
      <c r="H39" s="412"/>
      <c r="I39" s="412"/>
      <c r="J39" s="76"/>
      <c r="K39" s="76"/>
      <c r="L39" s="76"/>
      <c r="M39" s="76">
        <v>105</v>
      </c>
      <c r="N39" s="76">
        <v>62</v>
      </c>
      <c r="O39" s="76">
        <v>10</v>
      </c>
      <c r="P39" s="76">
        <v>3</v>
      </c>
      <c r="Q39" s="76">
        <v>21</v>
      </c>
      <c r="R39" s="76">
        <v>20</v>
      </c>
      <c r="S39" s="76"/>
      <c r="T39" s="76"/>
      <c r="U39" s="405" t="s">
        <v>128</v>
      </c>
      <c r="V39" s="410"/>
      <c r="W39" s="410"/>
      <c r="X39" s="406"/>
      <c r="Y39" s="76">
        <v>23</v>
      </c>
      <c r="Z39" s="76"/>
      <c r="AA39" s="76"/>
      <c r="AB39" s="78">
        <f t="shared" si="36"/>
        <v>31</v>
      </c>
      <c r="AC39" s="78">
        <f t="shared" si="36"/>
        <v>22</v>
      </c>
      <c r="AD39" s="76"/>
      <c r="AE39" s="76"/>
      <c r="AF39" s="76">
        <v>26</v>
      </c>
      <c r="AG39" s="76">
        <v>17</v>
      </c>
      <c r="AH39" s="76">
        <v>5</v>
      </c>
      <c r="AI39" s="76">
        <v>5</v>
      </c>
      <c r="AJ39" s="83">
        <f t="shared" si="33"/>
        <v>0</v>
      </c>
      <c r="AK39" s="83">
        <f t="shared" si="33"/>
        <v>0</v>
      </c>
      <c r="AL39" s="75"/>
      <c r="AM39" s="75"/>
      <c r="AN39" s="75"/>
      <c r="AO39" s="75"/>
    </row>
    <row r="40" spans="1:41" s="54" customFormat="1" ht="42.75" customHeight="1">
      <c r="A40" s="405" t="s">
        <v>129</v>
      </c>
      <c r="B40" s="406"/>
      <c r="C40" s="76">
        <v>24</v>
      </c>
      <c r="D40" s="407">
        <f t="shared" si="34"/>
        <v>20</v>
      </c>
      <c r="E40" s="408"/>
      <c r="F40" s="407">
        <f t="shared" si="35"/>
        <v>13</v>
      </c>
      <c r="G40" s="408"/>
      <c r="H40" s="412"/>
      <c r="I40" s="412"/>
      <c r="J40" s="76"/>
      <c r="K40" s="76"/>
      <c r="L40" s="76"/>
      <c r="M40" s="76"/>
      <c r="N40" s="76"/>
      <c r="O40" s="76">
        <v>20</v>
      </c>
      <c r="P40" s="76">
        <v>13</v>
      </c>
      <c r="Q40" s="76"/>
      <c r="R40" s="76"/>
      <c r="S40" s="76"/>
      <c r="T40" s="76"/>
      <c r="U40" s="405" t="s">
        <v>129</v>
      </c>
      <c r="V40" s="410"/>
      <c r="W40" s="410"/>
      <c r="X40" s="406"/>
      <c r="Y40" s="76">
        <v>24</v>
      </c>
      <c r="Z40" s="76"/>
      <c r="AA40" s="76"/>
      <c r="AB40" s="78">
        <f t="shared" si="36"/>
        <v>6</v>
      </c>
      <c r="AC40" s="78">
        <f t="shared" si="36"/>
        <v>3</v>
      </c>
      <c r="AD40" s="76"/>
      <c r="AE40" s="76"/>
      <c r="AF40" s="76">
        <v>6</v>
      </c>
      <c r="AG40" s="76">
        <v>3</v>
      </c>
      <c r="AH40" s="76"/>
      <c r="AI40" s="76"/>
      <c r="AJ40" s="83">
        <f t="shared" si="33"/>
        <v>0</v>
      </c>
      <c r="AK40" s="83">
        <f t="shared" si="33"/>
        <v>0</v>
      </c>
      <c r="AL40" s="75"/>
      <c r="AM40" s="75"/>
      <c r="AN40" s="75"/>
      <c r="AO40" s="75"/>
    </row>
    <row r="41" spans="1:41" s="54" customFormat="1" ht="27" customHeight="1">
      <c r="A41" s="405" t="s">
        <v>130</v>
      </c>
      <c r="B41" s="406"/>
      <c r="C41" s="76">
        <v>25</v>
      </c>
      <c r="D41" s="407">
        <f t="shared" si="34"/>
        <v>119</v>
      </c>
      <c r="E41" s="408"/>
      <c r="F41" s="407">
        <f t="shared" si="35"/>
        <v>74</v>
      </c>
      <c r="G41" s="408"/>
      <c r="H41" s="412"/>
      <c r="I41" s="412"/>
      <c r="J41" s="76"/>
      <c r="K41" s="76"/>
      <c r="L41" s="76"/>
      <c r="M41" s="76">
        <v>104</v>
      </c>
      <c r="N41" s="76">
        <v>67</v>
      </c>
      <c r="O41" s="76">
        <v>15</v>
      </c>
      <c r="P41" s="76">
        <v>7</v>
      </c>
      <c r="Q41" s="76"/>
      <c r="R41" s="76"/>
      <c r="S41" s="76"/>
      <c r="T41" s="76"/>
      <c r="U41" s="405" t="s">
        <v>130</v>
      </c>
      <c r="V41" s="410"/>
      <c r="W41" s="410"/>
      <c r="X41" s="406"/>
      <c r="Y41" s="76">
        <v>25</v>
      </c>
      <c r="Z41" s="76"/>
      <c r="AA41" s="76"/>
      <c r="AB41" s="78">
        <f t="shared" si="36"/>
        <v>13</v>
      </c>
      <c r="AC41" s="78">
        <f t="shared" si="36"/>
        <v>7</v>
      </c>
      <c r="AD41" s="76"/>
      <c r="AE41" s="76"/>
      <c r="AF41" s="76">
        <v>13</v>
      </c>
      <c r="AG41" s="76">
        <v>7</v>
      </c>
      <c r="AH41" s="76"/>
      <c r="AI41" s="76"/>
      <c r="AJ41" s="83">
        <f t="shared" si="33"/>
        <v>0</v>
      </c>
      <c r="AK41" s="83">
        <f t="shared" si="33"/>
        <v>0</v>
      </c>
      <c r="AL41" s="75"/>
      <c r="AM41" s="75"/>
      <c r="AN41" s="75"/>
      <c r="AO41" s="75"/>
    </row>
    <row r="42" spans="1:41" s="57" customFormat="1" ht="27" customHeight="1">
      <c r="A42" s="405" t="s">
        <v>131</v>
      </c>
      <c r="B42" s="406"/>
      <c r="C42" s="76">
        <v>26</v>
      </c>
      <c r="D42" s="407">
        <f t="shared" si="34"/>
        <v>210</v>
      </c>
      <c r="E42" s="408"/>
      <c r="F42" s="407">
        <f t="shared" si="35"/>
        <v>81</v>
      </c>
      <c r="G42" s="408"/>
      <c r="H42" s="412"/>
      <c r="I42" s="412"/>
      <c r="J42" s="76"/>
      <c r="K42" s="76"/>
      <c r="L42" s="76"/>
      <c r="M42" s="76">
        <v>170</v>
      </c>
      <c r="N42" s="76">
        <v>66</v>
      </c>
      <c r="O42" s="76">
        <v>40</v>
      </c>
      <c r="P42" s="76">
        <v>15</v>
      </c>
      <c r="Q42" s="76"/>
      <c r="R42" s="76"/>
      <c r="S42" s="76"/>
      <c r="T42" s="76"/>
      <c r="U42" s="405" t="s">
        <v>131</v>
      </c>
      <c r="V42" s="410"/>
      <c r="W42" s="410"/>
      <c r="X42" s="406"/>
      <c r="Y42" s="76">
        <v>26</v>
      </c>
      <c r="Z42" s="76"/>
      <c r="AA42" s="76"/>
      <c r="AB42" s="78">
        <f t="shared" si="36"/>
        <v>71</v>
      </c>
      <c r="AC42" s="78">
        <f t="shared" si="36"/>
        <v>37</v>
      </c>
      <c r="AD42" s="76"/>
      <c r="AE42" s="76"/>
      <c r="AF42" s="76">
        <v>71</v>
      </c>
      <c r="AG42" s="76">
        <v>37</v>
      </c>
      <c r="AH42" s="76"/>
      <c r="AI42" s="76"/>
      <c r="AJ42" s="83">
        <f t="shared" ref="AJ42:AK57" si="37">+AL42+AN42</f>
        <v>1</v>
      </c>
      <c r="AK42" s="83">
        <f t="shared" si="37"/>
        <v>0</v>
      </c>
      <c r="AL42" s="75">
        <v>1</v>
      </c>
      <c r="AM42" s="75">
        <v>0</v>
      </c>
      <c r="AN42" s="75"/>
      <c r="AO42" s="75"/>
    </row>
    <row r="43" spans="1:41" s="54" customFormat="1" ht="27" customHeight="1">
      <c r="A43" s="405" t="s">
        <v>132</v>
      </c>
      <c r="B43" s="406"/>
      <c r="C43" s="76">
        <v>27</v>
      </c>
      <c r="D43" s="407">
        <f t="shared" si="34"/>
        <v>237</v>
      </c>
      <c r="E43" s="408"/>
      <c r="F43" s="407">
        <f t="shared" si="35"/>
        <v>103</v>
      </c>
      <c r="G43" s="408"/>
      <c r="H43" s="412"/>
      <c r="I43" s="412"/>
      <c r="J43" s="76"/>
      <c r="K43" s="76"/>
      <c r="L43" s="76"/>
      <c r="M43" s="76">
        <v>184</v>
      </c>
      <c r="N43" s="76">
        <v>85</v>
      </c>
      <c r="O43" s="76">
        <v>29</v>
      </c>
      <c r="P43" s="76">
        <v>7</v>
      </c>
      <c r="Q43" s="76"/>
      <c r="R43" s="76"/>
      <c r="S43" s="76">
        <v>24</v>
      </c>
      <c r="T43" s="76">
        <v>11</v>
      </c>
      <c r="U43" s="405" t="s">
        <v>132</v>
      </c>
      <c r="V43" s="410"/>
      <c r="W43" s="410"/>
      <c r="X43" s="406"/>
      <c r="Y43" s="76">
        <v>27</v>
      </c>
      <c r="Z43" s="76"/>
      <c r="AA43" s="76"/>
      <c r="AB43" s="78">
        <f t="shared" si="36"/>
        <v>118</v>
      </c>
      <c r="AC43" s="78">
        <f t="shared" si="36"/>
        <v>51</v>
      </c>
      <c r="AD43" s="76"/>
      <c r="AE43" s="76"/>
      <c r="AF43" s="76">
        <v>95</v>
      </c>
      <c r="AG43" s="76">
        <v>40</v>
      </c>
      <c r="AH43" s="76">
        <v>23</v>
      </c>
      <c r="AI43" s="76">
        <v>11</v>
      </c>
      <c r="AJ43" s="83">
        <f t="shared" si="37"/>
        <v>2</v>
      </c>
      <c r="AK43" s="83">
        <f t="shared" si="37"/>
        <v>2</v>
      </c>
      <c r="AL43" s="75">
        <v>1</v>
      </c>
      <c r="AM43" s="75">
        <v>1</v>
      </c>
      <c r="AN43" s="75">
        <v>1</v>
      </c>
      <c r="AO43" s="75">
        <v>1</v>
      </c>
    </row>
    <row r="44" spans="1:41" s="86" customFormat="1" ht="27" customHeight="1">
      <c r="A44" s="405" t="s">
        <v>133</v>
      </c>
      <c r="B44" s="406"/>
      <c r="C44" s="76">
        <v>28</v>
      </c>
      <c r="D44" s="407">
        <f t="shared" si="34"/>
        <v>183</v>
      </c>
      <c r="E44" s="408"/>
      <c r="F44" s="407">
        <f t="shared" si="35"/>
        <v>77</v>
      </c>
      <c r="G44" s="408"/>
      <c r="H44" s="412"/>
      <c r="I44" s="412"/>
      <c r="J44" s="76"/>
      <c r="K44" s="76"/>
      <c r="L44" s="76"/>
      <c r="M44" s="76">
        <v>104</v>
      </c>
      <c r="N44" s="76">
        <v>46</v>
      </c>
      <c r="O44" s="76">
        <v>50</v>
      </c>
      <c r="P44" s="76">
        <v>15</v>
      </c>
      <c r="Q44" s="76">
        <v>25</v>
      </c>
      <c r="R44" s="76">
        <v>13</v>
      </c>
      <c r="S44" s="76">
        <v>4</v>
      </c>
      <c r="T44" s="76">
        <v>3</v>
      </c>
      <c r="U44" s="405" t="s">
        <v>133</v>
      </c>
      <c r="V44" s="410"/>
      <c r="W44" s="410"/>
      <c r="X44" s="406"/>
      <c r="Y44" s="76">
        <v>28</v>
      </c>
      <c r="Z44" s="76"/>
      <c r="AA44" s="76"/>
      <c r="AB44" s="78">
        <f t="shared" si="36"/>
        <v>118</v>
      </c>
      <c r="AC44" s="78">
        <f t="shared" si="36"/>
        <v>52</v>
      </c>
      <c r="AD44" s="76"/>
      <c r="AE44" s="76"/>
      <c r="AF44" s="76">
        <v>106</v>
      </c>
      <c r="AG44" s="76">
        <v>42</v>
      </c>
      <c r="AH44" s="76">
        <v>12</v>
      </c>
      <c r="AI44" s="76">
        <v>10</v>
      </c>
      <c r="AJ44" s="83">
        <f t="shared" si="37"/>
        <v>3</v>
      </c>
      <c r="AK44" s="83">
        <f t="shared" si="37"/>
        <v>1</v>
      </c>
      <c r="AL44" s="75">
        <v>1</v>
      </c>
      <c r="AM44" s="75"/>
      <c r="AN44" s="75">
        <v>2</v>
      </c>
      <c r="AO44" s="75">
        <v>1</v>
      </c>
    </row>
    <row r="45" spans="1:41" s="54" customFormat="1" ht="27" customHeight="1">
      <c r="A45" s="405" t="s">
        <v>134</v>
      </c>
      <c r="B45" s="406"/>
      <c r="C45" s="76">
        <v>29</v>
      </c>
      <c r="D45" s="407">
        <f t="shared" si="34"/>
        <v>208</v>
      </c>
      <c r="E45" s="408"/>
      <c r="F45" s="407">
        <f t="shared" si="35"/>
        <v>121</v>
      </c>
      <c r="G45" s="408"/>
      <c r="H45" s="412"/>
      <c r="I45" s="412"/>
      <c r="J45" s="76"/>
      <c r="K45" s="76"/>
      <c r="L45" s="76"/>
      <c r="M45" s="76">
        <v>117</v>
      </c>
      <c r="N45" s="76">
        <v>70</v>
      </c>
      <c r="O45" s="76">
        <v>51</v>
      </c>
      <c r="P45" s="76">
        <v>26</v>
      </c>
      <c r="Q45" s="76">
        <v>40</v>
      </c>
      <c r="R45" s="76">
        <v>25</v>
      </c>
      <c r="S45" s="76"/>
      <c r="T45" s="76"/>
      <c r="U45" s="405" t="s">
        <v>134</v>
      </c>
      <c r="V45" s="410"/>
      <c r="W45" s="410"/>
      <c r="X45" s="406"/>
      <c r="Y45" s="76">
        <v>29</v>
      </c>
      <c r="Z45" s="76"/>
      <c r="AA45" s="76"/>
      <c r="AB45" s="78">
        <f t="shared" si="36"/>
        <v>77</v>
      </c>
      <c r="AC45" s="78">
        <f t="shared" si="36"/>
        <v>43</v>
      </c>
      <c r="AD45" s="76"/>
      <c r="AE45" s="76"/>
      <c r="AF45" s="76">
        <v>68</v>
      </c>
      <c r="AG45" s="76">
        <v>37</v>
      </c>
      <c r="AH45" s="76">
        <v>9</v>
      </c>
      <c r="AI45" s="76">
        <v>6</v>
      </c>
      <c r="AJ45" s="83">
        <f t="shared" si="37"/>
        <v>16</v>
      </c>
      <c r="AK45" s="83">
        <f t="shared" si="37"/>
        <v>7</v>
      </c>
      <c r="AL45" s="75">
        <v>16</v>
      </c>
      <c r="AM45" s="75">
        <v>7</v>
      </c>
      <c r="AN45" s="75"/>
      <c r="AO45" s="75"/>
    </row>
    <row r="46" spans="1:41" s="54" customFormat="1" ht="27" customHeight="1">
      <c r="A46" s="405" t="s">
        <v>135</v>
      </c>
      <c r="B46" s="406"/>
      <c r="C46" s="76">
        <v>30</v>
      </c>
      <c r="D46" s="407">
        <f t="shared" si="34"/>
        <v>187</v>
      </c>
      <c r="E46" s="408"/>
      <c r="F46" s="407">
        <f t="shared" si="35"/>
        <v>61</v>
      </c>
      <c r="G46" s="408"/>
      <c r="H46" s="412"/>
      <c r="I46" s="412"/>
      <c r="J46" s="76"/>
      <c r="K46" s="76"/>
      <c r="L46" s="76"/>
      <c r="M46" s="76">
        <v>158</v>
      </c>
      <c r="N46" s="76">
        <v>52</v>
      </c>
      <c r="O46" s="76">
        <v>29</v>
      </c>
      <c r="P46" s="76">
        <v>9</v>
      </c>
      <c r="Q46" s="76"/>
      <c r="R46" s="76"/>
      <c r="S46" s="76"/>
      <c r="T46" s="76"/>
      <c r="U46" s="405" t="s">
        <v>135</v>
      </c>
      <c r="V46" s="410"/>
      <c r="W46" s="410"/>
      <c r="X46" s="406"/>
      <c r="Y46" s="76">
        <v>30</v>
      </c>
      <c r="Z46" s="76"/>
      <c r="AA46" s="76"/>
      <c r="AB46" s="78">
        <f t="shared" si="36"/>
        <v>113</v>
      </c>
      <c r="AC46" s="78">
        <f t="shared" si="36"/>
        <v>37</v>
      </c>
      <c r="AD46" s="76"/>
      <c r="AE46" s="76"/>
      <c r="AF46" s="76">
        <v>113</v>
      </c>
      <c r="AG46" s="76">
        <v>37</v>
      </c>
      <c r="AH46" s="76"/>
      <c r="AI46" s="76"/>
      <c r="AJ46" s="83">
        <f t="shared" si="37"/>
        <v>0</v>
      </c>
      <c r="AK46" s="83">
        <f t="shared" si="37"/>
        <v>0</v>
      </c>
      <c r="AL46" s="75"/>
      <c r="AM46" s="75"/>
      <c r="AN46" s="75"/>
      <c r="AO46" s="75"/>
    </row>
    <row r="47" spans="1:41" s="54" customFormat="1" ht="27" customHeight="1">
      <c r="A47" s="414" t="s">
        <v>136</v>
      </c>
      <c r="B47" s="415"/>
      <c r="C47" s="81">
        <v>31</v>
      </c>
      <c r="D47" s="411">
        <f>SUM(D48:E67)</f>
        <v>3654</v>
      </c>
      <c r="E47" s="411"/>
      <c r="F47" s="411">
        <f t="shared" ref="F47" si="38">SUM(F48:G67)</f>
        <v>1808</v>
      </c>
      <c r="G47" s="411"/>
      <c r="H47" s="411">
        <f t="shared" ref="H47" si="39">SUM(H48:I67)</f>
        <v>0</v>
      </c>
      <c r="I47" s="411"/>
      <c r="J47" s="82">
        <f>SUM(J48:J67)</f>
        <v>0</v>
      </c>
      <c r="K47" s="82">
        <f t="shared" ref="K47:T47" si="40">SUM(K48:K67)</f>
        <v>0</v>
      </c>
      <c r="L47" s="82">
        <f t="shared" si="40"/>
        <v>0</v>
      </c>
      <c r="M47" s="82">
        <f t="shared" si="40"/>
        <v>2878</v>
      </c>
      <c r="N47" s="82">
        <f t="shared" si="40"/>
        <v>1497</v>
      </c>
      <c r="O47" s="82">
        <f t="shared" si="40"/>
        <v>340</v>
      </c>
      <c r="P47" s="82">
        <f t="shared" si="40"/>
        <v>158</v>
      </c>
      <c r="Q47" s="82">
        <f t="shared" si="40"/>
        <v>258</v>
      </c>
      <c r="R47" s="82">
        <f t="shared" si="40"/>
        <v>3</v>
      </c>
      <c r="S47" s="82">
        <f t="shared" si="40"/>
        <v>178</v>
      </c>
      <c r="T47" s="82">
        <f t="shared" si="40"/>
        <v>150</v>
      </c>
      <c r="U47" s="363" t="s">
        <v>136</v>
      </c>
      <c r="V47" s="364"/>
      <c r="W47" s="364"/>
      <c r="X47" s="365"/>
      <c r="Y47" s="81">
        <v>31</v>
      </c>
      <c r="Z47" s="82">
        <f>SUM(Z48:Z67)</f>
        <v>0</v>
      </c>
      <c r="AA47" s="82">
        <f t="shared" ref="AA47:AJ47" si="41">SUM(AA48:AA67)</f>
        <v>0</v>
      </c>
      <c r="AB47" s="82">
        <f t="shared" si="41"/>
        <v>2303</v>
      </c>
      <c r="AC47" s="82">
        <f t="shared" si="41"/>
        <v>1120</v>
      </c>
      <c r="AD47" s="82">
        <f t="shared" si="41"/>
        <v>0</v>
      </c>
      <c r="AE47" s="82">
        <f t="shared" si="41"/>
        <v>0</v>
      </c>
      <c r="AF47" s="82">
        <f t="shared" si="41"/>
        <v>1923</v>
      </c>
      <c r="AG47" s="82">
        <f t="shared" si="41"/>
        <v>968</v>
      </c>
      <c r="AH47" s="82">
        <f t="shared" si="41"/>
        <v>380</v>
      </c>
      <c r="AI47" s="82">
        <f t="shared" si="41"/>
        <v>152</v>
      </c>
      <c r="AJ47" s="82">
        <f t="shared" si="41"/>
        <v>34</v>
      </c>
      <c r="AK47" s="82">
        <f>SUM(AK48:AK67)</f>
        <v>14</v>
      </c>
      <c r="AL47" s="82">
        <f t="shared" ref="AL47:AO47" si="42">SUM(AL48:AL67)</f>
        <v>1</v>
      </c>
      <c r="AM47" s="82">
        <f t="shared" si="42"/>
        <v>1</v>
      </c>
      <c r="AN47" s="82">
        <f t="shared" si="42"/>
        <v>33</v>
      </c>
      <c r="AO47" s="82">
        <f t="shared" si="42"/>
        <v>13</v>
      </c>
    </row>
    <row r="48" spans="1:41" s="57" customFormat="1" ht="27" customHeight="1">
      <c r="A48" s="405" t="s">
        <v>137</v>
      </c>
      <c r="B48" s="406"/>
      <c r="C48" s="76">
        <v>32</v>
      </c>
      <c r="D48" s="407">
        <f t="shared" ref="D48:D67" si="43">+H48+K48+M48+O48+Q48+S48+Z48</f>
        <v>438</v>
      </c>
      <c r="E48" s="408"/>
      <c r="F48" s="407">
        <f t="shared" ref="F48:F67" si="44">+J48+L48+N48+P48+R48+T48+AA48</f>
        <v>256</v>
      </c>
      <c r="G48" s="408"/>
      <c r="H48" s="412"/>
      <c r="I48" s="412"/>
      <c r="J48" s="76"/>
      <c r="K48" s="76"/>
      <c r="L48" s="76"/>
      <c r="M48" s="76">
        <v>390</v>
      </c>
      <c r="N48" s="76">
        <v>226</v>
      </c>
      <c r="O48" s="76">
        <v>48</v>
      </c>
      <c r="P48" s="76">
        <v>30</v>
      </c>
      <c r="Q48" s="76"/>
      <c r="R48" s="76"/>
      <c r="S48" s="76"/>
      <c r="T48" s="76"/>
      <c r="U48" s="405" t="s">
        <v>137</v>
      </c>
      <c r="V48" s="410"/>
      <c r="W48" s="410"/>
      <c r="X48" s="406"/>
      <c r="Y48" s="76">
        <v>32</v>
      </c>
      <c r="Z48" s="76"/>
      <c r="AA48" s="76"/>
      <c r="AB48" s="84">
        <f t="shared" ref="AB48:AC63" si="45">+AD48+AF48+AH48</f>
        <v>129</v>
      </c>
      <c r="AC48" s="84">
        <f t="shared" si="45"/>
        <v>80</v>
      </c>
      <c r="AD48" s="84"/>
      <c r="AE48" s="84"/>
      <c r="AF48" s="84">
        <v>129</v>
      </c>
      <c r="AG48" s="84">
        <v>80</v>
      </c>
      <c r="AH48" s="84"/>
      <c r="AI48" s="84"/>
      <c r="AJ48" s="85">
        <f t="shared" si="37"/>
        <v>0</v>
      </c>
      <c r="AK48" s="85">
        <f t="shared" si="37"/>
        <v>0</v>
      </c>
      <c r="AL48" s="87"/>
      <c r="AM48" s="87"/>
      <c r="AN48" s="88"/>
      <c r="AO48" s="88"/>
    </row>
    <row r="49" spans="1:41" s="57" customFormat="1" ht="27" customHeight="1">
      <c r="A49" s="405" t="s">
        <v>138</v>
      </c>
      <c r="B49" s="406"/>
      <c r="C49" s="76">
        <v>33</v>
      </c>
      <c r="D49" s="407">
        <f t="shared" si="43"/>
        <v>288</v>
      </c>
      <c r="E49" s="408"/>
      <c r="F49" s="407">
        <f t="shared" si="44"/>
        <v>170</v>
      </c>
      <c r="G49" s="408"/>
      <c r="H49" s="412"/>
      <c r="I49" s="412"/>
      <c r="J49" s="76"/>
      <c r="K49" s="76"/>
      <c r="L49" s="76"/>
      <c r="M49" s="76">
        <v>278</v>
      </c>
      <c r="N49" s="76">
        <v>165</v>
      </c>
      <c r="O49" s="76">
        <v>10</v>
      </c>
      <c r="P49" s="76">
        <v>5</v>
      </c>
      <c r="Q49" s="76"/>
      <c r="R49" s="76"/>
      <c r="S49" s="76"/>
      <c r="T49" s="76"/>
      <c r="U49" s="405" t="s">
        <v>138</v>
      </c>
      <c r="V49" s="410"/>
      <c r="W49" s="410"/>
      <c r="X49" s="406"/>
      <c r="Y49" s="76">
        <v>33</v>
      </c>
      <c r="Z49" s="76"/>
      <c r="AA49" s="76"/>
      <c r="AB49" s="84">
        <f t="shared" si="45"/>
        <v>288</v>
      </c>
      <c r="AC49" s="84">
        <f t="shared" si="45"/>
        <v>170</v>
      </c>
      <c r="AD49" s="76"/>
      <c r="AE49" s="76"/>
      <c r="AF49" s="76">
        <v>288</v>
      </c>
      <c r="AG49" s="76">
        <v>170</v>
      </c>
      <c r="AH49" s="76"/>
      <c r="AI49" s="76"/>
      <c r="AJ49" s="85">
        <f t="shared" si="37"/>
        <v>5</v>
      </c>
      <c r="AK49" s="85">
        <f t="shared" si="37"/>
        <v>0</v>
      </c>
      <c r="AL49" s="87"/>
      <c r="AM49" s="87"/>
      <c r="AN49" s="88">
        <v>5</v>
      </c>
      <c r="AO49" s="88"/>
    </row>
    <row r="50" spans="1:41" s="57" customFormat="1" ht="27" customHeight="1">
      <c r="A50" s="405" t="s">
        <v>139</v>
      </c>
      <c r="B50" s="406"/>
      <c r="C50" s="76">
        <v>34</v>
      </c>
      <c r="D50" s="407">
        <f t="shared" si="43"/>
        <v>63</v>
      </c>
      <c r="E50" s="408"/>
      <c r="F50" s="407">
        <f t="shared" si="44"/>
        <v>50</v>
      </c>
      <c r="G50" s="408"/>
      <c r="H50" s="412"/>
      <c r="I50" s="412"/>
      <c r="J50" s="76"/>
      <c r="K50" s="76"/>
      <c r="L50" s="76"/>
      <c r="M50" s="76">
        <v>63</v>
      </c>
      <c r="N50" s="76">
        <v>50</v>
      </c>
      <c r="O50" s="76"/>
      <c r="P50" s="76"/>
      <c r="Q50" s="76"/>
      <c r="R50" s="76"/>
      <c r="S50" s="76"/>
      <c r="T50" s="76"/>
      <c r="U50" s="405" t="s">
        <v>139</v>
      </c>
      <c r="V50" s="410"/>
      <c r="W50" s="410"/>
      <c r="X50" s="406"/>
      <c r="Y50" s="76">
        <v>34</v>
      </c>
      <c r="Z50" s="76"/>
      <c r="AA50" s="76"/>
      <c r="AB50" s="84">
        <f t="shared" si="45"/>
        <v>44</v>
      </c>
      <c r="AC50" s="84">
        <f t="shared" si="45"/>
        <v>0</v>
      </c>
      <c r="AD50" s="76"/>
      <c r="AE50" s="76"/>
      <c r="AF50" s="76">
        <v>44</v>
      </c>
      <c r="AG50" s="76"/>
      <c r="AH50" s="76"/>
      <c r="AI50" s="76"/>
      <c r="AJ50" s="85">
        <v>5</v>
      </c>
      <c r="AK50" s="85">
        <v>3</v>
      </c>
      <c r="AL50" s="87"/>
      <c r="AM50" s="87"/>
      <c r="AN50" s="88">
        <v>5</v>
      </c>
      <c r="AO50" s="88">
        <v>3</v>
      </c>
    </row>
    <row r="51" spans="1:41" s="57" customFormat="1" ht="27" customHeight="1">
      <c r="A51" s="405" t="s">
        <v>140</v>
      </c>
      <c r="B51" s="406"/>
      <c r="C51" s="76">
        <v>35</v>
      </c>
      <c r="D51" s="407">
        <f t="shared" si="43"/>
        <v>490</v>
      </c>
      <c r="E51" s="408"/>
      <c r="F51" s="407">
        <f t="shared" si="44"/>
        <v>285</v>
      </c>
      <c r="G51" s="408"/>
      <c r="H51" s="412"/>
      <c r="I51" s="412"/>
      <c r="J51" s="76"/>
      <c r="K51" s="76"/>
      <c r="L51" s="76"/>
      <c r="M51" s="76">
        <v>400</v>
      </c>
      <c r="N51" s="76">
        <v>237</v>
      </c>
      <c r="O51" s="76">
        <v>90</v>
      </c>
      <c r="P51" s="76">
        <v>48</v>
      </c>
      <c r="Q51" s="76"/>
      <c r="R51" s="76"/>
      <c r="S51" s="76"/>
      <c r="T51" s="76"/>
      <c r="U51" s="405" t="s">
        <v>140</v>
      </c>
      <c r="V51" s="410"/>
      <c r="W51" s="410"/>
      <c r="X51" s="406"/>
      <c r="Y51" s="76">
        <v>35</v>
      </c>
      <c r="Z51" s="76"/>
      <c r="AA51" s="76"/>
      <c r="AB51" s="84">
        <f t="shared" si="45"/>
        <v>304</v>
      </c>
      <c r="AC51" s="84">
        <f t="shared" si="45"/>
        <v>177</v>
      </c>
      <c r="AD51" s="76"/>
      <c r="AE51" s="76"/>
      <c r="AF51" s="76">
        <v>304</v>
      </c>
      <c r="AG51" s="76">
        <v>177</v>
      </c>
      <c r="AH51" s="76"/>
      <c r="AI51" s="76"/>
      <c r="AJ51" s="85">
        <f t="shared" si="37"/>
        <v>0</v>
      </c>
      <c r="AK51" s="85">
        <f t="shared" si="37"/>
        <v>0</v>
      </c>
      <c r="AL51" s="87"/>
      <c r="AM51" s="87"/>
      <c r="AN51" s="88"/>
      <c r="AO51" s="88"/>
    </row>
    <row r="52" spans="1:41" s="57" customFormat="1" ht="27" customHeight="1">
      <c r="A52" s="405" t="s">
        <v>141</v>
      </c>
      <c r="B52" s="406"/>
      <c r="C52" s="76">
        <v>36</v>
      </c>
      <c r="D52" s="407">
        <f t="shared" si="43"/>
        <v>400</v>
      </c>
      <c r="E52" s="408"/>
      <c r="F52" s="407">
        <f t="shared" si="44"/>
        <v>291</v>
      </c>
      <c r="G52" s="408"/>
      <c r="H52" s="412"/>
      <c r="I52" s="412"/>
      <c r="J52" s="76"/>
      <c r="K52" s="76"/>
      <c r="L52" s="76"/>
      <c r="M52" s="76">
        <v>400</v>
      </c>
      <c r="N52" s="76">
        <v>291</v>
      </c>
      <c r="O52" s="76"/>
      <c r="P52" s="76"/>
      <c r="Q52" s="76"/>
      <c r="R52" s="76"/>
      <c r="S52" s="76"/>
      <c r="T52" s="76"/>
      <c r="U52" s="405" t="s">
        <v>141</v>
      </c>
      <c r="V52" s="410"/>
      <c r="W52" s="410"/>
      <c r="X52" s="406"/>
      <c r="Y52" s="76">
        <v>36</v>
      </c>
      <c r="Z52" s="76"/>
      <c r="AA52" s="76"/>
      <c r="AB52" s="84">
        <f t="shared" si="45"/>
        <v>288</v>
      </c>
      <c r="AC52" s="84">
        <f t="shared" si="45"/>
        <v>255</v>
      </c>
      <c r="AD52" s="76"/>
      <c r="AE52" s="76"/>
      <c r="AF52" s="76">
        <v>288</v>
      </c>
      <c r="AG52" s="76">
        <v>255</v>
      </c>
      <c r="AH52" s="76"/>
      <c r="AI52" s="76"/>
      <c r="AJ52" s="85">
        <f t="shared" si="37"/>
        <v>0</v>
      </c>
      <c r="AK52" s="85">
        <f t="shared" si="37"/>
        <v>0</v>
      </c>
      <c r="AL52" s="87"/>
      <c r="AM52" s="87"/>
      <c r="AN52" s="88"/>
      <c r="AO52" s="88"/>
    </row>
    <row r="53" spans="1:41" s="57" customFormat="1" ht="22.5" customHeight="1">
      <c r="A53" s="405" t="s">
        <v>142</v>
      </c>
      <c r="B53" s="406"/>
      <c r="C53" s="76">
        <v>37</v>
      </c>
      <c r="D53" s="407">
        <f t="shared" si="43"/>
        <v>205</v>
      </c>
      <c r="E53" s="408"/>
      <c r="F53" s="407">
        <f t="shared" si="44"/>
        <v>5</v>
      </c>
      <c r="G53" s="408"/>
      <c r="H53" s="412"/>
      <c r="I53" s="412"/>
      <c r="J53" s="76"/>
      <c r="K53" s="76"/>
      <c r="L53" s="76"/>
      <c r="M53" s="76">
        <v>47</v>
      </c>
      <c r="N53" s="76">
        <v>2</v>
      </c>
      <c r="O53" s="76"/>
      <c r="P53" s="76"/>
      <c r="Q53" s="76">
        <v>158</v>
      </c>
      <c r="R53" s="76">
        <v>3</v>
      </c>
      <c r="S53" s="76"/>
      <c r="T53" s="76"/>
      <c r="U53" s="405" t="s">
        <v>142</v>
      </c>
      <c r="V53" s="410"/>
      <c r="W53" s="410"/>
      <c r="X53" s="406"/>
      <c r="Y53" s="76">
        <v>37</v>
      </c>
      <c r="Z53" s="76"/>
      <c r="AA53" s="76"/>
      <c r="AB53" s="84">
        <f t="shared" si="45"/>
        <v>137</v>
      </c>
      <c r="AC53" s="84">
        <f t="shared" si="45"/>
        <v>4</v>
      </c>
      <c r="AD53" s="76">
        <v>0</v>
      </c>
      <c r="AE53" s="76">
        <v>0</v>
      </c>
      <c r="AF53" s="76">
        <v>35</v>
      </c>
      <c r="AG53" s="76">
        <v>2</v>
      </c>
      <c r="AH53" s="76">
        <v>102</v>
      </c>
      <c r="AI53" s="76">
        <v>2</v>
      </c>
      <c r="AJ53" s="85">
        <f t="shared" si="37"/>
        <v>2</v>
      </c>
      <c r="AK53" s="85">
        <f t="shared" si="37"/>
        <v>0</v>
      </c>
      <c r="AL53" s="87">
        <v>0</v>
      </c>
      <c r="AM53" s="87">
        <v>0</v>
      </c>
      <c r="AN53" s="88">
        <v>2</v>
      </c>
      <c r="AO53" s="88">
        <v>0</v>
      </c>
    </row>
    <row r="54" spans="1:41" s="57" customFormat="1" ht="22.5" customHeight="1">
      <c r="A54" s="405" t="s">
        <v>143</v>
      </c>
      <c r="B54" s="406"/>
      <c r="C54" s="76">
        <v>38</v>
      </c>
      <c r="D54" s="407">
        <f t="shared" si="43"/>
        <v>149</v>
      </c>
      <c r="E54" s="408"/>
      <c r="F54" s="407">
        <f t="shared" si="44"/>
        <v>65</v>
      </c>
      <c r="G54" s="408"/>
      <c r="H54" s="412"/>
      <c r="I54" s="412"/>
      <c r="J54" s="76"/>
      <c r="K54" s="76"/>
      <c r="L54" s="76"/>
      <c r="M54" s="76">
        <v>122</v>
      </c>
      <c r="N54" s="76">
        <v>57</v>
      </c>
      <c r="O54" s="76">
        <v>27</v>
      </c>
      <c r="P54" s="76">
        <v>8</v>
      </c>
      <c r="Q54" s="76"/>
      <c r="R54" s="76"/>
      <c r="S54" s="76"/>
      <c r="T54" s="76"/>
      <c r="U54" s="405" t="s">
        <v>143</v>
      </c>
      <c r="V54" s="410"/>
      <c r="W54" s="410"/>
      <c r="X54" s="406"/>
      <c r="Y54" s="76">
        <v>38</v>
      </c>
      <c r="Z54" s="76"/>
      <c r="AA54" s="76"/>
      <c r="AB54" s="84">
        <f t="shared" si="45"/>
        <v>33</v>
      </c>
      <c r="AC54" s="84">
        <f t="shared" si="45"/>
        <v>5</v>
      </c>
      <c r="AD54" s="76"/>
      <c r="AE54" s="76"/>
      <c r="AF54" s="76">
        <v>33</v>
      </c>
      <c r="AG54" s="76">
        <v>5</v>
      </c>
      <c r="AH54" s="76"/>
      <c r="AI54" s="76"/>
      <c r="AJ54" s="85">
        <f t="shared" si="37"/>
        <v>3</v>
      </c>
      <c r="AK54" s="85">
        <f t="shared" si="37"/>
        <v>2</v>
      </c>
      <c r="AL54" s="87"/>
      <c r="AM54" s="87"/>
      <c r="AN54" s="88">
        <v>3</v>
      </c>
      <c r="AO54" s="88">
        <v>2</v>
      </c>
    </row>
    <row r="55" spans="1:41" s="54" customFormat="1" ht="22.5" customHeight="1">
      <c r="A55" s="405" t="s">
        <v>144</v>
      </c>
      <c r="B55" s="406"/>
      <c r="C55" s="76">
        <v>39</v>
      </c>
      <c r="D55" s="407">
        <f t="shared" si="43"/>
        <v>29</v>
      </c>
      <c r="E55" s="408"/>
      <c r="F55" s="407">
        <f t="shared" si="44"/>
        <v>5</v>
      </c>
      <c r="G55" s="408"/>
      <c r="H55" s="409"/>
      <c r="I55" s="409"/>
      <c r="J55" s="89"/>
      <c r="K55" s="89"/>
      <c r="L55" s="89"/>
      <c r="M55" s="89"/>
      <c r="N55" s="89"/>
      <c r="O55" s="89">
        <v>29</v>
      </c>
      <c r="P55" s="89">
        <v>5</v>
      </c>
      <c r="Q55" s="89"/>
      <c r="R55" s="89"/>
      <c r="S55" s="89"/>
      <c r="T55" s="89"/>
      <c r="U55" s="405" t="s">
        <v>144</v>
      </c>
      <c r="V55" s="410"/>
      <c r="W55" s="410"/>
      <c r="X55" s="406"/>
      <c r="Y55" s="76">
        <v>39</v>
      </c>
      <c r="Z55" s="89"/>
      <c r="AA55" s="89"/>
      <c r="AB55" s="84">
        <f t="shared" si="45"/>
        <v>19</v>
      </c>
      <c r="AC55" s="84">
        <f t="shared" si="45"/>
        <v>3</v>
      </c>
      <c r="AD55" s="76"/>
      <c r="AE55" s="76"/>
      <c r="AF55" s="76">
        <v>19</v>
      </c>
      <c r="AG55" s="76">
        <v>3</v>
      </c>
      <c r="AH55" s="76"/>
      <c r="AI55" s="76"/>
      <c r="AJ55" s="85">
        <f t="shared" si="37"/>
        <v>4</v>
      </c>
      <c r="AK55" s="85">
        <f t="shared" si="37"/>
        <v>1</v>
      </c>
      <c r="AL55" s="87"/>
      <c r="AM55" s="87"/>
      <c r="AN55" s="88">
        <v>4</v>
      </c>
      <c r="AO55" s="88">
        <v>1</v>
      </c>
    </row>
    <row r="56" spans="1:41" s="54" customFormat="1" ht="27" customHeight="1">
      <c r="A56" s="405" t="s">
        <v>145</v>
      </c>
      <c r="B56" s="406"/>
      <c r="C56" s="76">
        <v>40</v>
      </c>
      <c r="D56" s="407">
        <f t="shared" si="43"/>
        <v>245</v>
      </c>
      <c r="E56" s="408"/>
      <c r="F56" s="407">
        <f t="shared" si="44"/>
        <v>94</v>
      </c>
      <c r="G56" s="408"/>
      <c r="H56" s="409"/>
      <c r="I56" s="409"/>
      <c r="J56" s="89"/>
      <c r="K56" s="89"/>
      <c r="L56" s="89"/>
      <c r="M56" s="90">
        <v>245</v>
      </c>
      <c r="N56" s="90">
        <v>94</v>
      </c>
      <c r="O56" s="90"/>
      <c r="P56" s="90"/>
      <c r="Q56" s="89"/>
      <c r="R56" s="89"/>
      <c r="S56" s="89"/>
      <c r="T56" s="89"/>
      <c r="U56" s="405" t="s">
        <v>145</v>
      </c>
      <c r="V56" s="410"/>
      <c r="W56" s="410"/>
      <c r="X56" s="406"/>
      <c r="Y56" s="76">
        <v>40</v>
      </c>
      <c r="Z56" s="89"/>
      <c r="AA56" s="89"/>
      <c r="AB56" s="84">
        <f t="shared" si="45"/>
        <v>62</v>
      </c>
      <c r="AC56" s="84">
        <f t="shared" si="45"/>
        <v>25</v>
      </c>
      <c r="AD56" s="76"/>
      <c r="AE56" s="76"/>
      <c r="AF56" s="76">
        <v>62</v>
      </c>
      <c r="AG56" s="76">
        <v>25</v>
      </c>
      <c r="AH56" s="76"/>
      <c r="AI56" s="76"/>
      <c r="AJ56" s="85"/>
      <c r="AK56" s="85"/>
      <c r="AL56" s="87"/>
      <c r="AM56" s="87"/>
      <c r="AN56" s="88"/>
      <c r="AO56" s="88"/>
    </row>
    <row r="57" spans="1:41" s="54" customFormat="1" ht="21.75" customHeight="1">
      <c r="A57" s="405" t="s">
        <v>146</v>
      </c>
      <c r="B57" s="406"/>
      <c r="C57" s="76">
        <v>41</v>
      </c>
      <c r="D57" s="407">
        <f t="shared" si="43"/>
        <v>172</v>
      </c>
      <c r="E57" s="408"/>
      <c r="F57" s="407">
        <f t="shared" si="44"/>
        <v>100</v>
      </c>
      <c r="G57" s="408"/>
      <c r="H57" s="409"/>
      <c r="I57" s="409"/>
      <c r="J57" s="89"/>
      <c r="K57" s="89"/>
      <c r="L57" s="89"/>
      <c r="M57" s="89">
        <v>172</v>
      </c>
      <c r="N57" s="89">
        <v>100</v>
      </c>
      <c r="O57" s="89"/>
      <c r="P57" s="89"/>
      <c r="Q57" s="89"/>
      <c r="R57" s="89"/>
      <c r="S57" s="89"/>
      <c r="T57" s="89"/>
      <c r="U57" s="405" t="s">
        <v>146</v>
      </c>
      <c r="V57" s="410"/>
      <c r="W57" s="410"/>
      <c r="X57" s="406"/>
      <c r="Y57" s="76">
        <v>41</v>
      </c>
      <c r="Z57" s="89"/>
      <c r="AA57" s="89"/>
      <c r="AB57" s="84">
        <f t="shared" si="45"/>
        <v>119</v>
      </c>
      <c r="AC57" s="84">
        <f t="shared" si="45"/>
        <v>67</v>
      </c>
      <c r="AD57" s="76"/>
      <c r="AE57" s="76"/>
      <c r="AF57" s="76">
        <v>119</v>
      </c>
      <c r="AG57" s="76">
        <v>67</v>
      </c>
      <c r="AH57" s="76"/>
      <c r="AI57" s="76"/>
      <c r="AJ57" s="85">
        <f t="shared" si="37"/>
        <v>0</v>
      </c>
      <c r="AK57" s="85">
        <f t="shared" si="37"/>
        <v>0</v>
      </c>
      <c r="AL57" s="87"/>
      <c r="AM57" s="87"/>
      <c r="AN57" s="88"/>
      <c r="AO57" s="88"/>
    </row>
    <row r="58" spans="1:41" s="54" customFormat="1" ht="21.75" customHeight="1">
      <c r="A58" s="405" t="s">
        <v>147</v>
      </c>
      <c r="B58" s="406"/>
      <c r="C58" s="76">
        <v>42</v>
      </c>
      <c r="D58" s="407">
        <f t="shared" si="43"/>
        <v>60</v>
      </c>
      <c r="E58" s="408"/>
      <c r="F58" s="407">
        <f t="shared" si="44"/>
        <v>35</v>
      </c>
      <c r="G58" s="408"/>
      <c r="H58" s="409"/>
      <c r="I58" s="409"/>
      <c r="J58" s="89"/>
      <c r="K58" s="89"/>
      <c r="L58" s="89"/>
      <c r="M58" s="89">
        <v>60</v>
      </c>
      <c r="N58" s="89">
        <v>35</v>
      </c>
      <c r="O58" s="89"/>
      <c r="P58" s="89"/>
      <c r="Q58" s="89"/>
      <c r="R58" s="89"/>
      <c r="S58" s="89"/>
      <c r="T58" s="89"/>
      <c r="U58" s="405" t="s">
        <v>147</v>
      </c>
      <c r="V58" s="410"/>
      <c r="W58" s="410"/>
      <c r="X58" s="406"/>
      <c r="Y58" s="76">
        <v>42</v>
      </c>
      <c r="Z58" s="89"/>
      <c r="AA58" s="89"/>
      <c r="AB58" s="84">
        <f t="shared" si="45"/>
        <v>27</v>
      </c>
      <c r="AC58" s="84">
        <f t="shared" si="45"/>
        <v>17</v>
      </c>
      <c r="AD58" s="84"/>
      <c r="AE58" s="84"/>
      <c r="AF58" s="84">
        <v>27</v>
      </c>
      <c r="AG58" s="84">
        <v>17</v>
      </c>
      <c r="AH58" s="84"/>
      <c r="AI58" s="84"/>
      <c r="AJ58" s="85">
        <f t="shared" ref="AJ58:AK92" si="46">+AL58+AN58</f>
        <v>0</v>
      </c>
      <c r="AK58" s="85">
        <f t="shared" si="46"/>
        <v>0</v>
      </c>
      <c r="AL58" s="87"/>
      <c r="AM58" s="87"/>
      <c r="AN58" s="88"/>
      <c r="AO58" s="88"/>
    </row>
    <row r="59" spans="1:41" s="54" customFormat="1" ht="21.75" customHeight="1">
      <c r="A59" s="405" t="s">
        <v>148</v>
      </c>
      <c r="B59" s="406"/>
      <c r="C59" s="76">
        <v>43</v>
      </c>
      <c r="D59" s="407">
        <f t="shared" si="43"/>
        <v>280</v>
      </c>
      <c r="E59" s="408"/>
      <c r="F59" s="407">
        <f t="shared" si="44"/>
        <v>16</v>
      </c>
      <c r="G59" s="408"/>
      <c r="H59" s="409"/>
      <c r="I59" s="409"/>
      <c r="J59" s="89"/>
      <c r="K59" s="89"/>
      <c r="L59" s="89"/>
      <c r="M59" s="89">
        <v>180</v>
      </c>
      <c r="N59" s="89">
        <v>16</v>
      </c>
      <c r="O59" s="89"/>
      <c r="P59" s="89"/>
      <c r="Q59" s="91">
        <v>100</v>
      </c>
      <c r="R59" s="91"/>
      <c r="S59" s="91"/>
      <c r="T59" s="91"/>
      <c r="U59" s="405" t="s">
        <v>148</v>
      </c>
      <c r="V59" s="410"/>
      <c r="W59" s="410"/>
      <c r="X59" s="406"/>
      <c r="Y59" s="76">
        <v>43</v>
      </c>
      <c r="Z59" s="89"/>
      <c r="AA59" s="89"/>
      <c r="AB59" s="84">
        <f t="shared" si="45"/>
        <v>252</v>
      </c>
      <c r="AC59" s="84">
        <f t="shared" si="45"/>
        <v>10</v>
      </c>
      <c r="AD59" s="76"/>
      <c r="AE59" s="76"/>
      <c r="AF59" s="76">
        <v>152</v>
      </c>
      <c r="AG59" s="76">
        <v>10</v>
      </c>
      <c r="AH59" s="76">
        <v>100</v>
      </c>
      <c r="AI59" s="76"/>
      <c r="AJ59" s="85">
        <f t="shared" si="46"/>
        <v>0</v>
      </c>
      <c r="AK59" s="85">
        <f t="shared" si="46"/>
        <v>0</v>
      </c>
      <c r="AL59" s="87"/>
      <c r="AM59" s="87"/>
      <c r="AN59" s="88"/>
      <c r="AO59" s="88"/>
    </row>
    <row r="60" spans="1:41" s="54" customFormat="1" ht="38.25" customHeight="1">
      <c r="A60" s="405" t="s">
        <v>149</v>
      </c>
      <c r="B60" s="406"/>
      <c r="C60" s="76">
        <v>44</v>
      </c>
      <c r="D60" s="407">
        <f t="shared" si="43"/>
        <v>60</v>
      </c>
      <c r="E60" s="408"/>
      <c r="F60" s="407">
        <f t="shared" si="44"/>
        <v>25</v>
      </c>
      <c r="G60" s="408"/>
      <c r="H60" s="409"/>
      <c r="I60" s="409"/>
      <c r="J60" s="89"/>
      <c r="K60" s="89"/>
      <c r="L60" s="89"/>
      <c r="M60" s="76">
        <v>31</v>
      </c>
      <c r="N60" s="76">
        <v>14</v>
      </c>
      <c r="O60" s="76">
        <v>29</v>
      </c>
      <c r="P60" s="76">
        <v>11</v>
      </c>
      <c r="Q60" s="76"/>
      <c r="R60" s="76"/>
      <c r="S60" s="76"/>
      <c r="T60" s="76"/>
      <c r="U60" s="405" t="s">
        <v>149</v>
      </c>
      <c r="V60" s="410"/>
      <c r="W60" s="410"/>
      <c r="X60" s="406"/>
      <c r="Y60" s="76">
        <v>44</v>
      </c>
      <c r="Z60" s="89"/>
      <c r="AA60" s="89"/>
      <c r="AB60" s="84">
        <f t="shared" si="45"/>
        <v>38</v>
      </c>
      <c r="AC60" s="84">
        <f t="shared" si="45"/>
        <v>19</v>
      </c>
      <c r="AD60" s="76">
        <v>0</v>
      </c>
      <c r="AE60" s="76">
        <v>0</v>
      </c>
      <c r="AF60" s="76">
        <v>38</v>
      </c>
      <c r="AG60" s="76">
        <v>19</v>
      </c>
      <c r="AH60" s="76">
        <v>0</v>
      </c>
      <c r="AI60" s="76">
        <v>0</v>
      </c>
      <c r="AJ60" s="85">
        <v>0</v>
      </c>
      <c r="AK60" s="85">
        <v>0</v>
      </c>
      <c r="AL60" s="87">
        <v>0</v>
      </c>
      <c r="AM60" s="87">
        <v>0</v>
      </c>
      <c r="AN60" s="88">
        <v>0</v>
      </c>
      <c r="AO60" s="88">
        <v>0</v>
      </c>
    </row>
    <row r="61" spans="1:41" s="54" customFormat="1" ht="27" customHeight="1">
      <c r="A61" s="405" t="s">
        <v>150</v>
      </c>
      <c r="B61" s="406"/>
      <c r="C61" s="76">
        <v>45</v>
      </c>
      <c r="D61" s="407">
        <f t="shared" si="43"/>
        <v>178</v>
      </c>
      <c r="E61" s="408"/>
      <c r="F61" s="407">
        <f t="shared" si="44"/>
        <v>150</v>
      </c>
      <c r="G61" s="408"/>
      <c r="H61" s="409"/>
      <c r="I61" s="409"/>
      <c r="J61" s="89"/>
      <c r="K61" s="89"/>
      <c r="L61" s="89"/>
      <c r="M61" s="89"/>
      <c r="N61" s="89"/>
      <c r="O61" s="89"/>
      <c r="P61" s="89"/>
      <c r="Q61" s="89"/>
      <c r="R61" s="89"/>
      <c r="S61" s="76">
        <v>178</v>
      </c>
      <c r="T61" s="76">
        <v>150</v>
      </c>
      <c r="U61" s="405" t="s">
        <v>150</v>
      </c>
      <c r="V61" s="410"/>
      <c r="W61" s="410"/>
      <c r="X61" s="406"/>
      <c r="Y61" s="76">
        <v>45</v>
      </c>
      <c r="Z61" s="89"/>
      <c r="AA61" s="89"/>
      <c r="AB61" s="84">
        <f t="shared" si="45"/>
        <v>178</v>
      </c>
      <c r="AC61" s="84">
        <f t="shared" si="45"/>
        <v>150</v>
      </c>
      <c r="AD61" s="84"/>
      <c r="AE61" s="84"/>
      <c r="AF61" s="84"/>
      <c r="AG61" s="84"/>
      <c r="AH61" s="84">
        <v>178</v>
      </c>
      <c r="AI61" s="84">
        <v>150</v>
      </c>
      <c r="AJ61" s="85">
        <f t="shared" si="46"/>
        <v>0</v>
      </c>
      <c r="AK61" s="85">
        <f t="shared" si="46"/>
        <v>0</v>
      </c>
      <c r="AL61" s="87"/>
      <c r="AM61" s="87"/>
      <c r="AN61" s="88"/>
      <c r="AO61" s="88"/>
    </row>
    <row r="62" spans="1:41" s="54" customFormat="1" ht="20.25" customHeight="1">
      <c r="A62" s="405" t="s">
        <v>151</v>
      </c>
      <c r="B62" s="406"/>
      <c r="C62" s="76">
        <v>46</v>
      </c>
      <c r="D62" s="407">
        <f t="shared" si="43"/>
        <v>60</v>
      </c>
      <c r="E62" s="408"/>
      <c r="F62" s="407">
        <f t="shared" si="44"/>
        <v>39</v>
      </c>
      <c r="G62" s="408"/>
      <c r="H62" s="409"/>
      <c r="I62" s="409"/>
      <c r="J62" s="89"/>
      <c r="K62" s="89"/>
      <c r="L62" s="89"/>
      <c r="M62" s="89">
        <v>60</v>
      </c>
      <c r="N62" s="89">
        <v>39</v>
      </c>
      <c r="O62" s="89"/>
      <c r="P62" s="89"/>
      <c r="Q62" s="89"/>
      <c r="R62" s="89"/>
      <c r="S62" s="89"/>
      <c r="T62" s="89"/>
      <c r="U62" s="405" t="s">
        <v>151</v>
      </c>
      <c r="V62" s="410"/>
      <c r="W62" s="410"/>
      <c r="X62" s="406"/>
      <c r="Y62" s="76">
        <v>46</v>
      </c>
      <c r="Z62" s="89"/>
      <c r="AA62" s="89"/>
      <c r="AB62" s="84">
        <f t="shared" si="45"/>
        <v>21</v>
      </c>
      <c r="AC62" s="84">
        <f t="shared" si="45"/>
        <v>9</v>
      </c>
      <c r="AD62" s="76"/>
      <c r="AE62" s="76"/>
      <c r="AF62" s="76">
        <v>21</v>
      </c>
      <c r="AG62" s="76">
        <v>9</v>
      </c>
      <c r="AH62" s="76"/>
      <c r="AI62" s="76"/>
      <c r="AJ62" s="85">
        <f t="shared" si="46"/>
        <v>9</v>
      </c>
      <c r="AK62" s="85">
        <f t="shared" si="46"/>
        <v>6</v>
      </c>
      <c r="AL62" s="87">
        <v>1</v>
      </c>
      <c r="AM62" s="87">
        <v>1</v>
      </c>
      <c r="AN62" s="88">
        <v>8</v>
      </c>
      <c r="AO62" s="88">
        <v>5</v>
      </c>
    </row>
    <row r="63" spans="1:41" s="54" customFormat="1" ht="27" customHeight="1">
      <c r="A63" s="405" t="s">
        <v>152</v>
      </c>
      <c r="B63" s="406"/>
      <c r="C63" s="76">
        <v>47</v>
      </c>
      <c r="D63" s="407">
        <f t="shared" si="43"/>
        <v>40</v>
      </c>
      <c r="E63" s="408"/>
      <c r="F63" s="407">
        <f t="shared" si="44"/>
        <v>15</v>
      </c>
      <c r="G63" s="408"/>
      <c r="H63" s="409"/>
      <c r="I63" s="409"/>
      <c r="J63" s="89"/>
      <c r="K63" s="89"/>
      <c r="L63" s="89"/>
      <c r="M63" s="76">
        <v>40</v>
      </c>
      <c r="N63" s="76">
        <v>15</v>
      </c>
      <c r="O63" s="76"/>
      <c r="P63" s="76"/>
      <c r="Q63" s="76"/>
      <c r="R63" s="76"/>
      <c r="S63" s="76"/>
      <c r="T63" s="76"/>
      <c r="U63" s="405" t="s">
        <v>152</v>
      </c>
      <c r="V63" s="410"/>
      <c r="W63" s="410"/>
      <c r="X63" s="406"/>
      <c r="Y63" s="76">
        <v>47</v>
      </c>
      <c r="Z63" s="89"/>
      <c r="AA63" s="89"/>
      <c r="AB63" s="84">
        <f t="shared" si="45"/>
        <v>40</v>
      </c>
      <c r="AC63" s="84">
        <f t="shared" si="45"/>
        <v>15</v>
      </c>
      <c r="AD63" s="76"/>
      <c r="AE63" s="76"/>
      <c r="AF63" s="76">
        <v>40</v>
      </c>
      <c r="AG63" s="76">
        <v>15</v>
      </c>
      <c r="AH63" s="76"/>
      <c r="AI63" s="76"/>
      <c r="AJ63" s="85">
        <f t="shared" si="46"/>
        <v>0</v>
      </c>
      <c r="AK63" s="85">
        <f t="shared" si="46"/>
        <v>0</v>
      </c>
      <c r="AL63" s="87"/>
      <c r="AM63" s="87"/>
      <c r="AN63" s="88"/>
      <c r="AO63" s="88"/>
    </row>
    <row r="64" spans="1:41" s="54" customFormat="1" ht="23.25" customHeight="1">
      <c r="A64" s="405" t="s">
        <v>153</v>
      </c>
      <c r="B64" s="406"/>
      <c r="C64" s="76">
        <v>48</v>
      </c>
      <c r="D64" s="407">
        <f t="shared" si="43"/>
        <v>46</v>
      </c>
      <c r="E64" s="408"/>
      <c r="F64" s="407">
        <f t="shared" si="44"/>
        <v>29</v>
      </c>
      <c r="G64" s="408"/>
      <c r="H64" s="409"/>
      <c r="I64" s="409"/>
      <c r="J64" s="89"/>
      <c r="K64" s="89"/>
      <c r="L64" s="89"/>
      <c r="M64" s="89"/>
      <c r="N64" s="89"/>
      <c r="O64" s="89">
        <v>46</v>
      </c>
      <c r="P64" s="89">
        <v>29</v>
      </c>
      <c r="Q64" s="89"/>
      <c r="R64" s="89"/>
      <c r="S64" s="89"/>
      <c r="T64" s="89"/>
      <c r="U64" s="405" t="s">
        <v>153</v>
      </c>
      <c r="V64" s="410"/>
      <c r="W64" s="410"/>
      <c r="X64" s="406"/>
      <c r="Y64" s="76">
        <v>48</v>
      </c>
      <c r="Z64" s="89"/>
      <c r="AA64" s="89"/>
      <c r="AB64" s="84">
        <f t="shared" ref="AB64:AC67" si="47">+AD64+AF64+AH64</f>
        <v>46</v>
      </c>
      <c r="AC64" s="84">
        <f t="shared" si="47"/>
        <v>29</v>
      </c>
      <c r="AD64" s="76"/>
      <c r="AE64" s="76"/>
      <c r="AF64" s="76">
        <v>46</v>
      </c>
      <c r="AG64" s="76">
        <v>29</v>
      </c>
      <c r="AH64" s="76"/>
      <c r="AI64" s="76"/>
      <c r="AJ64" s="85">
        <f t="shared" si="46"/>
        <v>0</v>
      </c>
      <c r="AK64" s="85">
        <f t="shared" si="46"/>
        <v>0</v>
      </c>
      <c r="AL64" s="87"/>
      <c r="AM64" s="87"/>
      <c r="AN64" s="88"/>
      <c r="AO64" s="88"/>
    </row>
    <row r="65" spans="1:41" s="54" customFormat="1" ht="23.25" customHeight="1">
      <c r="A65" s="405" t="s">
        <v>154</v>
      </c>
      <c r="B65" s="406"/>
      <c r="C65" s="76">
        <v>49</v>
      </c>
      <c r="D65" s="407">
        <f t="shared" si="43"/>
        <v>330</v>
      </c>
      <c r="E65" s="408"/>
      <c r="F65" s="407">
        <f t="shared" si="44"/>
        <v>115</v>
      </c>
      <c r="G65" s="408"/>
      <c r="H65" s="409"/>
      <c r="I65" s="409"/>
      <c r="J65" s="89"/>
      <c r="K65" s="89"/>
      <c r="L65" s="89"/>
      <c r="M65" s="76">
        <v>330</v>
      </c>
      <c r="N65" s="76">
        <v>115</v>
      </c>
      <c r="O65" s="89"/>
      <c r="P65" s="89"/>
      <c r="Q65" s="89"/>
      <c r="R65" s="89"/>
      <c r="S65" s="89"/>
      <c r="T65" s="89"/>
      <c r="U65" s="405" t="s">
        <v>154</v>
      </c>
      <c r="V65" s="410"/>
      <c r="W65" s="410"/>
      <c r="X65" s="406"/>
      <c r="Y65" s="76">
        <v>49</v>
      </c>
      <c r="Z65" s="89"/>
      <c r="AA65" s="89"/>
      <c r="AB65" s="84">
        <f t="shared" si="47"/>
        <v>186</v>
      </c>
      <c r="AC65" s="84">
        <f t="shared" si="47"/>
        <v>28</v>
      </c>
      <c r="AD65" s="76"/>
      <c r="AE65" s="76"/>
      <c r="AF65" s="76">
        <v>186</v>
      </c>
      <c r="AG65" s="76">
        <v>28</v>
      </c>
      <c r="AH65" s="76"/>
      <c r="AI65" s="76"/>
      <c r="AJ65" s="85">
        <f t="shared" si="46"/>
        <v>0</v>
      </c>
      <c r="AK65" s="85">
        <f t="shared" si="46"/>
        <v>0</v>
      </c>
      <c r="AL65" s="87"/>
      <c r="AM65" s="87"/>
      <c r="AN65" s="88"/>
      <c r="AO65" s="88"/>
    </row>
    <row r="66" spans="1:41" s="54" customFormat="1" ht="23.25" customHeight="1">
      <c r="A66" s="405" t="s">
        <v>155</v>
      </c>
      <c r="B66" s="406"/>
      <c r="C66" s="76">
        <v>50</v>
      </c>
      <c r="D66" s="407">
        <f t="shared" si="43"/>
        <v>23</v>
      </c>
      <c r="E66" s="408"/>
      <c r="F66" s="407">
        <f t="shared" si="44"/>
        <v>4</v>
      </c>
      <c r="G66" s="408"/>
      <c r="H66" s="409"/>
      <c r="I66" s="409"/>
      <c r="J66" s="89"/>
      <c r="K66" s="89"/>
      <c r="L66" s="89"/>
      <c r="M66" s="76"/>
      <c r="N66" s="76"/>
      <c r="O66" s="76">
        <v>23</v>
      </c>
      <c r="P66" s="76">
        <v>4</v>
      </c>
      <c r="Q66" s="76"/>
      <c r="R66" s="76"/>
      <c r="S66" s="76"/>
      <c r="T66" s="76"/>
      <c r="U66" s="405" t="s">
        <v>155</v>
      </c>
      <c r="V66" s="410"/>
      <c r="W66" s="410"/>
      <c r="X66" s="406"/>
      <c r="Y66" s="76">
        <v>50</v>
      </c>
      <c r="Z66" s="89"/>
      <c r="AA66" s="89"/>
      <c r="AB66" s="84">
        <f t="shared" si="47"/>
        <v>0</v>
      </c>
      <c r="AC66" s="84">
        <f t="shared" si="47"/>
        <v>0</v>
      </c>
      <c r="AD66" s="76"/>
      <c r="AE66" s="76"/>
      <c r="AF66" s="76"/>
      <c r="AG66" s="76"/>
      <c r="AH66" s="76"/>
      <c r="AI66" s="76"/>
      <c r="AJ66" s="85">
        <f t="shared" si="46"/>
        <v>0</v>
      </c>
      <c r="AK66" s="85">
        <f t="shared" si="46"/>
        <v>0</v>
      </c>
      <c r="AL66" s="87"/>
      <c r="AM66" s="87"/>
      <c r="AN66" s="88"/>
      <c r="AO66" s="88"/>
    </row>
    <row r="67" spans="1:41" s="54" customFormat="1" ht="23.25" customHeight="1">
      <c r="A67" s="405" t="s">
        <v>156</v>
      </c>
      <c r="B67" s="406"/>
      <c r="C67" s="76">
        <v>51</v>
      </c>
      <c r="D67" s="407">
        <f t="shared" si="43"/>
        <v>98</v>
      </c>
      <c r="E67" s="408"/>
      <c r="F67" s="407">
        <f t="shared" si="44"/>
        <v>59</v>
      </c>
      <c r="G67" s="408"/>
      <c r="H67" s="416"/>
      <c r="I67" s="416"/>
      <c r="J67" s="84"/>
      <c r="K67" s="84"/>
      <c r="L67" s="84"/>
      <c r="M67" s="84">
        <v>60</v>
      </c>
      <c r="N67" s="84">
        <v>41</v>
      </c>
      <c r="O67" s="84">
        <v>38</v>
      </c>
      <c r="P67" s="84">
        <v>18</v>
      </c>
      <c r="Q67" s="84"/>
      <c r="R67" s="84"/>
      <c r="S67" s="84"/>
      <c r="T67" s="84"/>
      <c r="U67" s="405" t="s">
        <v>156</v>
      </c>
      <c r="V67" s="410"/>
      <c r="W67" s="410"/>
      <c r="X67" s="406"/>
      <c r="Y67" s="76">
        <v>51</v>
      </c>
      <c r="Z67" s="89"/>
      <c r="AA67" s="89"/>
      <c r="AB67" s="84">
        <f t="shared" si="47"/>
        <v>92</v>
      </c>
      <c r="AC67" s="84">
        <f t="shared" si="47"/>
        <v>57</v>
      </c>
      <c r="AD67" s="84"/>
      <c r="AE67" s="84"/>
      <c r="AF67" s="84">
        <v>92</v>
      </c>
      <c r="AG67" s="84">
        <v>57</v>
      </c>
      <c r="AH67" s="84"/>
      <c r="AI67" s="84"/>
      <c r="AJ67" s="85">
        <f t="shared" si="46"/>
        <v>6</v>
      </c>
      <c r="AK67" s="85">
        <f t="shared" si="46"/>
        <v>2</v>
      </c>
      <c r="AL67" s="87"/>
      <c r="AM67" s="87"/>
      <c r="AN67" s="88">
        <v>6</v>
      </c>
      <c r="AO67" s="88">
        <v>2</v>
      </c>
    </row>
    <row r="68" spans="1:41" s="54" customFormat="1" ht="27" customHeight="1">
      <c r="A68" s="414" t="s">
        <v>157</v>
      </c>
      <c r="B68" s="415"/>
      <c r="C68" s="81">
        <v>52</v>
      </c>
      <c r="D68" s="411">
        <f>SUM(D69:E85)</f>
        <v>5923</v>
      </c>
      <c r="E68" s="411"/>
      <c r="F68" s="411">
        <f t="shared" ref="F68" si="48">SUM(F69:G85)</f>
        <v>2512</v>
      </c>
      <c r="G68" s="411"/>
      <c r="H68" s="411">
        <f t="shared" ref="H68" si="49">SUM(H69:I85)</f>
        <v>681</v>
      </c>
      <c r="I68" s="411"/>
      <c r="J68" s="82">
        <f>SUM(J69:J85)</f>
        <v>254</v>
      </c>
      <c r="K68" s="82">
        <f t="shared" ref="K68:T68" si="50">SUM(K69:K85)</f>
        <v>319</v>
      </c>
      <c r="L68" s="82">
        <f t="shared" si="50"/>
        <v>121</v>
      </c>
      <c r="M68" s="82">
        <f t="shared" si="50"/>
        <v>2299</v>
      </c>
      <c r="N68" s="82">
        <f t="shared" si="50"/>
        <v>1074</v>
      </c>
      <c r="O68" s="82">
        <f t="shared" si="50"/>
        <v>1898</v>
      </c>
      <c r="P68" s="82">
        <f t="shared" si="50"/>
        <v>707</v>
      </c>
      <c r="Q68" s="82">
        <f t="shared" si="50"/>
        <v>652</v>
      </c>
      <c r="R68" s="82">
        <f t="shared" si="50"/>
        <v>328</v>
      </c>
      <c r="S68" s="82">
        <f t="shared" si="50"/>
        <v>74</v>
      </c>
      <c r="T68" s="82">
        <f t="shared" si="50"/>
        <v>28</v>
      </c>
      <c r="U68" s="363" t="s">
        <v>157</v>
      </c>
      <c r="V68" s="364"/>
      <c r="W68" s="364"/>
      <c r="X68" s="365"/>
      <c r="Y68" s="81">
        <v>52</v>
      </c>
      <c r="Z68" s="82">
        <f>SUM(Z69:Z85)</f>
        <v>0</v>
      </c>
      <c r="AA68" s="82">
        <f t="shared" ref="AA68:AJ68" si="51">SUM(AA69:AA85)</f>
        <v>0</v>
      </c>
      <c r="AB68" s="82">
        <f t="shared" si="51"/>
        <v>2878</v>
      </c>
      <c r="AC68" s="82">
        <f t="shared" si="51"/>
        <v>1206</v>
      </c>
      <c r="AD68" s="82">
        <f t="shared" si="51"/>
        <v>515</v>
      </c>
      <c r="AE68" s="82">
        <f t="shared" si="51"/>
        <v>181</v>
      </c>
      <c r="AF68" s="82">
        <f t="shared" si="51"/>
        <v>1894</v>
      </c>
      <c r="AG68" s="82">
        <f t="shared" si="51"/>
        <v>802</v>
      </c>
      <c r="AH68" s="82">
        <f t="shared" si="51"/>
        <v>469</v>
      </c>
      <c r="AI68" s="82">
        <f t="shared" si="51"/>
        <v>223</v>
      </c>
      <c r="AJ68" s="82">
        <f t="shared" si="51"/>
        <v>485</v>
      </c>
      <c r="AK68" s="82">
        <f>SUM(AK69:AK85)</f>
        <v>184</v>
      </c>
      <c r="AL68" s="82">
        <f t="shared" ref="AL68:AO68" si="52">SUM(AL69:AL85)</f>
        <v>260</v>
      </c>
      <c r="AM68" s="82">
        <f t="shared" si="52"/>
        <v>88</v>
      </c>
      <c r="AN68" s="82">
        <f t="shared" si="52"/>
        <v>225</v>
      </c>
      <c r="AO68" s="82">
        <f t="shared" si="52"/>
        <v>96</v>
      </c>
    </row>
    <row r="69" spans="1:41" s="54" customFormat="1" ht="27" customHeight="1">
      <c r="A69" s="405" t="s">
        <v>158</v>
      </c>
      <c r="B69" s="406"/>
      <c r="C69" s="76">
        <v>53</v>
      </c>
      <c r="D69" s="407">
        <f t="shared" ref="D69:D85" si="53">+H69+K69+M69+O69+Q69+S69+Z69</f>
        <v>443</v>
      </c>
      <c r="E69" s="408"/>
      <c r="F69" s="407">
        <f t="shared" ref="F69:F85" si="54">+J69+L69+N69+P69+R69+T69+AA69</f>
        <v>69</v>
      </c>
      <c r="G69" s="408"/>
      <c r="H69" s="412">
        <v>89</v>
      </c>
      <c r="I69" s="412"/>
      <c r="J69" s="76">
        <v>16</v>
      </c>
      <c r="K69" s="76"/>
      <c r="L69" s="76"/>
      <c r="M69" s="84">
        <v>46</v>
      </c>
      <c r="N69" s="84">
        <v>12</v>
      </c>
      <c r="O69" s="76">
        <v>247</v>
      </c>
      <c r="P69" s="76">
        <v>30</v>
      </c>
      <c r="Q69" s="76">
        <v>61</v>
      </c>
      <c r="R69" s="76">
        <v>11</v>
      </c>
      <c r="S69" s="76"/>
      <c r="T69" s="76"/>
      <c r="U69" s="405" t="s">
        <v>158</v>
      </c>
      <c r="V69" s="410"/>
      <c r="W69" s="410"/>
      <c r="X69" s="406"/>
      <c r="Y69" s="76">
        <v>53</v>
      </c>
      <c r="Z69" s="89"/>
      <c r="AA69" s="89"/>
      <c r="AB69" s="84">
        <f t="shared" ref="AB69:AC84" si="55">+AD69+AF69+AH69</f>
        <v>175</v>
      </c>
      <c r="AC69" s="84">
        <f t="shared" si="55"/>
        <v>19</v>
      </c>
      <c r="AD69" s="76">
        <v>35</v>
      </c>
      <c r="AE69" s="76">
        <v>3</v>
      </c>
      <c r="AF69" s="76">
        <v>112</v>
      </c>
      <c r="AG69" s="76">
        <v>9</v>
      </c>
      <c r="AH69" s="76">
        <v>28</v>
      </c>
      <c r="AI69" s="76">
        <v>7</v>
      </c>
      <c r="AJ69" s="85">
        <f t="shared" ref="AJ69:AK80" si="56">+AL69+AN69</f>
        <v>30</v>
      </c>
      <c r="AK69" s="85">
        <f t="shared" si="56"/>
        <v>4</v>
      </c>
      <c r="AL69" s="75">
        <v>28</v>
      </c>
      <c r="AM69" s="75">
        <v>4</v>
      </c>
      <c r="AN69" s="75">
        <v>2</v>
      </c>
      <c r="AO69" s="75"/>
    </row>
    <row r="70" spans="1:41" s="54" customFormat="1" ht="27" customHeight="1">
      <c r="A70" s="405" t="s">
        <v>159</v>
      </c>
      <c r="B70" s="406"/>
      <c r="C70" s="76">
        <v>54</v>
      </c>
      <c r="D70" s="407">
        <f t="shared" si="53"/>
        <v>362</v>
      </c>
      <c r="E70" s="408"/>
      <c r="F70" s="407">
        <f t="shared" si="54"/>
        <v>198</v>
      </c>
      <c r="G70" s="408"/>
      <c r="H70" s="412">
        <v>32</v>
      </c>
      <c r="I70" s="412"/>
      <c r="J70" s="76">
        <v>27</v>
      </c>
      <c r="K70" s="76"/>
      <c r="L70" s="76"/>
      <c r="M70" s="76">
        <v>203</v>
      </c>
      <c r="N70" s="76">
        <v>98</v>
      </c>
      <c r="O70" s="76">
        <v>96</v>
      </c>
      <c r="P70" s="76">
        <v>43</v>
      </c>
      <c r="Q70" s="76">
        <v>31</v>
      </c>
      <c r="R70" s="76">
        <v>30</v>
      </c>
      <c r="S70" s="76"/>
      <c r="T70" s="76"/>
      <c r="U70" s="405" t="s">
        <v>159</v>
      </c>
      <c r="V70" s="410"/>
      <c r="W70" s="410"/>
      <c r="X70" s="406"/>
      <c r="Y70" s="76">
        <v>54</v>
      </c>
      <c r="Z70" s="89"/>
      <c r="AA70" s="89"/>
      <c r="AB70" s="84">
        <f t="shared" si="55"/>
        <v>152</v>
      </c>
      <c r="AC70" s="84">
        <f t="shared" si="55"/>
        <v>77</v>
      </c>
      <c r="AD70" s="76">
        <v>16</v>
      </c>
      <c r="AE70" s="76">
        <v>13</v>
      </c>
      <c r="AF70" s="76">
        <v>136</v>
      </c>
      <c r="AG70" s="76">
        <v>64</v>
      </c>
      <c r="AH70" s="76">
        <v>0</v>
      </c>
      <c r="AI70" s="76">
        <v>0</v>
      </c>
      <c r="AJ70" s="85">
        <f t="shared" si="56"/>
        <v>36</v>
      </c>
      <c r="AK70" s="85">
        <f t="shared" si="56"/>
        <v>18</v>
      </c>
      <c r="AL70" s="75">
        <v>21</v>
      </c>
      <c r="AM70" s="75">
        <v>8</v>
      </c>
      <c r="AN70" s="75">
        <v>15</v>
      </c>
      <c r="AO70" s="75">
        <v>10</v>
      </c>
    </row>
    <row r="71" spans="1:41" s="54" customFormat="1" ht="27" customHeight="1">
      <c r="A71" s="405" t="s">
        <v>160</v>
      </c>
      <c r="B71" s="406"/>
      <c r="C71" s="76">
        <v>55</v>
      </c>
      <c r="D71" s="407">
        <f t="shared" si="53"/>
        <v>232</v>
      </c>
      <c r="E71" s="408"/>
      <c r="F71" s="407">
        <f t="shared" si="54"/>
        <v>36</v>
      </c>
      <c r="G71" s="408"/>
      <c r="H71" s="412">
        <v>7</v>
      </c>
      <c r="I71" s="412"/>
      <c r="J71" s="76">
        <v>3</v>
      </c>
      <c r="K71" s="76">
        <v>48</v>
      </c>
      <c r="L71" s="76">
        <v>20</v>
      </c>
      <c r="M71" s="76">
        <v>135</v>
      </c>
      <c r="N71" s="76">
        <v>8</v>
      </c>
      <c r="O71" s="76">
        <v>42</v>
      </c>
      <c r="P71" s="76">
        <v>5</v>
      </c>
      <c r="Q71" s="76"/>
      <c r="R71" s="76"/>
      <c r="S71" s="76"/>
      <c r="T71" s="76"/>
      <c r="U71" s="405" t="s">
        <v>160</v>
      </c>
      <c r="V71" s="410"/>
      <c r="W71" s="410"/>
      <c r="X71" s="406"/>
      <c r="Y71" s="76">
        <v>55</v>
      </c>
      <c r="Z71" s="89"/>
      <c r="AA71" s="89"/>
      <c r="AB71" s="84">
        <f t="shared" si="55"/>
        <v>167</v>
      </c>
      <c r="AC71" s="84">
        <f t="shared" si="55"/>
        <v>18</v>
      </c>
      <c r="AD71" s="76">
        <v>38</v>
      </c>
      <c r="AE71" s="76">
        <v>13</v>
      </c>
      <c r="AF71" s="76">
        <v>129</v>
      </c>
      <c r="AG71" s="76">
        <v>5</v>
      </c>
      <c r="AH71" s="76"/>
      <c r="AI71" s="76"/>
      <c r="AJ71" s="85">
        <f t="shared" si="56"/>
        <v>0</v>
      </c>
      <c r="AK71" s="85">
        <f t="shared" si="56"/>
        <v>0</v>
      </c>
      <c r="AL71" s="75"/>
      <c r="AM71" s="75"/>
      <c r="AN71" s="75"/>
      <c r="AO71" s="75"/>
    </row>
    <row r="72" spans="1:41" s="54" customFormat="1" ht="27" customHeight="1">
      <c r="A72" s="405" t="s">
        <v>161</v>
      </c>
      <c r="B72" s="406"/>
      <c r="C72" s="76">
        <v>56</v>
      </c>
      <c r="D72" s="407">
        <f t="shared" si="53"/>
        <v>362</v>
      </c>
      <c r="E72" s="408"/>
      <c r="F72" s="407">
        <f t="shared" si="54"/>
        <v>219</v>
      </c>
      <c r="G72" s="408"/>
      <c r="H72" s="412"/>
      <c r="I72" s="412"/>
      <c r="J72" s="76"/>
      <c r="K72" s="76"/>
      <c r="L72" s="76"/>
      <c r="M72" s="76">
        <v>89</v>
      </c>
      <c r="N72" s="76">
        <v>59</v>
      </c>
      <c r="O72" s="76">
        <v>88</v>
      </c>
      <c r="P72" s="76">
        <v>49</v>
      </c>
      <c r="Q72" s="76">
        <v>178</v>
      </c>
      <c r="R72" s="76">
        <v>104</v>
      </c>
      <c r="S72" s="76">
        <v>7</v>
      </c>
      <c r="T72" s="76">
        <v>7</v>
      </c>
      <c r="U72" s="405" t="s">
        <v>161</v>
      </c>
      <c r="V72" s="410"/>
      <c r="W72" s="410"/>
      <c r="X72" s="406"/>
      <c r="Y72" s="76">
        <v>56</v>
      </c>
      <c r="Z72" s="89"/>
      <c r="AA72" s="89"/>
      <c r="AB72" s="84">
        <f t="shared" si="55"/>
        <v>201</v>
      </c>
      <c r="AC72" s="84">
        <f t="shared" si="55"/>
        <v>117</v>
      </c>
      <c r="AD72" s="89"/>
      <c r="AE72" s="89"/>
      <c r="AF72" s="76">
        <v>93</v>
      </c>
      <c r="AG72" s="76">
        <v>51</v>
      </c>
      <c r="AH72" s="76">
        <v>108</v>
      </c>
      <c r="AI72" s="76">
        <v>66</v>
      </c>
      <c r="AJ72" s="85">
        <f t="shared" si="56"/>
        <v>7</v>
      </c>
      <c r="AK72" s="85">
        <f t="shared" si="56"/>
        <v>4</v>
      </c>
      <c r="AL72" s="75">
        <v>4</v>
      </c>
      <c r="AM72" s="75">
        <v>2</v>
      </c>
      <c r="AN72" s="75">
        <v>3</v>
      </c>
      <c r="AO72" s="75">
        <v>2</v>
      </c>
    </row>
    <row r="73" spans="1:41" s="54" customFormat="1" ht="38.25" customHeight="1">
      <c r="A73" s="405" t="s">
        <v>162</v>
      </c>
      <c r="B73" s="406"/>
      <c r="C73" s="76">
        <v>57</v>
      </c>
      <c r="D73" s="407">
        <f t="shared" si="53"/>
        <v>288</v>
      </c>
      <c r="E73" s="408"/>
      <c r="F73" s="407">
        <f t="shared" si="54"/>
        <v>63</v>
      </c>
      <c r="G73" s="408"/>
      <c r="H73" s="416">
        <v>79</v>
      </c>
      <c r="I73" s="416"/>
      <c r="J73" s="84">
        <v>26</v>
      </c>
      <c r="K73" s="84">
        <v>39</v>
      </c>
      <c r="L73" s="84">
        <v>13</v>
      </c>
      <c r="M73" s="84">
        <v>112</v>
      </c>
      <c r="N73" s="84">
        <v>17</v>
      </c>
      <c r="O73" s="84">
        <v>58</v>
      </c>
      <c r="P73" s="84">
        <v>7</v>
      </c>
      <c r="Q73" s="84"/>
      <c r="R73" s="84"/>
      <c r="S73" s="84"/>
      <c r="T73" s="84"/>
      <c r="U73" s="405" t="s">
        <v>162</v>
      </c>
      <c r="V73" s="410"/>
      <c r="W73" s="410"/>
      <c r="X73" s="406"/>
      <c r="Y73" s="76">
        <v>57</v>
      </c>
      <c r="Z73" s="89"/>
      <c r="AA73" s="89"/>
      <c r="AB73" s="84">
        <f t="shared" si="55"/>
        <v>107</v>
      </c>
      <c r="AC73" s="84">
        <f t="shared" si="55"/>
        <v>20</v>
      </c>
      <c r="AD73" s="85">
        <v>58</v>
      </c>
      <c r="AE73" s="85">
        <v>15</v>
      </c>
      <c r="AF73" s="85">
        <v>49</v>
      </c>
      <c r="AG73" s="85">
        <v>5</v>
      </c>
      <c r="AH73" s="85">
        <v>0</v>
      </c>
      <c r="AI73" s="85">
        <v>0</v>
      </c>
      <c r="AJ73" s="85">
        <f t="shared" si="56"/>
        <v>45</v>
      </c>
      <c r="AK73" s="85">
        <f t="shared" si="56"/>
        <v>9</v>
      </c>
      <c r="AL73" s="85">
        <v>31</v>
      </c>
      <c r="AM73" s="85">
        <v>2</v>
      </c>
      <c r="AN73" s="85">
        <v>14</v>
      </c>
      <c r="AO73" s="85">
        <v>7</v>
      </c>
    </row>
    <row r="74" spans="1:41" s="54" customFormat="1" ht="27" customHeight="1">
      <c r="A74" s="405" t="s">
        <v>163</v>
      </c>
      <c r="B74" s="406"/>
      <c r="C74" s="76">
        <v>58</v>
      </c>
      <c r="D74" s="407">
        <f t="shared" si="53"/>
        <v>212</v>
      </c>
      <c r="E74" s="408"/>
      <c r="F74" s="407">
        <f t="shared" si="54"/>
        <v>60</v>
      </c>
      <c r="G74" s="408"/>
      <c r="H74" s="412">
        <v>102</v>
      </c>
      <c r="I74" s="412"/>
      <c r="J74" s="76">
        <v>24</v>
      </c>
      <c r="K74" s="76"/>
      <c r="L74" s="76"/>
      <c r="M74" s="76">
        <v>34</v>
      </c>
      <c r="N74" s="76">
        <v>10</v>
      </c>
      <c r="O74" s="76">
        <v>76</v>
      </c>
      <c r="P74" s="76">
        <v>26</v>
      </c>
      <c r="Q74" s="76">
        <v>0</v>
      </c>
      <c r="R74" s="76">
        <v>0</v>
      </c>
      <c r="S74" s="76">
        <v>0</v>
      </c>
      <c r="T74" s="76">
        <v>0</v>
      </c>
      <c r="U74" s="405" t="s">
        <v>163</v>
      </c>
      <c r="V74" s="410"/>
      <c r="W74" s="410"/>
      <c r="X74" s="406"/>
      <c r="Y74" s="76">
        <v>58</v>
      </c>
      <c r="Z74" s="89"/>
      <c r="AA74" s="89"/>
      <c r="AB74" s="84">
        <f t="shared" si="55"/>
        <v>109</v>
      </c>
      <c r="AC74" s="84">
        <f t="shared" si="55"/>
        <v>30</v>
      </c>
      <c r="AD74" s="76">
        <v>65</v>
      </c>
      <c r="AE74" s="76">
        <v>14</v>
      </c>
      <c r="AF74" s="76">
        <v>44</v>
      </c>
      <c r="AG74" s="76">
        <v>16</v>
      </c>
      <c r="AH74" s="76">
        <v>0</v>
      </c>
      <c r="AI74" s="76">
        <v>0</v>
      </c>
      <c r="AJ74" s="85">
        <f t="shared" si="56"/>
        <v>33</v>
      </c>
      <c r="AK74" s="85">
        <f t="shared" si="56"/>
        <v>10</v>
      </c>
      <c r="AL74" s="75">
        <v>33</v>
      </c>
      <c r="AM74" s="75">
        <v>10</v>
      </c>
      <c r="AN74" s="75">
        <v>0</v>
      </c>
      <c r="AO74" s="75">
        <v>0</v>
      </c>
    </row>
    <row r="75" spans="1:41" s="54" customFormat="1" ht="27" customHeight="1">
      <c r="A75" s="405" t="s">
        <v>164</v>
      </c>
      <c r="B75" s="406"/>
      <c r="C75" s="76">
        <v>59</v>
      </c>
      <c r="D75" s="407">
        <f t="shared" si="53"/>
        <v>298</v>
      </c>
      <c r="E75" s="408"/>
      <c r="F75" s="407">
        <f t="shared" si="54"/>
        <v>90</v>
      </c>
      <c r="G75" s="408"/>
      <c r="H75" s="412">
        <v>35</v>
      </c>
      <c r="I75" s="412"/>
      <c r="J75" s="76">
        <v>9</v>
      </c>
      <c r="K75" s="76">
        <v>67</v>
      </c>
      <c r="L75" s="76">
        <v>24</v>
      </c>
      <c r="M75" s="76">
        <v>27</v>
      </c>
      <c r="N75" s="76">
        <v>3</v>
      </c>
      <c r="O75" s="76">
        <v>116</v>
      </c>
      <c r="P75" s="76">
        <v>46</v>
      </c>
      <c r="Q75" s="76">
        <v>53</v>
      </c>
      <c r="R75" s="76">
        <v>8</v>
      </c>
      <c r="S75" s="76">
        <v>0</v>
      </c>
      <c r="T75" s="76">
        <v>0</v>
      </c>
      <c r="U75" s="405" t="s">
        <v>164</v>
      </c>
      <c r="V75" s="410"/>
      <c r="W75" s="410"/>
      <c r="X75" s="406"/>
      <c r="Y75" s="76">
        <v>59</v>
      </c>
      <c r="Z75" s="89"/>
      <c r="AA75" s="89"/>
      <c r="AB75" s="84">
        <f t="shared" si="55"/>
        <v>119</v>
      </c>
      <c r="AC75" s="84">
        <f t="shared" si="55"/>
        <v>28</v>
      </c>
      <c r="AD75" s="76">
        <v>33</v>
      </c>
      <c r="AE75" s="76">
        <v>8</v>
      </c>
      <c r="AF75" s="76">
        <v>44</v>
      </c>
      <c r="AG75" s="76">
        <v>17</v>
      </c>
      <c r="AH75" s="76">
        <v>42</v>
      </c>
      <c r="AI75" s="76">
        <v>3</v>
      </c>
      <c r="AJ75" s="85">
        <f t="shared" si="56"/>
        <v>31</v>
      </c>
      <c r="AK75" s="85">
        <f t="shared" si="56"/>
        <v>15</v>
      </c>
      <c r="AL75" s="75">
        <v>9</v>
      </c>
      <c r="AM75" s="75">
        <v>1</v>
      </c>
      <c r="AN75" s="75">
        <v>22</v>
      </c>
      <c r="AO75" s="75">
        <v>14</v>
      </c>
    </row>
    <row r="76" spans="1:41" s="54" customFormat="1" ht="27" customHeight="1">
      <c r="A76" s="405" t="s">
        <v>165</v>
      </c>
      <c r="B76" s="406"/>
      <c r="C76" s="76">
        <v>60</v>
      </c>
      <c r="D76" s="407">
        <f t="shared" si="53"/>
        <v>250</v>
      </c>
      <c r="E76" s="408"/>
      <c r="F76" s="407">
        <f t="shared" si="54"/>
        <v>144</v>
      </c>
      <c r="G76" s="408"/>
      <c r="H76" s="412">
        <v>57</v>
      </c>
      <c r="I76" s="412"/>
      <c r="J76" s="76">
        <v>31</v>
      </c>
      <c r="K76" s="76"/>
      <c r="L76" s="76"/>
      <c r="M76" s="76">
        <v>119</v>
      </c>
      <c r="N76" s="76">
        <v>74</v>
      </c>
      <c r="O76" s="76">
        <v>44</v>
      </c>
      <c r="P76" s="76">
        <v>19</v>
      </c>
      <c r="Q76" s="76">
        <v>30</v>
      </c>
      <c r="R76" s="76">
        <v>20</v>
      </c>
      <c r="S76" s="76"/>
      <c r="T76" s="76"/>
      <c r="U76" s="405" t="s">
        <v>165</v>
      </c>
      <c r="V76" s="410"/>
      <c r="W76" s="410"/>
      <c r="X76" s="406"/>
      <c r="Y76" s="76">
        <v>60</v>
      </c>
      <c r="Z76" s="89"/>
      <c r="AA76" s="89"/>
      <c r="AB76" s="84">
        <f t="shared" si="55"/>
        <v>128</v>
      </c>
      <c r="AC76" s="84">
        <f t="shared" si="55"/>
        <v>72</v>
      </c>
      <c r="AD76" s="76">
        <v>48</v>
      </c>
      <c r="AE76" s="76">
        <v>26</v>
      </c>
      <c r="AF76" s="76">
        <v>64</v>
      </c>
      <c r="AG76" s="76">
        <v>36</v>
      </c>
      <c r="AH76" s="76">
        <v>16</v>
      </c>
      <c r="AI76" s="76">
        <v>10</v>
      </c>
      <c r="AJ76" s="85">
        <f t="shared" si="56"/>
        <v>24</v>
      </c>
      <c r="AK76" s="85">
        <f t="shared" si="56"/>
        <v>11</v>
      </c>
      <c r="AL76" s="75">
        <v>23</v>
      </c>
      <c r="AM76" s="75">
        <v>10</v>
      </c>
      <c r="AN76" s="75">
        <v>1</v>
      </c>
      <c r="AO76" s="75">
        <v>1</v>
      </c>
    </row>
    <row r="77" spans="1:41" s="54" customFormat="1" ht="27" customHeight="1">
      <c r="A77" s="405" t="s">
        <v>166</v>
      </c>
      <c r="B77" s="406"/>
      <c r="C77" s="76">
        <v>61</v>
      </c>
      <c r="D77" s="407">
        <f t="shared" si="53"/>
        <v>522</v>
      </c>
      <c r="E77" s="408"/>
      <c r="F77" s="407">
        <f t="shared" si="54"/>
        <v>187</v>
      </c>
      <c r="G77" s="408"/>
      <c r="H77" s="412">
        <v>65</v>
      </c>
      <c r="I77" s="412"/>
      <c r="J77" s="76">
        <v>28</v>
      </c>
      <c r="K77" s="76">
        <v>78</v>
      </c>
      <c r="L77" s="76">
        <v>29</v>
      </c>
      <c r="M77" s="76">
        <v>68</v>
      </c>
      <c r="N77" s="76">
        <v>12</v>
      </c>
      <c r="O77" s="76">
        <v>311</v>
      </c>
      <c r="P77" s="76">
        <v>118</v>
      </c>
      <c r="Q77" s="76"/>
      <c r="R77" s="76"/>
      <c r="S77" s="76"/>
      <c r="T77" s="76"/>
      <c r="U77" s="405" t="s">
        <v>166</v>
      </c>
      <c r="V77" s="410"/>
      <c r="W77" s="410"/>
      <c r="X77" s="406"/>
      <c r="Y77" s="76">
        <v>61</v>
      </c>
      <c r="Z77" s="89"/>
      <c r="AA77" s="89"/>
      <c r="AB77" s="84">
        <f t="shared" si="55"/>
        <v>279</v>
      </c>
      <c r="AC77" s="84">
        <f t="shared" si="55"/>
        <v>123</v>
      </c>
      <c r="AD77" s="76">
        <v>72</v>
      </c>
      <c r="AE77" s="76">
        <v>35</v>
      </c>
      <c r="AF77" s="76">
        <v>169</v>
      </c>
      <c r="AG77" s="76">
        <v>81</v>
      </c>
      <c r="AH77" s="76">
        <v>38</v>
      </c>
      <c r="AI77" s="76">
        <v>7</v>
      </c>
      <c r="AJ77" s="85">
        <f t="shared" si="56"/>
        <v>182</v>
      </c>
      <c r="AK77" s="85">
        <f t="shared" si="56"/>
        <v>62</v>
      </c>
      <c r="AL77" s="75">
        <v>52</v>
      </c>
      <c r="AM77" s="75">
        <v>24</v>
      </c>
      <c r="AN77" s="75">
        <v>130</v>
      </c>
      <c r="AO77" s="75">
        <v>38</v>
      </c>
    </row>
    <row r="78" spans="1:41" s="54" customFormat="1" ht="27" customHeight="1">
      <c r="A78" s="405" t="s">
        <v>167</v>
      </c>
      <c r="B78" s="406"/>
      <c r="C78" s="76">
        <v>62</v>
      </c>
      <c r="D78" s="407">
        <f t="shared" si="53"/>
        <v>746</v>
      </c>
      <c r="E78" s="408"/>
      <c r="F78" s="407">
        <f t="shared" si="54"/>
        <v>486</v>
      </c>
      <c r="G78" s="408"/>
      <c r="H78" s="412"/>
      <c r="I78" s="412"/>
      <c r="J78" s="76"/>
      <c r="K78" s="76"/>
      <c r="L78" s="76"/>
      <c r="M78" s="76">
        <v>540</v>
      </c>
      <c r="N78" s="76">
        <v>330</v>
      </c>
      <c r="O78" s="76">
        <v>78</v>
      </c>
      <c r="P78" s="76">
        <v>38</v>
      </c>
      <c r="Q78" s="76">
        <v>128</v>
      </c>
      <c r="R78" s="76">
        <v>118</v>
      </c>
      <c r="S78" s="76">
        <v>0</v>
      </c>
      <c r="T78" s="76">
        <v>0</v>
      </c>
      <c r="U78" s="405" t="s">
        <v>167</v>
      </c>
      <c r="V78" s="410"/>
      <c r="W78" s="410"/>
      <c r="X78" s="406"/>
      <c r="Y78" s="76">
        <v>62</v>
      </c>
      <c r="Z78" s="89"/>
      <c r="AA78" s="89"/>
      <c r="AB78" s="84">
        <f t="shared" si="55"/>
        <v>367</v>
      </c>
      <c r="AC78" s="84">
        <f t="shared" si="55"/>
        <v>253</v>
      </c>
      <c r="AD78" s="76">
        <v>0</v>
      </c>
      <c r="AE78" s="76">
        <v>0</v>
      </c>
      <c r="AF78" s="76">
        <v>279</v>
      </c>
      <c r="AG78" s="76">
        <v>168</v>
      </c>
      <c r="AH78" s="76">
        <v>88</v>
      </c>
      <c r="AI78" s="76">
        <v>85</v>
      </c>
      <c r="AJ78" s="85">
        <f t="shared" si="56"/>
        <v>1</v>
      </c>
      <c r="AK78" s="85">
        <f t="shared" si="56"/>
        <v>0</v>
      </c>
      <c r="AL78" s="75">
        <v>0</v>
      </c>
      <c r="AM78" s="75">
        <v>0</v>
      </c>
      <c r="AN78" s="75">
        <v>1</v>
      </c>
      <c r="AO78" s="75">
        <v>0</v>
      </c>
    </row>
    <row r="79" spans="1:41" s="54" customFormat="1" ht="30" customHeight="1">
      <c r="A79" s="405" t="s">
        <v>168</v>
      </c>
      <c r="B79" s="406"/>
      <c r="C79" s="76">
        <v>63</v>
      </c>
      <c r="D79" s="407">
        <f t="shared" si="53"/>
        <v>195</v>
      </c>
      <c r="E79" s="408"/>
      <c r="F79" s="407">
        <f t="shared" si="54"/>
        <v>58</v>
      </c>
      <c r="G79" s="408"/>
      <c r="H79" s="412"/>
      <c r="I79" s="412"/>
      <c r="J79" s="76"/>
      <c r="K79" s="76">
        <v>8</v>
      </c>
      <c r="L79" s="76">
        <v>8</v>
      </c>
      <c r="M79" s="76">
        <v>27</v>
      </c>
      <c r="N79" s="76">
        <v>2</v>
      </c>
      <c r="O79" s="76">
        <v>106</v>
      </c>
      <c r="P79" s="76">
        <v>32</v>
      </c>
      <c r="Q79" s="76"/>
      <c r="R79" s="76"/>
      <c r="S79" s="76">
        <v>54</v>
      </c>
      <c r="T79" s="76">
        <v>16</v>
      </c>
      <c r="U79" s="405" t="s">
        <v>168</v>
      </c>
      <c r="V79" s="410"/>
      <c r="W79" s="410"/>
      <c r="X79" s="406"/>
      <c r="Y79" s="76">
        <v>63</v>
      </c>
      <c r="Z79" s="89"/>
      <c r="AA79" s="89"/>
      <c r="AB79" s="84">
        <f t="shared" si="55"/>
        <v>75</v>
      </c>
      <c r="AC79" s="84">
        <f t="shared" si="55"/>
        <v>40</v>
      </c>
      <c r="AD79" s="76">
        <v>5</v>
      </c>
      <c r="AE79" s="76">
        <v>4</v>
      </c>
      <c r="AF79" s="76">
        <v>40</v>
      </c>
      <c r="AG79" s="76">
        <v>25</v>
      </c>
      <c r="AH79" s="76">
        <v>30</v>
      </c>
      <c r="AI79" s="76">
        <v>11</v>
      </c>
      <c r="AJ79" s="85">
        <f t="shared" si="56"/>
        <v>3</v>
      </c>
      <c r="AK79" s="85">
        <f t="shared" si="56"/>
        <v>0</v>
      </c>
      <c r="AL79" s="75">
        <v>3</v>
      </c>
      <c r="AM79" s="75"/>
      <c r="AN79" s="75"/>
      <c r="AO79" s="75"/>
    </row>
    <row r="80" spans="1:41" s="54" customFormat="1" ht="37.5" customHeight="1">
      <c r="A80" s="405" t="s">
        <v>169</v>
      </c>
      <c r="B80" s="406"/>
      <c r="C80" s="76">
        <v>64</v>
      </c>
      <c r="D80" s="407">
        <f t="shared" si="53"/>
        <v>137</v>
      </c>
      <c r="E80" s="408"/>
      <c r="F80" s="407">
        <f t="shared" si="54"/>
        <v>57</v>
      </c>
      <c r="G80" s="408"/>
      <c r="H80" s="412">
        <v>29</v>
      </c>
      <c r="I80" s="412"/>
      <c r="J80" s="76">
        <v>20</v>
      </c>
      <c r="K80" s="76"/>
      <c r="L80" s="76"/>
      <c r="M80" s="76">
        <v>83</v>
      </c>
      <c r="N80" s="76">
        <v>29</v>
      </c>
      <c r="O80" s="76">
        <v>25</v>
      </c>
      <c r="P80" s="76">
        <v>8</v>
      </c>
      <c r="Q80" s="76"/>
      <c r="R80" s="76"/>
      <c r="S80" s="76"/>
      <c r="T80" s="76"/>
      <c r="U80" s="405" t="s">
        <v>169</v>
      </c>
      <c r="V80" s="410"/>
      <c r="W80" s="410"/>
      <c r="X80" s="406"/>
      <c r="Y80" s="76">
        <v>64</v>
      </c>
      <c r="Z80" s="89"/>
      <c r="AA80" s="89"/>
      <c r="AB80" s="84">
        <f t="shared" si="55"/>
        <v>34</v>
      </c>
      <c r="AC80" s="84">
        <f t="shared" si="55"/>
        <v>17</v>
      </c>
      <c r="AD80" s="76">
        <v>15</v>
      </c>
      <c r="AE80" s="76">
        <v>11</v>
      </c>
      <c r="AF80" s="76">
        <v>19</v>
      </c>
      <c r="AG80" s="76">
        <v>6</v>
      </c>
      <c r="AH80" s="76"/>
      <c r="AI80" s="76"/>
      <c r="AJ80" s="85">
        <f t="shared" si="56"/>
        <v>14</v>
      </c>
      <c r="AK80" s="85">
        <f t="shared" si="56"/>
        <v>6</v>
      </c>
      <c r="AL80" s="75">
        <v>14</v>
      </c>
      <c r="AM80" s="75">
        <v>6</v>
      </c>
      <c r="AN80" s="75"/>
      <c r="AO80" s="75"/>
    </row>
    <row r="81" spans="1:41" s="54" customFormat="1" ht="27" customHeight="1">
      <c r="A81" s="405" t="s">
        <v>170</v>
      </c>
      <c r="B81" s="406"/>
      <c r="C81" s="76">
        <v>65</v>
      </c>
      <c r="D81" s="407">
        <f t="shared" si="53"/>
        <v>168</v>
      </c>
      <c r="E81" s="408"/>
      <c r="F81" s="407">
        <f t="shared" si="54"/>
        <v>63</v>
      </c>
      <c r="G81" s="408"/>
      <c r="H81" s="409"/>
      <c r="I81" s="409"/>
      <c r="J81" s="89"/>
      <c r="K81" s="89"/>
      <c r="L81" s="89"/>
      <c r="M81" s="76">
        <v>100</v>
      </c>
      <c r="N81" s="76">
        <v>55</v>
      </c>
      <c r="O81" s="76">
        <v>68</v>
      </c>
      <c r="P81" s="76">
        <v>8</v>
      </c>
      <c r="Q81" s="76"/>
      <c r="R81" s="76"/>
      <c r="S81" s="76"/>
      <c r="T81" s="76"/>
      <c r="U81" s="405" t="s">
        <v>170</v>
      </c>
      <c r="V81" s="410"/>
      <c r="W81" s="410"/>
      <c r="X81" s="406"/>
      <c r="Y81" s="76">
        <v>65</v>
      </c>
      <c r="Z81" s="89"/>
      <c r="AA81" s="89"/>
      <c r="AB81" s="84">
        <f t="shared" si="55"/>
        <v>97</v>
      </c>
      <c r="AC81" s="84">
        <f t="shared" si="55"/>
        <v>24</v>
      </c>
      <c r="AD81" s="89"/>
      <c r="AE81" s="89"/>
      <c r="AF81" s="76">
        <v>97</v>
      </c>
      <c r="AG81" s="76">
        <v>24</v>
      </c>
      <c r="AH81" s="89"/>
      <c r="AI81" s="89"/>
      <c r="AJ81" s="85">
        <f t="shared" si="46"/>
        <v>0</v>
      </c>
      <c r="AK81" s="85">
        <f t="shared" si="46"/>
        <v>0</v>
      </c>
      <c r="AL81" s="75"/>
      <c r="AM81" s="75"/>
      <c r="AN81" s="75"/>
      <c r="AO81" s="75"/>
    </row>
    <row r="82" spans="1:41" s="54" customFormat="1" ht="27" customHeight="1">
      <c r="A82" s="405" t="s">
        <v>171</v>
      </c>
      <c r="B82" s="406"/>
      <c r="C82" s="76">
        <v>66</v>
      </c>
      <c r="D82" s="407">
        <f t="shared" si="53"/>
        <v>583</v>
      </c>
      <c r="E82" s="408"/>
      <c r="F82" s="407">
        <f t="shared" si="54"/>
        <v>210</v>
      </c>
      <c r="G82" s="408"/>
      <c r="H82" s="412">
        <v>19</v>
      </c>
      <c r="I82" s="412"/>
      <c r="J82" s="76">
        <v>0</v>
      </c>
      <c r="K82" s="76">
        <v>79</v>
      </c>
      <c r="L82" s="76">
        <v>27</v>
      </c>
      <c r="M82" s="76">
        <v>323</v>
      </c>
      <c r="N82" s="76">
        <v>148</v>
      </c>
      <c r="O82" s="76">
        <v>50</v>
      </c>
      <c r="P82" s="76">
        <v>24</v>
      </c>
      <c r="Q82" s="76">
        <v>112</v>
      </c>
      <c r="R82" s="76">
        <v>11</v>
      </c>
      <c r="S82" s="76">
        <v>0</v>
      </c>
      <c r="T82" s="76">
        <v>0</v>
      </c>
      <c r="U82" s="405" t="s">
        <v>171</v>
      </c>
      <c r="V82" s="410"/>
      <c r="W82" s="410"/>
      <c r="X82" s="406"/>
      <c r="Y82" s="76">
        <v>66</v>
      </c>
      <c r="Z82" s="89"/>
      <c r="AA82" s="89"/>
      <c r="AB82" s="84">
        <f t="shared" si="55"/>
        <v>208</v>
      </c>
      <c r="AC82" s="84">
        <f t="shared" si="55"/>
        <v>57</v>
      </c>
      <c r="AD82" s="76">
        <v>20</v>
      </c>
      <c r="AE82" s="76">
        <v>3</v>
      </c>
      <c r="AF82" s="76">
        <v>107</v>
      </c>
      <c r="AG82" s="76">
        <v>47</v>
      </c>
      <c r="AH82" s="76">
        <v>81</v>
      </c>
      <c r="AI82" s="76">
        <v>7</v>
      </c>
      <c r="AJ82" s="85">
        <f t="shared" si="46"/>
        <v>12</v>
      </c>
      <c r="AK82" s="85">
        <f t="shared" si="46"/>
        <v>1</v>
      </c>
      <c r="AL82" s="75">
        <v>10</v>
      </c>
      <c r="AM82" s="75">
        <v>0</v>
      </c>
      <c r="AN82" s="75">
        <v>2</v>
      </c>
      <c r="AO82" s="75">
        <v>1</v>
      </c>
    </row>
    <row r="83" spans="1:41" s="54" customFormat="1" ht="27" customHeight="1">
      <c r="A83" s="405" t="s">
        <v>172</v>
      </c>
      <c r="B83" s="406"/>
      <c r="C83" s="76">
        <v>67</v>
      </c>
      <c r="D83" s="407">
        <f t="shared" si="53"/>
        <v>188</v>
      </c>
      <c r="E83" s="408"/>
      <c r="F83" s="407">
        <f t="shared" si="54"/>
        <v>83</v>
      </c>
      <c r="G83" s="408"/>
      <c r="H83" s="412"/>
      <c r="I83" s="412"/>
      <c r="J83" s="76"/>
      <c r="K83" s="76"/>
      <c r="L83" s="76"/>
      <c r="M83" s="76">
        <v>128</v>
      </c>
      <c r="N83" s="76">
        <v>52</v>
      </c>
      <c r="O83" s="76">
        <v>47</v>
      </c>
      <c r="P83" s="76">
        <v>26</v>
      </c>
      <c r="Q83" s="76"/>
      <c r="R83" s="76"/>
      <c r="S83" s="84">
        <v>13</v>
      </c>
      <c r="T83" s="84">
        <v>5</v>
      </c>
      <c r="U83" s="405" t="s">
        <v>172</v>
      </c>
      <c r="V83" s="410"/>
      <c r="W83" s="410"/>
      <c r="X83" s="406"/>
      <c r="Y83" s="76">
        <v>67</v>
      </c>
      <c r="Z83" s="89"/>
      <c r="AA83" s="89"/>
      <c r="AB83" s="84">
        <f t="shared" si="55"/>
        <v>74</v>
      </c>
      <c r="AC83" s="84">
        <f t="shared" si="55"/>
        <v>48</v>
      </c>
      <c r="AD83" s="76"/>
      <c r="AE83" s="76"/>
      <c r="AF83" s="76">
        <v>67</v>
      </c>
      <c r="AG83" s="76">
        <v>42</v>
      </c>
      <c r="AH83" s="76">
        <v>7</v>
      </c>
      <c r="AI83" s="76">
        <v>6</v>
      </c>
      <c r="AJ83" s="85">
        <f t="shared" si="46"/>
        <v>8</v>
      </c>
      <c r="AK83" s="85">
        <f t="shared" si="46"/>
        <v>4</v>
      </c>
      <c r="AL83" s="75">
        <v>7</v>
      </c>
      <c r="AM83" s="75">
        <v>3</v>
      </c>
      <c r="AN83" s="75">
        <v>1</v>
      </c>
      <c r="AO83" s="75">
        <v>1</v>
      </c>
    </row>
    <row r="84" spans="1:41" s="54" customFormat="1" ht="27" customHeight="1">
      <c r="A84" s="405" t="s">
        <v>173</v>
      </c>
      <c r="B84" s="406"/>
      <c r="C84" s="76">
        <v>68</v>
      </c>
      <c r="D84" s="407">
        <f t="shared" si="53"/>
        <v>366</v>
      </c>
      <c r="E84" s="408"/>
      <c r="F84" s="407">
        <f t="shared" si="54"/>
        <v>155</v>
      </c>
      <c r="G84" s="408"/>
      <c r="H84" s="412">
        <v>92</v>
      </c>
      <c r="I84" s="412"/>
      <c r="J84" s="76">
        <v>36</v>
      </c>
      <c r="K84" s="76"/>
      <c r="L84" s="76"/>
      <c r="M84" s="76">
        <v>162</v>
      </c>
      <c r="N84" s="76">
        <v>70</v>
      </c>
      <c r="O84" s="76">
        <v>78</v>
      </c>
      <c r="P84" s="76">
        <v>38</v>
      </c>
      <c r="Q84" s="76">
        <v>34</v>
      </c>
      <c r="R84" s="76">
        <v>11</v>
      </c>
      <c r="S84" s="76">
        <v>0</v>
      </c>
      <c r="T84" s="76">
        <v>0</v>
      </c>
      <c r="U84" s="405" t="s">
        <v>173</v>
      </c>
      <c r="V84" s="410"/>
      <c r="W84" s="410"/>
      <c r="X84" s="406"/>
      <c r="Y84" s="76">
        <v>68</v>
      </c>
      <c r="Z84" s="89"/>
      <c r="AA84" s="89"/>
      <c r="AB84" s="84">
        <f t="shared" si="55"/>
        <v>204</v>
      </c>
      <c r="AC84" s="84">
        <f t="shared" si="55"/>
        <v>71</v>
      </c>
      <c r="AD84" s="76">
        <v>47</v>
      </c>
      <c r="AE84" s="76">
        <v>16</v>
      </c>
      <c r="AF84" s="76">
        <v>141</v>
      </c>
      <c r="AG84" s="76">
        <v>49</v>
      </c>
      <c r="AH84" s="76">
        <v>16</v>
      </c>
      <c r="AI84" s="76">
        <v>6</v>
      </c>
      <c r="AJ84" s="85">
        <f t="shared" si="46"/>
        <v>11</v>
      </c>
      <c r="AK84" s="85">
        <f t="shared" si="46"/>
        <v>8</v>
      </c>
      <c r="AL84" s="75">
        <v>5</v>
      </c>
      <c r="AM84" s="75">
        <v>5</v>
      </c>
      <c r="AN84" s="75">
        <v>6</v>
      </c>
      <c r="AO84" s="75">
        <v>3</v>
      </c>
    </row>
    <row r="85" spans="1:41" s="54" customFormat="1" ht="27" customHeight="1">
      <c r="A85" s="405" t="s">
        <v>174</v>
      </c>
      <c r="B85" s="406"/>
      <c r="C85" s="76">
        <v>69</v>
      </c>
      <c r="D85" s="407">
        <f t="shared" si="53"/>
        <v>571</v>
      </c>
      <c r="E85" s="408"/>
      <c r="F85" s="407">
        <f t="shared" si="54"/>
        <v>334</v>
      </c>
      <c r="G85" s="408"/>
      <c r="H85" s="416">
        <v>75</v>
      </c>
      <c r="I85" s="416"/>
      <c r="J85" s="84">
        <v>34</v>
      </c>
      <c r="K85" s="84"/>
      <c r="L85" s="84"/>
      <c r="M85" s="84">
        <v>103</v>
      </c>
      <c r="N85" s="84">
        <v>95</v>
      </c>
      <c r="O85" s="84">
        <v>368</v>
      </c>
      <c r="P85" s="84">
        <v>190</v>
      </c>
      <c r="Q85" s="84">
        <v>25</v>
      </c>
      <c r="R85" s="84">
        <v>15</v>
      </c>
      <c r="S85" s="84"/>
      <c r="T85" s="84"/>
      <c r="U85" s="405" t="s">
        <v>174</v>
      </c>
      <c r="V85" s="410"/>
      <c r="W85" s="410"/>
      <c r="X85" s="406"/>
      <c r="Y85" s="76">
        <v>69</v>
      </c>
      <c r="Z85" s="89"/>
      <c r="AA85" s="89"/>
      <c r="AB85" s="84">
        <f t="shared" ref="AB85:AC85" si="57">+AD85+AF85+AH85</f>
        <v>382</v>
      </c>
      <c r="AC85" s="84">
        <f t="shared" si="57"/>
        <v>192</v>
      </c>
      <c r="AD85" s="84">
        <v>63</v>
      </c>
      <c r="AE85" s="84">
        <v>20</v>
      </c>
      <c r="AF85" s="84">
        <v>304</v>
      </c>
      <c r="AG85" s="84">
        <v>157</v>
      </c>
      <c r="AH85" s="84">
        <v>15</v>
      </c>
      <c r="AI85" s="84">
        <v>15</v>
      </c>
      <c r="AJ85" s="85">
        <f t="shared" si="46"/>
        <v>48</v>
      </c>
      <c r="AK85" s="85">
        <f t="shared" si="46"/>
        <v>32</v>
      </c>
      <c r="AL85" s="85">
        <v>20</v>
      </c>
      <c r="AM85" s="85">
        <v>13</v>
      </c>
      <c r="AN85" s="85">
        <v>28</v>
      </c>
      <c r="AO85" s="85">
        <v>19</v>
      </c>
    </row>
    <row r="86" spans="1:41" s="54" customFormat="1" ht="27" customHeight="1">
      <c r="A86" s="414" t="s">
        <v>175</v>
      </c>
      <c r="B86" s="415"/>
      <c r="C86" s="81">
        <v>70</v>
      </c>
      <c r="D86" s="411">
        <f>SUM(D87:E92)</f>
        <v>1889</v>
      </c>
      <c r="E86" s="411"/>
      <c r="F86" s="411">
        <f t="shared" ref="F86" si="58">SUM(F87:G92)</f>
        <v>831</v>
      </c>
      <c r="G86" s="411"/>
      <c r="H86" s="411">
        <f t="shared" ref="H86" si="59">SUM(H87:I92)</f>
        <v>470</v>
      </c>
      <c r="I86" s="411"/>
      <c r="J86" s="82">
        <f>SUM(J87:J92)</f>
        <v>181</v>
      </c>
      <c r="K86" s="82">
        <f t="shared" ref="K86:T86" si="60">SUM(K87:K92)</f>
        <v>133</v>
      </c>
      <c r="L86" s="82">
        <f t="shared" si="60"/>
        <v>113</v>
      </c>
      <c r="M86" s="82">
        <f t="shared" si="60"/>
        <v>578</v>
      </c>
      <c r="N86" s="82">
        <f t="shared" si="60"/>
        <v>287</v>
      </c>
      <c r="O86" s="82">
        <f t="shared" si="60"/>
        <v>708</v>
      </c>
      <c r="P86" s="82">
        <f t="shared" si="60"/>
        <v>250</v>
      </c>
      <c r="Q86" s="82">
        <f t="shared" si="60"/>
        <v>0</v>
      </c>
      <c r="R86" s="82">
        <f t="shared" si="60"/>
        <v>0</v>
      </c>
      <c r="S86" s="82">
        <f t="shared" si="60"/>
        <v>0</v>
      </c>
      <c r="T86" s="82">
        <f t="shared" si="60"/>
        <v>0</v>
      </c>
      <c r="U86" s="363" t="s">
        <v>176</v>
      </c>
      <c r="V86" s="364"/>
      <c r="W86" s="364"/>
      <c r="X86" s="365"/>
      <c r="Y86" s="81">
        <v>70</v>
      </c>
      <c r="Z86" s="82">
        <f>SUM(Z87:Z92)</f>
        <v>0</v>
      </c>
      <c r="AA86" s="82">
        <f t="shared" ref="AA86:AJ86" si="61">SUM(AA87:AA92)</f>
        <v>0</v>
      </c>
      <c r="AB86" s="82">
        <f t="shared" si="61"/>
        <v>922</v>
      </c>
      <c r="AC86" s="82">
        <f t="shared" si="61"/>
        <v>438</v>
      </c>
      <c r="AD86" s="82">
        <f t="shared" si="61"/>
        <v>334</v>
      </c>
      <c r="AE86" s="82">
        <f t="shared" si="61"/>
        <v>179</v>
      </c>
      <c r="AF86" s="82">
        <f t="shared" si="61"/>
        <v>588</v>
      </c>
      <c r="AG86" s="82">
        <f t="shared" si="61"/>
        <v>259</v>
      </c>
      <c r="AH86" s="82">
        <f t="shared" si="61"/>
        <v>0</v>
      </c>
      <c r="AI86" s="82">
        <f t="shared" si="61"/>
        <v>0</v>
      </c>
      <c r="AJ86" s="82">
        <f t="shared" si="61"/>
        <v>271</v>
      </c>
      <c r="AK86" s="82">
        <f>SUM(AK87:AK92)</f>
        <v>102</v>
      </c>
      <c r="AL86" s="82">
        <f t="shared" ref="AL86:AO86" si="62">SUM(AL87:AL92)</f>
        <v>162</v>
      </c>
      <c r="AM86" s="82">
        <f t="shared" si="62"/>
        <v>68</v>
      </c>
      <c r="AN86" s="82">
        <f t="shared" si="62"/>
        <v>109</v>
      </c>
      <c r="AO86" s="82">
        <f t="shared" si="62"/>
        <v>34</v>
      </c>
    </row>
    <row r="87" spans="1:41" s="57" customFormat="1" ht="27" customHeight="1">
      <c r="A87" s="405" t="s">
        <v>177</v>
      </c>
      <c r="B87" s="406"/>
      <c r="C87" s="76">
        <v>71</v>
      </c>
      <c r="D87" s="407">
        <f t="shared" ref="D87:D92" si="63">+H87+K87+M87+O87+Q87+S87+Z87</f>
        <v>25</v>
      </c>
      <c r="E87" s="408"/>
      <c r="F87" s="407">
        <f t="shared" ref="F87:F92" si="64">+J87+L87+N87+P87+R87+T87+AA87</f>
        <v>10</v>
      </c>
      <c r="G87" s="408"/>
      <c r="H87" s="412"/>
      <c r="I87" s="412"/>
      <c r="J87" s="76"/>
      <c r="K87" s="76">
        <v>9</v>
      </c>
      <c r="L87" s="76">
        <v>6</v>
      </c>
      <c r="M87" s="76">
        <v>0</v>
      </c>
      <c r="N87" s="76">
        <v>0</v>
      </c>
      <c r="O87" s="84">
        <v>16</v>
      </c>
      <c r="P87" s="84">
        <v>4</v>
      </c>
      <c r="Q87" s="76"/>
      <c r="R87" s="76"/>
      <c r="S87" s="76"/>
      <c r="T87" s="76"/>
      <c r="U87" s="405" t="s">
        <v>177</v>
      </c>
      <c r="V87" s="410"/>
      <c r="W87" s="410"/>
      <c r="X87" s="406"/>
      <c r="Y87" s="76">
        <v>71</v>
      </c>
      <c r="Z87" s="76"/>
      <c r="AA87" s="76"/>
      <c r="AB87" s="84">
        <f t="shared" ref="AB87:AC92" si="65">+AD87+AF87+AH87</f>
        <v>9</v>
      </c>
      <c r="AC87" s="84">
        <f t="shared" si="65"/>
        <v>6</v>
      </c>
      <c r="AD87" s="76">
        <v>9</v>
      </c>
      <c r="AE87" s="76">
        <v>6</v>
      </c>
      <c r="AF87" s="76"/>
      <c r="AG87" s="76"/>
      <c r="AH87" s="76"/>
      <c r="AI87" s="76"/>
      <c r="AJ87" s="85">
        <f t="shared" si="46"/>
        <v>16</v>
      </c>
      <c r="AK87" s="85">
        <f t="shared" si="46"/>
        <v>4</v>
      </c>
      <c r="AL87" s="75">
        <v>1</v>
      </c>
      <c r="AM87" s="75">
        <v>0</v>
      </c>
      <c r="AN87" s="75">
        <v>15</v>
      </c>
      <c r="AO87" s="75">
        <v>4</v>
      </c>
    </row>
    <row r="88" spans="1:41" s="54" customFormat="1" ht="27" customHeight="1">
      <c r="A88" s="405" t="s">
        <v>178</v>
      </c>
      <c r="B88" s="406"/>
      <c r="C88" s="76">
        <v>72</v>
      </c>
      <c r="D88" s="407">
        <f t="shared" si="63"/>
        <v>864</v>
      </c>
      <c r="E88" s="408"/>
      <c r="F88" s="407">
        <f t="shared" si="64"/>
        <v>415</v>
      </c>
      <c r="G88" s="408"/>
      <c r="H88" s="412">
        <v>242</v>
      </c>
      <c r="I88" s="412"/>
      <c r="J88" s="76">
        <v>115</v>
      </c>
      <c r="K88" s="89"/>
      <c r="L88" s="89"/>
      <c r="M88" s="76">
        <v>472</v>
      </c>
      <c r="N88" s="76">
        <v>243</v>
      </c>
      <c r="O88" s="76">
        <v>150</v>
      </c>
      <c r="P88" s="76">
        <v>57</v>
      </c>
      <c r="Q88" s="76"/>
      <c r="R88" s="76"/>
      <c r="S88" s="76"/>
      <c r="T88" s="76"/>
      <c r="U88" s="405" t="s">
        <v>178</v>
      </c>
      <c r="V88" s="410"/>
      <c r="W88" s="410"/>
      <c r="X88" s="406"/>
      <c r="Y88" s="76">
        <v>72</v>
      </c>
      <c r="Z88" s="89"/>
      <c r="AA88" s="89"/>
      <c r="AB88" s="84">
        <f t="shared" si="65"/>
        <v>347</v>
      </c>
      <c r="AC88" s="84">
        <f t="shared" si="65"/>
        <v>184</v>
      </c>
      <c r="AD88" s="76">
        <v>63</v>
      </c>
      <c r="AE88" s="76">
        <v>28</v>
      </c>
      <c r="AF88" s="76">
        <v>284</v>
      </c>
      <c r="AG88" s="76">
        <v>156</v>
      </c>
      <c r="AH88" s="76"/>
      <c r="AI88" s="76"/>
      <c r="AJ88" s="85">
        <f t="shared" si="46"/>
        <v>22</v>
      </c>
      <c r="AK88" s="85">
        <f t="shared" si="46"/>
        <v>11</v>
      </c>
      <c r="AL88" s="75">
        <v>12</v>
      </c>
      <c r="AM88" s="75">
        <v>7</v>
      </c>
      <c r="AN88" s="75">
        <v>10</v>
      </c>
      <c r="AO88" s="75">
        <v>4</v>
      </c>
    </row>
    <row r="89" spans="1:41" s="54" customFormat="1" ht="27" customHeight="1">
      <c r="A89" s="405" t="s">
        <v>179</v>
      </c>
      <c r="B89" s="406"/>
      <c r="C89" s="76">
        <v>73</v>
      </c>
      <c r="D89" s="407">
        <f t="shared" si="63"/>
        <v>104</v>
      </c>
      <c r="E89" s="408"/>
      <c r="F89" s="407">
        <f t="shared" si="64"/>
        <v>97</v>
      </c>
      <c r="G89" s="408"/>
      <c r="H89" s="412"/>
      <c r="I89" s="412"/>
      <c r="J89" s="76"/>
      <c r="K89" s="76">
        <v>74</v>
      </c>
      <c r="L89" s="76">
        <v>69</v>
      </c>
      <c r="M89" s="76">
        <v>30</v>
      </c>
      <c r="N89" s="76">
        <v>28</v>
      </c>
      <c r="O89" s="76"/>
      <c r="P89" s="76"/>
      <c r="Q89" s="76"/>
      <c r="R89" s="76"/>
      <c r="S89" s="76"/>
      <c r="T89" s="76"/>
      <c r="U89" s="405" t="s">
        <v>179</v>
      </c>
      <c r="V89" s="410"/>
      <c r="W89" s="410"/>
      <c r="X89" s="406"/>
      <c r="Y89" s="76"/>
      <c r="Z89" s="89"/>
      <c r="AA89" s="89"/>
      <c r="AB89" s="84">
        <f t="shared" si="65"/>
        <v>87</v>
      </c>
      <c r="AC89" s="84">
        <f t="shared" si="65"/>
        <v>84</v>
      </c>
      <c r="AD89" s="76">
        <v>62</v>
      </c>
      <c r="AE89" s="76">
        <v>59</v>
      </c>
      <c r="AF89" s="76">
        <v>25</v>
      </c>
      <c r="AG89" s="76">
        <v>25</v>
      </c>
      <c r="AH89" s="76"/>
      <c r="AI89" s="76"/>
      <c r="AJ89" s="85">
        <f t="shared" si="46"/>
        <v>14</v>
      </c>
      <c r="AK89" s="85">
        <f t="shared" si="46"/>
        <v>14</v>
      </c>
      <c r="AL89" s="75">
        <v>14</v>
      </c>
      <c r="AM89" s="75">
        <v>14</v>
      </c>
      <c r="AN89" s="75"/>
      <c r="AO89" s="75"/>
    </row>
    <row r="90" spans="1:41" s="54" customFormat="1" ht="27" customHeight="1">
      <c r="A90" s="405" t="s">
        <v>180</v>
      </c>
      <c r="B90" s="406"/>
      <c r="C90" s="76">
        <v>74</v>
      </c>
      <c r="D90" s="407">
        <f t="shared" si="63"/>
        <v>334</v>
      </c>
      <c r="E90" s="408"/>
      <c r="F90" s="407">
        <f t="shared" si="64"/>
        <v>163</v>
      </c>
      <c r="G90" s="408"/>
      <c r="H90" s="412">
        <v>88</v>
      </c>
      <c r="I90" s="412"/>
      <c r="J90" s="76">
        <v>54</v>
      </c>
      <c r="K90" s="76">
        <v>27</v>
      </c>
      <c r="L90" s="76">
        <v>15</v>
      </c>
      <c r="M90" s="76">
        <v>25</v>
      </c>
      <c r="N90" s="76">
        <v>13</v>
      </c>
      <c r="O90" s="76">
        <v>194</v>
      </c>
      <c r="P90" s="76">
        <v>81</v>
      </c>
      <c r="Q90" s="76"/>
      <c r="R90" s="76"/>
      <c r="S90" s="76"/>
      <c r="T90" s="76"/>
      <c r="U90" s="405" t="s">
        <v>180</v>
      </c>
      <c r="V90" s="410"/>
      <c r="W90" s="410"/>
      <c r="X90" s="406"/>
      <c r="Y90" s="76">
        <v>73</v>
      </c>
      <c r="Z90" s="89"/>
      <c r="AA90" s="89"/>
      <c r="AB90" s="84">
        <f t="shared" si="65"/>
        <v>230</v>
      </c>
      <c r="AC90" s="84">
        <f t="shared" si="65"/>
        <v>99</v>
      </c>
      <c r="AD90" s="84">
        <v>105</v>
      </c>
      <c r="AE90" s="84">
        <v>59</v>
      </c>
      <c r="AF90" s="84">
        <v>125</v>
      </c>
      <c r="AG90" s="84">
        <v>40</v>
      </c>
      <c r="AH90" s="84"/>
      <c r="AI90" s="84"/>
      <c r="AJ90" s="85">
        <f t="shared" si="46"/>
        <v>77</v>
      </c>
      <c r="AK90" s="85">
        <f t="shared" si="46"/>
        <v>40</v>
      </c>
      <c r="AL90" s="75">
        <v>67</v>
      </c>
      <c r="AM90" s="75">
        <v>30</v>
      </c>
      <c r="AN90" s="75">
        <v>10</v>
      </c>
      <c r="AO90" s="75">
        <v>10</v>
      </c>
    </row>
    <row r="91" spans="1:41" s="54" customFormat="1" ht="27" customHeight="1">
      <c r="A91" s="405" t="s">
        <v>181</v>
      </c>
      <c r="B91" s="406"/>
      <c r="C91" s="76">
        <v>75</v>
      </c>
      <c r="D91" s="407">
        <f t="shared" si="63"/>
        <v>380</v>
      </c>
      <c r="E91" s="408"/>
      <c r="F91" s="407">
        <f t="shared" si="64"/>
        <v>34</v>
      </c>
      <c r="G91" s="408"/>
      <c r="H91" s="412">
        <v>125</v>
      </c>
      <c r="I91" s="412"/>
      <c r="J91" s="76">
        <v>10</v>
      </c>
      <c r="K91" s="76"/>
      <c r="L91" s="76"/>
      <c r="M91" s="76">
        <v>51</v>
      </c>
      <c r="N91" s="76">
        <v>3</v>
      </c>
      <c r="O91" s="76">
        <v>204</v>
      </c>
      <c r="P91" s="76">
        <v>21</v>
      </c>
      <c r="Q91" s="76"/>
      <c r="R91" s="76"/>
      <c r="S91" s="76"/>
      <c r="T91" s="76"/>
      <c r="U91" s="405" t="s">
        <v>181</v>
      </c>
      <c r="V91" s="410"/>
      <c r="W91" s="410"/>
      <c r="X91" s="406"/>
      <c r="Y91" s="76">
        <v>74</v>
      </c>
      <c r="Z91" s="89"/>
      <c r="AA91" s="89"/>
      <c r="AB91" s="84">
        <f t="shared" si="65"/>
        <v>165</v>
      </c>
      <c r="AC91" s="84">
        <f t="shared" si="65"/>
        <v>13</v>
      </c>
      <c r="AD91" s="76">
        <v>67</v>
      </c>
      <c r="AE91" s="76">
        <v>3</v>
      </c>
      <c r="AF91" s="76">
        <v>98</v>
      </c>
      <c r="AG91" s="76">
        <v>10</v>
      </c>
      <c r="AH91" s="76">
        <v>0</v>
      </c>
      <c r="AI91" s="76">
        <v>0</v>
      </c>
      <c r="AJ91" s="85">
        <f t="shared" si="46"/>
        <v>92</v>
      </c>
      <c r="AK91" s="85">
        <f t="shared" si="46"/>
        <v>7</v>
      </c>
      <c r="AL91" s="75">
        <v>50</v>
      </c>
      <c r="AM91" s="75">
        <v>5</v>
      </c>
      <c r="AN91" s="75">
        <v>42</v>
      </c>
      <c r="AO91" s="75">
        <v>2</v>
      </c>
    </row>
    <row r="92" spans="1:41" s="54" customFormat="1" ht="27" customHeight="1">
      <c r="A92" s="405" t="s">
        <v>182</v>
      </c>
      <c r="B92" s="406"/>
      <c r="C92" s="76">
        <v>76</v>
      </c>
      <c r="D92" s="407">
        <f t="shared" si="63"/>
        <v>182</v>
      </c>
      <c r="E92" s="408"/>
      <c r="F92" s="407">
        <f t="shared" si="64"/>
        <v>112</v>
      </c>
      <c r="G92" s="408"/>
      <c r="H92" s="416">
        <v>15</v>
      </c>
      <c r="I92" s="416"/>
      <c r="J92" s="84">
        <v>2</v>
      </c>
      <c r="K92" s="76">
        <v>23</v>
      </c>
      <c r="L92" s="76">
        <v>23</v>
      </c>
      <c r="M92" s="76"/>
      <c r="N92" s="76"/>
      <c r="O92" s="76">
        <v>144</v>
      </c>
      <c r="P92" s="76">
        <v>87</v>
      </c>
      <c r="Q92" s="76"/>
      <c r="R92" s="76"/>
      <c r="S92" s="76"/>
      <c r="T92" s="76"/>
      <c r="U92" s="405" t="s">
        <v>182</v>
      </c>
      <c r="V92" s="410"/>
      <c r="W92" s="410"/>
      <c r="X92" s="406"/>
      <c r="Y92" s="76">
        <v>75</v>
      </c>
      <c r="Z92" s="89"/>
      <c r="AA92" s="89"/>
      <c r="AB92" s="84">
        <f t="shared" si="65"/>
        <v>84</v>
      </c>
      <c r="AC92" s="84">
        <f t="shared" si="65"/>
        <v>52</v>
      </c>
      <c r="AD92" s="84">
        <v>28</v>
      </c>
      <c r="AE92" s="84">
        <v>24</v>
      </c>
      <c r="AF92" s="84">
        <v>56</v>
      </c>
      <c r="AG92" s="84">
        <v>28</v>
      </c>
      <c r="AH92" s="84">
        <v>0</v>
      </c>
      <c r="AI92" s="84">
        <v>0</v>
      </c>
      <c r="AJ92" s="85">
        <f t="shared" si="46"/>
        <v>50</v>
      </c>
      <c r="AK92" s="85">
        <f t="shared" si="46"/>
        <v>26</v>
      </c>
      <c r="AL92" s="85">
        <v>18</v>
      </c>
      <c r="AM92" s="85">
        <v>12</v>
      </c>
      <c r="AN92" s="85">
        <v>32</v>
      </c>
      <c r="AO92" s="85">
        <v>14</v>
      </c>
    </row>
    <row r="93" spans="1:41" s="54" customFormat="1" ht="27" customHeight="1">
      <c r="A93" s="414" t="s">
        <v>183</v>
      </c>
      <c r="B93" s="415"/>
      <c r="C93" s="81">
        <v>77</v>
      </c>
      <c r="D93" s="411">
        <f>SUM(D94:E96)</f>
        <v>340</v>
      </c>
      <c r="E93" s="411"/>
      <c r="F93" s="411">
        <f>SUM(F94:G96)</f>
        <v>226</v>
      </c>
      <c r="G93" s="411"/>
      <c r="H93" s="411">
        <f>SUM(H94:I96)</f>
        <v>0</v>
      </c>
      <c r="I93" s="411"/>
      <c r="J93" s="82">
        <f t="shared" ref="J93:T93" si="66">SUM(J94:J96)</f>
        <v>0</v>
      </c>
      <c r="K93" s="82">
        <f t="shared" si="66"/>
        <v>0</v>
      </c>
      <c r="L93" s="82">
        <f t="shared" si="66"/>
        <v>0</v>
      </c>
      <c r="M93" s="82">
        <f t="shared" si="66"/>
        <v>240</v>
      </c>
      <c r="N93" s="82">
        <f t="shared" si="66"/>
        <v>182</v>
      </c>
      <c r="O93" s="82">
        <f t="shared" si="66"/>
        <v>98</v>
      </c>
      <c r="P93" s="82">
        <f t="shared" si="66"/>
        <v>44</v>
      </c>
      <c r="Q93" s="82">
        <f t="shared" si="66"/>
        <v>0</v>
      </c>
      <c r="R93" s="82">
        <f t="shared" si="66"/>
        <v>0</v>
      </c>
      <c r="S93" s="82">
        <f t="shared" si="66"/>
        <v>2</v>
      </c>
      <c r="T93" s="82">
        <f t="shared" si="66"/>
        <v>0</v>
      </c>
      <c r="U93" s="363" t="s">
        <v>184</v>
      </c>
      <c r="V93" s="364"/>
      <c r="W93" s="364"/>
      <c r="X93" s="365"/>
      <c r="Y93" s="81">
        <v>76</v>
      </c>
      <c r="Z93" s="82">
        <f t="shared" ref="Z93:AO93" si="67">SUM(Z94:Z96)</f>
        <v>0</v>
      </c>
      <c r="AA93" s="82">
        <f t="shared" si="67"/>
        <v>0</v>
      </c>
      <c r="AB93" s="82">
        <f t="shared" si="67"/>
        <v>163</v>
      </c>
      <c r="AC93" s="82">
        <f t="shared" si="67"/>
        <v>110</v>
      </c>
      <c r="AD93" s="82">
        <f t="shared" si="67"/>
        <v>0</v>
      </c>
      <c r="AE93" s="82">
        <f t="shared" si="67"/>
        <v>0</v>
      </c>
      <c r="AF93" s="82">
        <f t="shared" si="67"/>
        <v>161</v>
      </c>
      <c r="AG93" s="82">
        <f t="shared" si="67"/>
        <v>110</v>
      </c>
      <c r="AH93" s="82">
        <f t="shared" si="67"/>
        <v>2</v>
      </c>
      <c r="AI93" s="82">
        <f t="shared" si="67"/>
        <v>0</v>
      </c>
      <c r="AJ93" s="82">
        <f t="shared" si="67"/>
        <v>23</v>
      </c>
      <c r="AK93" s="82">
        <f t="shared" si="67"/>
        <v>15</v>
      </c>
      <c r="AL93" s="82">
        <f t="shared" si="67"/>
        <v>5</v>
      </c>
      <c r="AM93" s="82">
        <f t="shared" si="67"/>
        <v>1</v>
      </c>
      <c r="AN93" s="82">
        <f t="shared" si="67"/>
        <v>18</v>
      </c>
      <c r="AO93" s="82">
        <f t="shared" si="67"/>
        <v>14</v>
      </c>
    </row>
    <row r="94" spans="1:41" s="54" customFormat="1" ht="27" customHeight="1">
      <c r="A94" s="405" t="s">
        <v>185</v>
      </c>
      <c r="B94" s="406"/>
      <c r="C94" s="76">
        <v>78</v>
      </c>
      <c r="D94" s="407">
        <f t="shared" ref="D94:D96" si="68">+H94+K94+M94+O94+Q94+S94+Z94</f>
        <v>177</v>
      </c>
      <c r="E94" s="408"/>
      <c r="F94" s="407">
        <f t="shared" ref="F94:F96" si="69">+J94+L94+N94+P94+R94+T94+AA94</f>
        <v>119</v>
      </c>
      <c r="G94" s="408"/>
      <c r="H94" s="409"/>
      <c r="I94" s="409"/>
      <c r="J94" s="89"/>
      <c r="K94" s="89"/>
      <c r="L94" s="89"/>
      <c r="M94" s="76">
        <v>147</v>
      </c>
      <c r="N94" s="76">
        <v>101</v>
      </c>
      <c r="O94" s="76">
        <v>30</v>
      </c>
      <c r="P94" s="76">
        <v>18</v>
      </c>
      <c r="Q94" s="89"/>
      <c r="R94" s="89"/>
      <c r="S94" s="89"/>
      <c r="T94" s="89"/>
      <c r="U94" s="405" t="s">
        <v>185</v>
      </c>
      <c r="V94" s="410"/>
      <c r="W94" s="410"/>
      <c r="X94" s="406"/>
      <c r="Y94" s="76">
        <v>78</v>
      </c>
      <c r="Z94" s="89"/>
      <c r="AA94" s="89"/>
      <c r="AB94" s="84">
        <f t="shared" ref="AB94:AC96" si="70">+AD94+AF94+AH94</f>
        <v>88</v>
      </c>
      <c r="AC94" s="84">
        <f t="shared" si="70"/>
        <v>60</v>
      </c>
      <c r="AD94" s="84"/>
      <c r="AE94" s="84"/>
      <c r="AF94" s="84">
        <v>88</v>
      </c>
      <c r="AG94" s="84">
        <v>60</v>
      </c>
      <c r="AH94" s="84"/>
      <c r="AI94" s="84"/>
      <c r="AJ94" s="85">
        <v>10</v>
      </c>
      <c r="AK94" s="85">
        <v>8</v>
      </c>
      <c r="AL94" s="75"/>
      <c r="AM94" s="75"/>
      <c r="AN94" s="75">
        <v>10</v>
      </c>
      <c r="AO94" s="75">
        <v>8</v>
      </c>
    </row>
    <row r="95" spans="1:41" s="54" customFormat="1" ht="27" customHeight="1">
      <c r="A95" s="405" t="s">
        <v>186</v>
      </c>
      <c r="B95" s="406"/>
      <c r="C95" s="76">
        <v>79</v>
      </c>
      <c r="D95" s="407">
        <f t="shared" si="68"/>
        <v>124</v>
      </c>
      <c r="E95" s="408"/>
      <c r="F95" s="407">
        <f t="shared" si="69"/>
        <v>72</v>
      </c>
      <c r="G95" s="408"/>
      <c r="H95" s="409"/>
      <c r="I95" s="409"/>
      <c r="J95" s="89"/>
      <c r="K95" s="89"/>
      <c r="L95" s="89"/>
      <c r="M95" s="76">
        <v>54</v>
      </c>
      <c r="N95" s="76">
        <v>46</v>
      </c>
      <c r="O95" s="76">
        <v>68</v>
      </c>
      <c r="P95" s="76">
        <v>26</v>
      </c>
      <c r="Q95" s="76"/>
      <c r="R95" s="76"/>
      <c r="S95" s="76">
        <v>2</v>
      </c>
      <c r="T95" s="76">
        <v>0</v>
      </c>
      <c r="U95" s="405" t="s">
        <v>186</v>
      </c>
      <c r="V95" s="410"/>
      <c r="W95" s="410"/>
      <c r="X95" s="406"/>
      <c r="Y95" s="76">
        <v>79</v>
      </c>
      <c r="Z95" s="89"/>
      <c r="AA95" s="89"/>
      <c r="AB95" s="84">
        <f t="shared" si="70"/>
        <v>56</v>
      </c>
      <c r="AC95" s="84">
        <f t="shared" si="70"/>
        <v>33</v>
      </c>
      <c r="AD95" s="76"/>
      <c r="AE95" s="76"/>
      <c r="AF95" s="76">
        <v>54</v>
      </c>
      <c r="AG95" s="76">
        <v>33</v>
      </c>
      <c r="AH95" s="76">
        <v>2</v>
      </c>
      <c r="AI95" s="76">
        <v>0</v>
      </c>
      <c r="AJ95" s="85">
        <v>13</v>
      </c>
      <c r="AK95" s="85">
        <v>7</v>
      </c>
      <c r="AL95" s="75">
        <v>5</v>
      </c>
      <c r="AM95" s="75">
        <v>1</v>
      </c>
      <c r="AN95" s="75">
        <v>8</v>
      </c>
      <c r="AO95" s="75">
        <v>6</v>
      </c>
    </row>
    <row r="96" spans="1:41" s="54" customFormat="1" ht="27" customHeight="1">
      <c r="A96" s="405" t="s">
        <v>187</v>
      </c>
      <c r="B96" s="406"/>
      <c r="C96" s="76">
        <v>80</v>
      </c>
      <c r="D96" s="407">
        <f t="shared" si="68"/>
        <v>39</v>
      </c>
      <c r="E96" s="408"/>
      <c r="F96" s="407">
        <f t="shared" si="69"/>
        <v>35</v>
      </c>
      <c r="G96" s="408"/>
      <c r="H96" s="412"/>
      <c r="I96" s="412"/>
      <c r="J96" s="76"/>
      <c r="K96" s="76"/>
      <c r="L96" s="76"/>
      <c r="M96" s="76">
        <v>39</v>
      </c>
      <c r="N96" s="76">
        <v>35</v>
      </c>
      <c r="O96" s="76"/>
      <c r="P96" s="76"/>
      <c r="Q96" s="76"/>
      <c r="R96" s="76"/>
      <c r="S96" s="76"/>
      <c r="T96" s="76"/>
      <c r="U96" s="405" t="s">
        <v>187</v>
      </c>
      <c r="V96" s="410"/>
      <c r="W96" s="410"/>
      <c r="X96" s="406"/>
      <c r="Y96" s="76">
        <v>80</v>
      </c>
      <c r="Z96" s="89"/>
      <c r="AA96" s="89"/>
      <c r="AB96" s="84">
        <f t="shared" si="70"/>
        <v>19</v>
      </c>
      <c r="AC96" s="84">
        <f t="shared" si="70"/>
        <v>17</v>
      </c>
      <c r="AD96" s="84"/>
      <c r="AE96" s="84"/>
      <c r="AF96" s="84">
        <v>19</v>
      </c>
      <c r="AG96" s="84">
        <v>17</v>
      </c>
      <c r="AH96" s="84"/>
      <c r="AI96" s="84"/>
      <c r="AJ96" s="85">
        <f t="shared" ref="AJ96:AK111" si="71">+AL96+AN96</f>
        <v>0</v>
      </c>
      <c r="AK96" s="85">
        <f t="shared" si="71"/>
        <v>0</v>
      </c>
      <c r="AL96" s="75"/>
      <c r="AM96" s="75"/>
      <c r="AN96" s="75"/>
      <c r="AO96" s="75"/>
    </row>
    <row r="97" spans="1:41" s="54" customFormat="1" ht="27" customHeight="1">
      <c r="A97" s="363" t="s">
        <v>188</v>
      </c>
      <c r="B97" s="365"/>
      <c r="C97" s="81">
        <v>81</v>
      </c>
      <c r="D97" s="411">
        <f>SUM(D98:E109)</f>
        <v>2320</v>
      </c>
      <c r="E97" s="411"/>
      <c r="F97" s="411">
        <f t="shared" ref="F97" si="72">SUM(F98:G109)</f>
        <v>922</v>
      </c>
      <c r="G97" s="411"/>
      <c r="H97" s="411">
        <f t="shared" ref="H97" si="73">SUM(H98:I109)</f>
        <v>142</v>
      </c>
      <c r="I97" s="411"/>
      <c r="J97" s="82">
        <f>SUM(J98:J109)</f>
        <v>48</v>
      </c>
      <c r="K97" s="82">
        <f t="shared" ref="K97:T97" si="74">SUM(K98:K109)</f>
        <v>715</v>
      </c>
      <c r="L97" s="82">
        <f t="shared" si="74"/>
        <v>525</v>
      </c>
      <c r="M97" s="82">
        <f t="shared" si="74"/>
        <v>973</v>
      </c>
      <c r="N97" s="82">
        <f t="shared" si="74"/>
        <v>234</v>
      </c>
      <c r="O97" s="82">
        <f t="shared" si="74"/>
        <v>149</v>
      </c>
      <c r="P97" s="82">
        <f t="shared" si="74"/>
        <v>5</v>
      </c>
      <c r="Q97" s="82">
        <f t="shared" si="74"/>
        <v>341</v>
      </c>
      <c r="R97" s="82">
        <f t="shared" si="74"/>
        <v>110</v>
      </c>
      <c r="S97" s="82">
        <f t="shared" si="74"/>
        <v>0</v>
      </c>
      <c r="T97" s="82">
        <f t="shared" si="74"/>
        <v>0</v>
      </c>
      <c r="U97" s="363" t="s">
        <v>188</v>
      </c>
      <c r="V97" s="364"/>
      <c r="W97" s="364"/>
      <c r="X97" s="365"/>
      <c r="Y97" s="81">
        <v>81</v>
      </c>
      <c r="Z97" s="82">
        <f>SUM(Z98:Z109)</f>
        <v>0</v>
      </c>
      <c r="AA97" s="82">
        <f t="shared" ref="AA97:AJ97" si="75">SUM(AA98:AA109)</f>
        <v>0</v>
      </c>
      <c r="AB97" s="82">
        <f t="shared" si="75"/>
        <v>686</v>
      </c>
      <c r="AC97" s="82">
        <f t="shared" si="75"/>
        <v>254</v>
      </c>
      <c r="AD97" s="82">
        <f t="shared" si="75"/>
        <v>153</v>
      </c>
      <c r="AE97" s="82">
        <f t="shared" si="75"/>
        <v>120</v>
      </c>
      <c r="AF97" s="82">
        <f t="shared" si="75"/>
        <v>384</v>
      </c>
      <c r="AG97" s="82">
        <f t="shared" si="75"/>
        <v>78</v>
      </c>
      <c r="AH97" s="82">
        <f t="shared" si="75"/>
        <v>149</v>
      </c>
      <c r="AI97" s="82">
        <f t="shared" si="75"/>
        <v>56</v>
      </c>
      <c r="AJ97" s="82">
        <f t="shared" si="75"/>
        <v>88</v>
      </c>
      <c r="AK97" s="82">
        <f>SUM(AK98:AK109)</f>
        <v>39</v>
      </c>
      <c r="AL97" s="82">
        <f t="shared" ref="AL97:AO97" si="76">SUM(AL98:AL109)</f>
        <v>8</v>
      </c>
      <c r="AM97" s="82">
        <f t="shared" si="76"/>
        <v>4</v>
      </c>
      <c r="AN97" s="82">
        <f t="shared" si="76"/>
        <v>80</v>
      </c>
      <c r="AO97" s="82">
        <f t="shared" si="76"/>
        <v>35</v>
      </c>
    </row>
    <row r="98" spans="1:41" s="54" customFormat="1" ht="27" customHeight="1">
      <c r="A98" s="405" t="s">
        <v>189</v>
      </c>
      <c r="B98" s="406"/>
      <c r="C98" s="76">
        <v>82</v>
      </c>
      <c r="D98" s="407">
        <f t="shared" ref="D98:D109" si="77">+H98+K98+M98+O98+Q98+S98+Z98</f>
        <v>585</v>
      </c>
      <c r="E98" s="408"/>
      <c r="F98" s="407">
        <f t="shared" ref="F98:F109" si="78">+J98+L98+N98+P98+R98+T98+AA98</f>
        <v>502</v>
      </c>
      <c r="G98" s="408"/>
      <c r="H98" s="412">
        <v>1</v>
      </c>
      <c r="I98" s="412"/>
      <c r="J98" s="76">
        <v>1</v>
      </c>
      <c r="K98" s="76">
        <v>512</v>
      </c>
      <c r="L98" s="76">
        <v>431</v>
      </c>
      <c r="M98" s="76">
        <v>72</v>
      </c>
      <c r="N98" s="76">
        <v>70</v>
      </c>
      <c r="O98" s="76"/>
      <c r="P98" s="76"/>
      <c r="Q98" s="76"/>
      <c r="R98" s="76"/>
      <c r="S98" s="76"/>
      <c r="T98" s="76"/>
      <c r="U98" s="405" t="s">
        <v>189</v>
      </c>
      <c r="V98" s="410"/>
      <c r="W98" s="410"/>
      <c r="X98" s="406"/>
      <c r="Y98" s="76">
        <v>82</v>
      </c>
      <c r="Z98" s="89"/>
      <c r="AA98" s="89"/>
      <c r="AB98" s="78">
        <f t="shared" ref="AB98:AC109" si="79">+AD98+AF98+AH98</f>
        <v>176</v>
      </c>
      <c r="AC98" s="78">
        <f t="shared" si="79"/>
        <v>152</v>
      </c>
      <c r="AD98" s="76">
        <v>132</v>
      </c>
      <c r="AE98" s="76">
        <v>108</v>
      </c>
      <c r="AF98" s="76">
        <v>44</v>
      </c>
      <c r="AG98" s="76">
        <v>44</v>
      </c>
      <c r="AH98" s="76"/>
      <c r="AI98" s="76"/>
      <c r="AJ98" s="83">
        <f t="shared" si="71"/>
        <v>0</v>
      </c>
      <c r="AK98" s="83">
        <f t="shared" si="71"/>
        <v>0</v>
      </c>
      <c r="AL98" s="87"/>
      <c r="AM98" s="87"/>
      <c r="AN98" s="88"/>
      <c r="AO98" s="88"/>
    </row>
    <row r="99" spans="1:41" s="54" customFormat="1" ht="27" customHeight="1">
      <c r="A99" s="405" t="s">
        <v>190</v>
      </c>
      <c r="B99" s="406"/>
      <c r="C99" s="76">
        <v>83</v>
      </c>
      <c r="D99" s="407">
        <f t="shared" si="77"/>
        <v>20</v>
      </c>
      <c r="E99" s="408"/>
      <c r="F99" s="407">
        <f t="shared" si="78"/>
        <v>14</v>
      </c>
      <c r="G99" s="408"/>
      <c r="H99" s="409"/>
      <c r="I99" s="409"/>
      <c r="J99" s="89"/>
      <c r="K99" s="76">
        <v>20</v>
      </c>
      <c r="L99" s="76">
        <v>14</v>
      </c>
      <c r="M99" s="89"/>
      <c r="N99" s="89"/>
      <c r="O99" s="89"/>
      <c r="P99" s="89"/>
      <c r="Q99" s="89"/>
      <c r="R99" s="89"/>
      <c r="S99" s="89"/>
      <c r="T99" s="89"/>
      <c r="U99" s="405" t="s">
        <v>190</v>
      </c>
      <c r="V99" s="410"/>
      <c r="W99" s="410"/>
      <c r="X99" s="406"/>
      <c r="Y99" s="76">
        <v>83</v>
      </c>
      <c r="Z99" s="89"/>
      <c r="AA99" s="89"/>
      <c r="AB99" s="78">
        <f t="shared" si="79"/>
        <v>11</v>
      </c>
      <c r="AC99" s="78">
        <f t="shared" si="79"/>
        <v>9</v>
      </c>
      <c r="AD99" s="76">
        <v>11</v>
      </c>
      <c r="AE99" s="76">
        <v>9</v>
      </c>
      <c r="AF99" s="89"/>
      <c r="AG99" s="89"/>
      <c r="AH99" s="89"/>
      <c r="AI99" s="89"/>
      <c r="AJ99" s="83">
        <f t="shared" si="71"/>
        <v>0</v>
      </c>
      <c r="AK99" s="83">
        <f t="shared" si="71"/>
        <v>0</v>
      </c>
      <c r="AL99" s="87"/>
      <c r="AM99" s="87"/>
      <c r="AN99" s="88"/>
      <c r="AO99" s="88"/>
    </row>
    <row r="100" spans="1:41" s="54" customFormat="1" ht="27" customHeight="1">
      <c r="A100" s="405" t="s">
        <v>191</v>
      </c>
      <c r="B100" s="406"/>
      <c r="C100" s="76">
        <v>84</v>
      </c>
      <c r="D100" s="407">
        <f t="shared" si="77"/>
        <v>52</v>
      </c>
      <c r="E100" s="408"/>
      <c r="F100" s="407">
        <f t="shared" si="78"/>
        <v>24</v>
      </c>
      <c r="G100" s="408"/>
      <c r="H100" s="409"/>
      <c r="I100" s="409"/>
      <c r="J100" s="89"/>
      <c r="K100" s="76">
        <v>52</v>
      </c>
      <c r="L100" s="76">
        <v>24</v>
      </c>
      <c r="M100" s="89"/>
      <c r="N100" s="89"/>
      <c r="O100" s="89"/>
      <c r="P100" s="89"/>
      <c r="Q100" s="89"/>
      <c r="R100" s="89"/>
      <c r="S100" s="89"/>
      <c r="T100" s="89"/>
      <c r="U100" s="405" t="s">
        <v>191</v>
      </c>
      <c r="V100" s="410"/>
      <c r="W100" s="410"/>
      <c r="X100" s="406"/>
      <c r="Y100" s="76">
        <v>84</v>
      </c>
      <c r="Z100" s="89"/>
      <c r="AA100" s="89"/>
      <c r="AB100" s="78">
        <f t="shared" si="79"/>
        <v>0</v>
      </c>
      <c r="AC100" s="78">
        <f t="shared" si="79"/>
        <v>0</v>
      </c>
      <c r="AD100" s="89"/>
      <c r="AE100" s="89"/>
      <c r="AF100" s="89"/>
      <c r="AG100" s="89"/>
      <c r="AH100" s="89"/>
      <c r="AI100" s="89"/>
      <c r="AJ100" s="83">
        <f t="shared" si="71"/>
        <v>52</v>
      </c>
      <c r="AK100" s="83">
        <f t="shared" si="71"/>
        <v>24</v>
      </c>
      <c r="AL100" s="87"/>
      <c r="AM100" s="87"/>
      <c r="AN100" s="88">
        <v>52</v>
      </c>
      <c r="AO100" s="88">
        <v>24</v>
      </c>
    </row>
    <row r="101" spans="1:41" s="54" customFormat="1" ht="27" customHeight="1">
      <c r="A101" s="405" t="s">
        <v>192</v>
      </c>
      <c r="B101" s="406"/>
      <c r="C101" s="76">
        <v>85</v>
      </c>
      <c r="D101" s="407">
        <f t="shared" si="77"/>
        <v>25</v>
      </c>
      <c r="E101" s="408"/>
      <c r="F101" s="407">
        <f t="shared" si="78"/>
        <v>12</v>
      </c>
      <c r="G101" s="408"/>
      <c r="H101" s="409"/>
      <c r="I101" s="409"/>
      <c r="J101" s="89"/>
      <c r="K101" s="89"/>
      <c r="L101" s="89"/>
      <c r="M101" s="76">
        <v>25</v>
      </c>
      <c r="N101" s="76">
        <v>12</v>
      </c>
      <c r="O101" s="89"/>
      <c r="P101" s="89"/>
      <c r="Q101" s="89"/>
      <c r="R101" s="89"/>
      <c r="S101" s="89"/>
      <c r="T101" s="89"/>
      <c r="U101" s="405" t="s">
        <v>192</v>
      </c>
      <c r="V101" s="410"/>
      <c r="W101" s="410"/>
      <c r="X101" s="406"/>
      <c r="Y101" s="76">
        <v>85</v>
      </c>
      <c r="Z101" s="89"/>
      <c r="AA101" s="89"/>
      <c r="AB101" s="78">
        <f t="shared" si="79"/>
        <v>25</v>
      </c>
      <c r="AC101" s="78">
        <f t="shared" si="79"/>
        <v>12</v>
      </c>
      <c r="AD101" s="89"/>
      <c r="AE101" s="89"/>
      <c r="AF101" s="76">
        <v>25</v>
      </c>
      <c r="AG101" s="76">
        <v>12</v>
      </c>
      <c r="AH101" s="89"/>
      <c r="AI101" s="89"/>
      <c r="AJ101" s="83">
        <f t="shared" si="71"/>
        <v>0</v>
      </c>
      <c r="AK101" s="83">
        <f t="shared" si="71"/>
        <v>0</v>
      </c>
      <c r="AL101" s="87"/>
      <c r="AM101" s="87"/>
      <c r="AN101" s="88"/>
      <c r="AO101" s="88"/>
    </row>
    <row r="102" spans="1:41" s="54" customFormat="1" ht="27" customHeight="1">
      <c r="A102" s="405" t="s">
        <v>193</v>
      </c>
      <c r="B102" s="406"/>
      <c r="C102" s="76">
        <v>86</v>
      </c>
      <c r="D102" s="407">
        <f t="shared" si="77"/>
        <v>549</v>
      </c>
      <c r="E102" s="408"/>
      <c r="F102" s="407">
        <f t="shared" si="78"/>
        <v>208</v>
      </c>
      <c r="G102" s="408"/>
      <c r="H102" s="412">
        <v>131</v>
      </c>
      <c r="I102" s="412"/>
      <c r="J102" s="76">
        <v>44</v>
      </c>
      <c r="K102" s="76">
        <v>131</v>
      </c>
      <c r="L102" s="76">
        <v>56</v>
      </c>
      <c r="M102" s="76">
        <v>287</v>
      </c>
      <c r="N102" s="76">
        <v>108</v>
      </c>
      <c r="O102" s="89"/>
      <c r="P102" s="89"/>
      <c r="Q102" s="89"/>
      <c r="R102" s="89"/>
      <c r="S102" s="89"/>
      <c r="T102" s="89"/>
      <c r="U102" s="405" t="s">
        <v>193</v>
      </c>
      <c r="V102" s="410"/>
      <c r="W102" s="410"/>
      <c r="X102" s="406"/>
      <c r="Y102" s="76">
        <v>86</v>
      </c>
      <c r="Z102" s="89"/>
      <c r="AA102" s="89"/>
      <c r="AB102" s="78">
        <f t="shared" si="79"/>
        <v>4</v>
      </c>
      <c r="AC102" s="78">
        <f t="shared" si="79"/>
        <v>0</v>
      </c>
      <c r="AD102" s="91"/>
      <c r="AE102" s="91"/>
      <c r="AF102" s="84">
        <v>4</v>
      </c>
      <c r="AG102" s="84">
        <v>0</v>
      </c>
      <c r="AH102" s="91"/>
      <c r="AI102" s="91"/>
      <c r="AJ102" s="83">
        <f t="shared" si="71"/>
        <v>7</v>
      </c>
      <c r="AK102" s="83">
        <f t="shared" si="71"/>
        <v>4</v>
      </c>
      <c r="AL102" s="75">
        <v>7</v>
      </c>
      <c r="AM102" s="75">
        <v>4</v>
      </c>
      <c r="AN102" s="88"/>
      <c r="AO102" s="88"/>
    </row>
    <row r="103" spans="1:41" s="54" customFormat="1" ht="27" customHeight="1">
      <c r="A103" s="405" t="s">
        <v>194</v>
      </c>
      <c r="B103" s="406"/>
      <c r="C103" s="76">
        <v>87</v>
      </c>
      <c r="D103" s="407">
        <f t="shared" si="77"/>
        <v>46</v>
      </c>
      <c r="E103" s="408"/>
      <c r="F103" s="407">
        <f t="shared" si="78"/>
        <v>22</v>
      </c>
      <c r="G103" s="408"/>
      <c r="H103" s="409"/>
      <c r="I103" s="409"/>
      <c r="J103" s="89"/>
      <c r="K103" s="89"/>
      <c r="L103" s="89"/>
      <c r="M103" s="76">
        <v>46</v>
      </c>
      <c r="N103" s="76">
        <v>22</v>
      </c>
      <c r="O103" s="89"/>
      <c r="P103" s="89"/>
      <c r="Q103" s="89"/>
      <c r="R103" s="89"/>
      <c r="S103" s="89"/>
      <c r="T103" s="89"/>
      <c r="U103" s="405" t="s">
        <v>194</v>
      </c>
      <c r="V103" s="410"/>
      <c r="W103" s="410"/>
      <c r="X103" s="406"/>
      <c r="Y103" s="76">
        <v>87</v>
      </c>
      <c r="Z103" s="89"/>
      <c r="AA103" s="89"/>
      <c r="AB103" s="78">
        <f t="shared" si="79"/>
        <v>36</v>
      </c>
      <c r="AC103" s="78">
        <f t="shared" si="79"/>
        <v>16</v>
      </c>
      <c r="AD103" s="76">
        <v>0</v>
      </c>
      <c r="AE103" s="76">
        <v>0</v>
      </c>
      <c r="AF103" s="76">
        <v>36</v>
      </c>
      <c r="AG103" s="76">
        <v>16</v>
      </c>
      <c r="AH103" s="76">
        <v>0</v>
      </c>
      <c r="AI103" s="76">
        <v>0</v>
      </c>
      <c r="AJ103" s="83">
        <f t="shared" si="71"/>
        <v>2</v>
      </c>
      <c r="AK103" s="83">
        <f t="shared" si="71"/>
        <v>1</v>
      </c>
      <c r="AL103" s="87">
        <v>0</v>
      </c>
      <c r="AM103" s="87">
        <v>0</v>
      </c>
      <c r="AN103" s="88">
        <v>2</v>
      </c>
      <c r="AO103" s="88">
        <v>1</v>
      </c>
    </row>
    <row r="104" spans="1:41" s="54" customFormat="1" ht="27" customHeight="1">
      <c r="A104" s="405" t="s">
        <v>195</v>
      </c>
      <c r="B104" s="406"/>
      <c r="C104" s="76">
        <v>88</v>
      </c>
      <c r="D104" s="407">
        <f t="shared" si="77"/>
        <v>0</v>
      </c>
      <c r="E104" s="408"/>
      <c r="F104" s="407">
        <f t="shared" si="78"/>
        <v>0</v>
      </c>
      <c r="G104" s="408"/>
      <c r="H104" s="413"/>
      <c r="I104" s="413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405" t="s">
        <v>195</v>
      </c>
      <c r="V104" s="410"/>
      <c r="W104" s="410"/>
      <c r="X104" s="406"/>
      <c r="Y104" s="76">
        <v>88</v>
      </c>
      <c r="Z104" s="89"/>
      <c r="AA104" s="89"/>
      <c r="AB104" s="78">
        <f t="shared" si="79"/>
        <v>0</v>
      </c>
      <c r="AC104" s="78">
        <f t="shared" si="79"/>
        <v>0</v>
      </c>
      <c r="AD104" s="89"/>
      <c r="AE104" s="89"/>
      <c r="AF104" s="89"/>
      <c r="AG104" s="89"/>
      <c r="AH104" s="89"/>
      <c r="AI104" s="89"/>
      <c r="AJ104" s="83">
        <f t="shared" si="71"/>
        <v>0</v>
      </c>
      <c r="AK104" s="83">
        <f t="shared" si="71"/>
        <v>0</v>
      </c>
      <c r="AL104" s="87"/>
      <c r="AM104" s="87"/>
      <c r="AN104" s="88"/>
      <c r="AO104" s="88"/>
    </row>
    <row r="105" spans="1:41" s="54" customFormat="1" ht="27" customHeight="1">
      <c r="A105" s="405" t="s">
        <v>196</v>
      </c>
      <c r="B105" s="406"/>
      <c r="C105" s="76">
        <v>89</v>
      </c>
      <c r="D105" s="407">
        <f t="shared" si="77"/>
        <v>186</v>
      </c>
      <c r="E105" s="408"/>
      <c r="F105" s="407">
        <f t="shared" si="78"/>
        <v>3</v>
      </c>
      <c r="G105" s="408"/>
      <c r="H105" s="412">
        <v>10</v>
      </c>
      <c r="I105" s="412"/>
      <c r="J105" s="76">
        <v>3</v>
      </c>
      <c r="K105" s="89"/>
      <c r="L105" s="89"/>
      <c r="M105" s="76">
        <v>176</v>
      </c>
      <c r="N105" s="89"/>
      <c r="O105" s="89"/>
      <c r="P105" s="89"/>
      <c r="Q105" s="89"/>
      <c r="R105" s="89"/>
      <c r="S105" s="89"/>
      <c r="T105" s="89"/>
      <c r="U105" s="405" t="s">
        <v>196</v>
      </c>
      <c r="V105" s="410"/>
      <c r="W105" s="410"/>
      <c r="X105" s="406"/>
      <c r="Y105" s="76">
        <v>89</v>
      </c>
      <c r="Z105" s="89"/>
      <c r="AA105" s="89"/>
      <c r="AB105" s="78">
        <f t="shared" si="79"/>
        <v>186</v>
      </c>
      <c r="AC105" s="78">
        <f t="shared" si="79"/>
        <v>3</v>
      </c>
      <c r="AD105" s="76">
        <v>10</v>
      </c>
      <c r="AE105" s="76">
        <v>3</v>
      </c>
      <c r="AF105" s="76">
        <v>176</v>
      </c>
      <c r="AG105" s="76"/>
      <c r="AH105" s="76"/>
      <c r="AI105" s="76"/>
      <c r="AJ105" s="83">
        <f t="shared" si="71"/>
        <v>0</v>
      </c>
      <c r="AK105" s="83">
        <f t="shared" si="71"/>
        <v>0</v>
      </c>
      <c r="AL105" s="87"/>
      <c r="AM105" s="87"/>
      <c r="AN105" s="88"/>
      <c r="AO105" s="88"/>
    </row>
    <row r="106" spans="1:41" s="54" customFormat="1" ht="27" customHeight="1">
      <c r="A106" s="405" t="s">
        <v>197</v>
      </c>
      <c r="B106" s="406"/>
      <c r="C106" s="76">
        <v>90</v>
      </c>
      <c r="D106" s="407">
        <f t="shared" si="77"/>
        <v>177</v>
      </c>
      <c r="E106" s="408"/>
      <c r="F106" s="407">
        <f t="shared" si="78"/>
        <v>7</v>
      </c>
      <c r="G106" s="408"/>
      <c r="H106" s="409"/>
      <c r="I106" s="409"/>
      <c r="J106" s="89"/>
      <c r="K106" s="89"/>
      <c r="L106" s="89"/>
      <c r="M106" s="76">
        <v>41</v>
      </c>
      <c r="N106" s="76">
        <v>4</v>
      </c>
      <c r="O106" s="76">
        <v>136</v>
      </c>
      <c r="P106" s="76">
        <v>3</v>
      </c>
      <c r="Q106" s="76"/>
      <c r="R106" s="76"/>
      <c r="S106" s="76"/>
      <c r="T106" s="76"/>
      <c r="U106" s="405" t="s">
        <v>197</v>
      </c>
      <c r="V106" s="410"/>
      <c r="W106" s="410"/>
      <c r="X106" s="406"/>
      <c r="Y106" s="76">
        <v>90</v>
      </c>
      <c r="Z106" s="89"/>
      <c r="AA106" s="89"/>
      <c r="AB106" s="78">
        <f t="shared" si="79"/>
        <v>58</v>
      </c>
      <c r="AC106" s="78">
        <f t="shared" si="79"/>
        <v>0</v>
      </c>
      <c r="AD106" s="84"/>
      <c r="AE106" s="84"/>
      <c r="AF106" s="84">
        <v>58</v>
      </c>
      <c r="AG106" s="84">
        <v>0</v>
      </c>
      <c r="AH106" s="84"/>
      <c r="AI106" s="84"/>
      <c r="AJ106" s="83">
        <f t="shared" si="71"/>
        <v>0</v>
      </c>
      <c r="AK106" s="83">
        <f t="shared" si="71"/>
        <v>0</v>
      </c>
      <c r="AL106" s="92"/>
      <c r="AM106" s="92"/>
      <c r="AN106" s="93"/>
      <c r="AO106" s="93"/>
    </row>
    <row r="107" spans="1:41" s="54" customFormat="1" ht="27" customHeight="1">
      <c r="A107" s="405" t="s">
        <v>198</v>
      </c>
      <c r="B107" s="406"/>
      <c r="C107" s="76">
        <v>91</v>
      </c>
      <c r="D107" s="407">
        <f t="shared" si="77"/>
        <v>56</v>
      </c>
      <c r="E107" s="408"/>
      <c r="F107" s="407">
        <f t="shared" si="78"/>
        <v>11</v>
      </c>
      <c r="G107" s="408"/>
      <c r="H107" s="409"/>
      <c r="I107" s="409"/>
      <c r="J107" s="89"/>
      <c r="K107" s="89"/>
      <c r="L107" s="89"/>
      <c r="M107" s="76">
        <v>43</v>
      </c>
      <c r="N107" s="76">
        <v>9</v>
      </c>
      <c r="O107" s="76">
        <v>13</v>
      </c>
      <c r="P107" s="76">
        <v>2</v>
      </c>
      <c r="Q107" s="76"/>
      <c r="R107" s="76"/>
      <c r="S107" s="76"/>
      <c r="T107" s="76"/>
      <c r="U107" s="405" t="s">
        <v>198</v>
      </c>
      <c r="V107" s="410"/>
      <c r="W107" s="410"/>
      <c r="X107" s="406"/>
      <c r="Y107" s="76">
        <v>91</v>
      </c>
      <c r="Z107" s="89"/>
      <c r="AA107" s="89"/>
      <c r="AB107" s="78">
        <f t="shared" si="79"/>
        <v>40</v>
      </c>
      <c r="AC107" s="78">
        <f t="shared" si="79"/>
        <v>6</v>
      </c>
      <c r="AD107" s="76"/>
      <c r="AE107" s="76"/>
      <c r="AF107" s="76">
        <v>40</v>
      </c>
      <c r="AG107" s="76">
        <v>6</v>
      </c>
      <c r="AH107" s="76"/>
      <c r="AI107" s="76"/>
      <c r="AJ107" s="83">
        <f t="shared" si="71"/>
        <v>6</v>
      </c>
      <c r="AK107" s="83">
        <f t="shared" si="71"/>
        <v>1</v>
      </c>
      <c r="AL107" s="87">
        <v>1</v>
      </c>
      <c r="AM107" s="87"/>
      <c r="AN107" s="88">
        <v>5</v>
      </c>
      <c r="AO107" s="88">
        <v>1</v>
      </c>
    </row>
    <row r="108" spans="1:41" s="54" customFormat="1" ht="27" customHeight="1">
      <c r="A108" s="405" t="s">
        <v>199</v>
      </c>
      <c r="B108" s="406"/>
      <c r="C108" s="76">
        <v>92</v>
      </c>
      <c r="D108" s="407">
        <f t="shared" si="77"/>
        <v>603</v>
      </c>
      <c r="E108" s="408"/>
      <c r="F108" s="407">
        <f t="shared" si="78"/>
        <v>110</v>
      </c>
      <c r="G108" s="408"/>
      <c r="H108" s="409"/>
      <c r="I108" s="409"/>
      <c r="J108" s="89"/>
      <c r="K108" s="89"/>
      <c r="L108" s="89"/>
      <c r="M108" s="76">
        <v>262</v>
      </c>
      <c r="N108" s="76">
        <v>0</v>
      </c>
      <c r="O108" s="76"/>
      <c r="P108" s="76"/>
      <c r="Q108" s="76">
        <v>341</v>
      </c>
      <c r="R108" s="76">
        <v>110</v>
      </c>
      <c r="S108" s="76"/>
      <c r="T108" s="76"/>
      <c r="U108" s="405" t="s">
        <v>199</v>
      </c>
      <c r="V108" s="410"/>
      <c r="W108" s="410"/>
      <c r="X108" s="406"/>
      <c r="Y108" s="76">
        <v>92</v>
      </c>
      <c r="Z108" s="89"/>
      <c r="AA108" s="89"/>
      <c r="AB108" s="78">
        <f t="shared" si="79"/>
        <v>150</v>
      </c>
      <c r="AC108" s="78">
        <f t="shared" si="79"/>
        <v>56</v>
      </c>
      <c r="AD108" s="76">
        <v>0</v>
      </c>
      <c r="AE108" s="76">
        <v>0</v>
      </c>
      <c r="AF108" s="76">
        <v>1</v>
      </c>
      <c r="AG108" s="76">
        <v>0</v>
      </c>
      <c r="AH108" s="76">
        <v>149</v>
      </c>
      <c r="AI108" s="76">
        <v>56</v>
      </c>
      <c r="AJ108" s="83">
        <f t="shared" si="71"/>
        <v>0</v>
      </c>
      <c r="AK108" s="83">
        <f t="shared" si="71"/>
        <v>0</v>
      </c>
      <c r="AL108" s="87"/>
      <c r="AM108" s="87"/>
      <c r="AN108" s="88"/>
      <c r="AO108" s="88"/>
    </row>
    <row r="109" spans="1:41" s="54" customFormat="1" ht="27" customHeight="1">
      <c r="A109" s="405" t="s">
        <v>200</v>
      </c>
      <c r="B109" s="406"/>
      <c r="C109" s="76">
        <v>93</v>
      </c>
      <c r="D109" s="407">
        <f t="shared" si="77"/>
        <v>21</v>
      </c>
      <c r="E109" s="408"/>
      <c r="F109" s="407">
        <f t="shared" si="78"/>
        <v>9</v>
      </c>
      <c r="G109" s="408"/>
      <c r="H109" s="409"/>
      <c r="I109" s="409"/>
      <c r="J109" s="89"/>
      <c r="K109" s="89"/>
      <c r="L109" s="89"/>
      <c r="M109" s="76">
        <v>21</v>
      </c>
      <c r="N109" s="76">
        <v>9</v>
      </c>
      <c r="O109" s="89"/>
      <c r="P109" s="89"/>
      <c r="Q109" s="89"/>
      <c r="R109" s="89"/>
      <c r="S109" s="89"/>
      <c r="T109" s="89"/>
      <c r="U109" s="405" t="s">
        <v>200</v>
      </c>
      <c r="V109" s="410"/>
      <c r="W109" s="410"/>
      <c r="X109" s="406"/>
      <c r="Y109" s="76">
        <v>93</v>
      </c>
      <c r="Z109" s="89"/>
      <c r="AA109" s="89"/>
      <c r="AB109" s="78">
        <f t="shared" si="79"/>
        <v>0</v>
      </c>
      <c r="AC109" s="78">
        <f t="shared" si="79"/>
        <v>0</v>
      </c>
      <c r="AD109" s="89"/>
      <c r="AE109" s="89"/>
      <c r="AF109" s="89"/>
      <c r="AG109" s="89"/>
      <c r="AH109" s="89"/>
      <c r="AI109" s="89"/>
      <c r="AJ109" s="83">
        <f t="shared" si="71"/>
        <v>21</v>
      </c>
      <c r="AK109" s="83">
        <f t="shared" si="71"/>
        <v>9</v>
      </c>
      <c r="AL109" s="87"/>
      <c r="AM109" s="87"/>
      <c r="AN109" s="88">
        <v>21</v>
      </c>
      <c r="AO109" s="88">
        <v>9</v>
      </c>
    </row>
    <row r="110" spans="1:41" s="54" customFormat="1" ht="27" customHeight="1">
      <c r="A110" s="363" t="s">
        <v>201</v>
      </c>
      <c r="B110" s="365"/>
      <c r="C110" s="81">
        <v>94</v>
      </c>
      <c r="D110" s="411">
        <f>SUM(D111)</f>
        <v>85</v>
      </c>
      <c r="E110" s="411"/>
      <c r="F110" s="411">
        <f t="shared" ref="F110" si="80">SUM(F111)</f>
        <v>61</v>
      </c>
      <c r="G110" s="411"/>
      <c r="H110" s="411">
        <f t="shared" ref="H110" si="81">SUM(H111)</f>
        <v>0</v>
      </c>
      <c r="I110" s="411"/>
      <c r="J110" s="82">
        <f>SUM(J111)</f>
        <v>0</v>
      </c>
      <c r="K110" s="82">
        <f t="shared" ref="K110:T110" si="82">SUM(K111)</f>
        <v>0</v>
      </c>
      <c r="L110" s="82">
        <f t="shared" si="82"/>
        <v>0</v>
      </c>
      <c r="M110" s="82">
        <f t="shared" si="82"/>
        <v>0</v>
      </c>
      <c r="N110" s="82">
        <f t="shared" si="82"/>
        <v>0</v>
      </c>
      <c r="O110" s="82">
        <f t="shared" si="82"/>
        <v>85</v>
      </c>
      <c r="P110" s="82">
        <f t="shared" si="82"/>
        <v>61</v>
      </c>
      <c r="Q110" s="82">
        <f t="shared" si="82"/>
        <v>0</v>
      </c>
      <c r="R110" s="82">
        <f t="shared" si="82"/>
        <v>0</v>
      </c>
      <c r="S110" s="82">
        <f t="shared" si="82"/>
        <v>0</v>
      </c>
      <c r="T110" s="82">
        <f t="shared" si="82"/>
        <v>0</v>
      </c>
      <c r="U110" s="363" t="s">
        <v>201</v>
      </c>
      <c r="V110" s="364"/>
      <c r="W110" s="364"/>
      <c r="X110" s="365"/>
      <c r="Y110" s="81">
        <v>94</v>
      </c>
      <c r="Z110" s="82">
        <f>SUM(Z111)</f>
        <v>0</v>
      </c>
      <c r="AA110" s="82">
        <f t="shared" ref="AA110:AJ110" si="83">SUM(AA111)</f>
        <v>0</v>
      </c>
      <c r="AB110" s="82">
        <f t="shared" si="83"/>
        <v>39</v>
      </c>
      <c r="AC110" s="82">
        <f t="shared" si="83"/>
        <v>21</v>
      </c>
      <c r="AD110" s="82">
        <f t="shared" si="83"/>
        <v>0</v>
      </c>
      <c r="AE110" s="82">
        <f t="shared" si="83"/>
        <v>0</v>
      </c>
      <c r="AF110" s="82">
        <f t="shared" si="83"/>
        <v>39</v>
      </c>
      <c r="AG110" s="82">
        <f t="shared" si="83"/>
        <v>21</v>
      </c>
      <c r="AH110" s="82">
        <f t="shared" si="83"/>
        <v>0</v>
      </c>
      <c r="AI110" s="82">
        <f t="shared" si="83"/>
        <v>0</v>
      </c>
      <c r="AJ110" s="82">
        <f t="shared" si="83"/>
        <v>0</v>
      </c>
      <c r="AK110" s="82">
        <f>SUM(AK111)</f>
        <v>0</v>
      </c>
      <c r="AL110" s="82">
        <f t="shared" ref="AL110:AO110" si="84">SUM(AL111)</f>
        <v>0</v>
      </c>
      <c r="AM110" s="82">
        <f t="shared" si="84"/>
        <v>0</v>
      </c>
      <c r="AN110" s="82">
        <f t="shared" si="84"/>
        <v>0</v>
      </c>
      <c r="AO110" s="82">
        <f t="shared" si="84"/>
        <v>0</v>
      </c>
    </row>
    <row r="111" spans="1:41" s="54" customFormat="1" ht="27" customHeight="1">
      <c r="A111" s="405" t="s">
        <v>202</v>
      </c>
      <c r="B111" s="406"/>
      <c r="C111" s="76">
        <v>95</v>
      </c>
      <c r="D111" s="407">
        <f t="shared" ref="D111" si="85">+H111+K111+M111+O111+Q111+S111+Z111</f>
        <v>85</v>
      </c>
      <c r="E111" s="408"/>
      <c r="F111" s="407">
        <f t="shared" ref="F111" si="86">+J111+L111+N111+P111+R111+T111+AA111</f>
        <v>61</v>
      </c>
      <c r="G111" s="408"/>
      <c r="H111" s="409"/>
      <c r="I111" s="409"/>
      <c r="J111" s="89"/>
      <c r="K111" s="89"/>
      <c r="L111" s="89"/>
      <c r="M111" s="89"/>
      <c r="N111" s="89"/>
      <c r="O111" s="76">
        <v>85</v>
      </c>
      <c r="P111" s="76">
        <v>61</v>
      </c>
      <c r="Q111" s="89"/>
      <c r="R111" s="89"/>
      <c r="S111" s="89"/>
      <c r="T111" s="89"/>
      <c r="U111" s="405" t="s">
        <v>202</v>
      </c>
      <c r="V111" s="410"/>
      <c r="W111" s="410"/>
      <c r="X111" s="406"/>
      <c r="Y111" s="76">
        <v>95</v>
      </c>
      <c r="Z111" s="89"/>
      <c r="AA111" s="89"/>
      <c r="AB111" s="78">
        <f t="shared" ref="AB111:AC111" si="87">+AD111+AF111+AH111</f>
        <v>39</v>
      </c>
      <c r="AC111" s="78">
        <f t="shared" si="87"/>
        <v>21</v>
      </c>
      <c r="AD111" s="89"/>
      <c r="AE111" s="89"/>
      <c r="AF111" s="76">
        <v>39</v>
      </c>
      <c r="AG111" s="76">
        <v>21</v>
      </c>
      <c r="AH111" s="89"/>
      <c r="AI111" s="89"/>
      <c r="AJ111" s="83">
        <f t="shared" si="71"/>
        <v>0</v>
      </c>
      <c r="AK111" s="83">
        <f t="shared" si="71"/>
        <v>0</v>
      </c>
      <c r="AL111" s="87"/>
      <c r="AM111" s="87"/>
      <c r="AN111" s="88"/>
      <c r="AO111" s="88"/>
    </row>
    <row r="112" spans="1:41" ht="12.7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</row>
  </sheetData>
  <mergeCells count="521">
    <mergeCell ref="A11:C11"/>
    <mergeCell ref="A12:B15"/>
    <mergeCell ref="C12:C15"/>
    <mergeCell ref="H12:T12"/>
    <mergeCell ref="U12:X15"/>
    <mergeCell ref="Y12:Y15"/>
    <mergeCell ref="S1:T1"/>
    <mergeCell ref="AM1:AO1"/>
    <mergeCell ref="A3:T3"/>
    <mergeCell ref="A4:T4"/>
    <mergeCell ref="B8:H8"/>
    <mergeCell ref="B9:H9"/>
    <mergeCell ref="Z12:AA12"/>
    <mergeCell ref="AB12:AI12"/>
    <mergeCell ref="AJ12:AJ15"/>
    <mergeCell ref="D13:E15"/>
    <mergeCell ref="F13:G15"/>
    <mergeCell ref="H13:L13"/>
    <mergeCell ref="M13:P13"/>
    <mergeCell ref="Q13:T13"/>
    <mergeCell ref="Z13:AA13"/>
    <mergeCell ref="AB13:AB15"/>
    <mergeCell ref="AM14:AM15"/>
    <mergeCell ref="AO14:AO15"/>
    <mergeCell ref="H15:I15"/>
    <mergeCell ref="A16:B16"/>
    <mergeCell ref="D16:E16"/>
    <mergeCell ref="F16:G16"/>
    <mergeCell ref="H16:I16"/>
    <mergeCell ref="U16:X16"/>
    <mergeCell ref="AN13:AN15"/>
    <mergeCell ref="H14:J14"/>
    <mergeCell ref="K14:L14"/>
    <mergeCell ref="M14:N14"/>
    <mergeCell ref="O14:P14"/>
    <mergeCell ref="Q14:R14"/>
    <mergeCell ref="S14:T14"/>
    <mergeCell ref="Z14:AA14"/>
    <mergeCell ref="AF14:AF15"/>
    <mergeCell ref="AH14:AH15"/>
    <mergeCell ref="AC13:AC15"/>
    <mergeCell ref="AD13:AE13"/>
    <mergeCell ref="AF13:AG13"/>
    <mergeCell ref="AH13:AI13"/>
    <mergeCell ref="AK13:AK15"/>
    <mergeCell ref="AL13:AL15"/>
    <mergeCell ref="A17:B17"/>
    <mergeCell ref="D17:E17"/>
    <mergeCell ref="F17:G17"/>
    <mergeCell ref="H17:I17"/>
    <mergeCell ref="U17:X17"/>
    <mergeCell ref="A18:B18"/>
    <mergeCell ref="D18:E18"/>
    <mergeCell ref="F18:G18"/>
    <mergeCell ref="H18:I18"/>
    <mergeCell ref="U18:X18"/>
    <mergeCell ref="A19:B19"/>
    <mergeCell ref="D19:E19"/>
    <mergeCell ref="F19:G19"/>
    <mergeCell ref="H19:I19"/>
    <mergeCell ref="U19:X19"/>
    <mergeCell ref="A20:B20"/>
    <mergeCell ref="D20:E20"/>
    <mergeCell ref="F20:G20"/>
    <mergeCell ref="H20:I20"/>
    <mergeCell ref="U20:X20"/>
    <mergeCell ref="A21:B21"/>
    <mergeCell ref="D21:E21"/>
    <mergeCell ref="F21:G21"/>
    <mergeCell ref="H21:I21"/>
    <mergeCell ref="U21:X21"/>
    <mergeCell ref="A22:B22"/>
    <mergeCell ref="D22:E22"/>
    <mergeCell ref="F22:G22"/>
    <mergeCell ref="H22:I22"/>
    <mergeCell ref="U22:X22"/>
    <mergeCell ref="A23:B23"/>
    <mergeCell ref="D23:E23"/>
    <mergeCell ref="F23:G23"/>
    <mergeCell ref="H23:I23"/>
    <mergeCell ref="U23:X23"/>
    <mergeCell ref="A24:B24"/>
    <mergeCell ref="D24:E24"/>
    <mergeCell ref="F24:G24"/>
    <mergeCell ref="H24:I24"/>
    <mergeCell ref="U24:X24"/>
    <mergeCell ref="A25:B25"/>
    <mergeCell ref="D25:E25"/>
    <mergeCell ref="F25:G25"/>
    <mergeCell ref="H25:I25"/>
    <mergeCell ref="U25:X25"/>
    <mergeCell ref="A26:B26"/>
    <mergeCell ref="D26:E26"/>
    <mergeCell ref="F26:G26"/>
    <mergeCell ref="H26:I26"/>
    <mergeCell ref="U26:X26"/>
    <mergeCell ref="A27:B27"/>
    <mergeCell ref="D27:E27"/>
    <mergeCell ref="F27:G27"/>
    <mergeCell ref="H27:I27"/>
    <mergeCell ref="U27:X27"/>
    <mergeCell ref="A28:B28"/>
    <mergeCell ref="D28:E28"/>
    <mergeCell ref="F28:G28"/>
    <mergeCell ref="H28:I28"/>
    <mergeCell ref="U28:X28"/>
    <mergeCell ref="A29:B29"/>
    <mergeCell ref="D29:E29"/>
    <mergeCell ref="F29:G29"/>
    <mergeCell ref="H29:I29"/>
    <mergeCell ref="U29:X29"/>
    <mergeCell ref="A30:B30"/>
    <mergeCell ref="D30:E30"/>
    <mergeCell ref="F30:G30"/>
    <mergeCell ref="H30:I30"/>
    <mergeCell ref="U30:X30"/>
    <mergeCell ref="A31:B31"/>
    <mergeCell ref="D31:E31"/>
    <mergeCell ref="F31:G31"/>
    <mergeCell ref="H31:I31"/>
    <mergeCell ref="U31:X31"/>
    <mergeCell ref="A32:B32"/>
    <mergeCell ref="D32:E32"/>
    <mergeCell ref="F32:G32"/>
    <mergeCell ref="H32:I32"/>
    <mergeCell ref="U32:X32"/>
    <mergeCell ref="A33:B33"/>
    <mergeCell ref="D33:E33"/>
    <mergeCell ref="F33:G33"/>
    <mergeCell ref="H33:I33"/>
    <mergeCell ref="U33:X33"/>
    <mergeCell ref="A34:B34"/>
    <mergeCell ref="D34:E34"/>
    <mergeCell ref="F34:G34"/>
    <mergeCell ref="H34:I34"/>
    <mergeCell ref="U34:X34"/>
    <mergeCell ref="A35:B35"/>
    <mergeCell ref="D35:E35"/>
    <mergeCell ref="F35:G35"/>
    <mergeCell ref="H35:I35"/>
    <mergeCell ref="U35:X35"/>
    <mergeCell ref="A36:B36"/>
    <mergeCell ref="D36:E36"/>
    <mergeCell ref="F36:G36"/>
    <mergeCell ref="H36:I36"/>
    <mergeCell ref="U36:X36"/>
    <mergeCell ref="A37:B37"/>
    <mergeCell ref="D37:E37"/>
    <mergeCell ref="F37:G37"/>
    <mergeCell ref="H37:I37"/>
    <mergeCell ref="U37:X37"/>
    <mergeCell ref="A38:B38"/>
    <mergeCell ref="D38:E38"/>
    <mergeCell ref="F38:G38"/>
    <mergeCell ref="H38:I38"/>
    <mergeCell ref="U38:X38"/>
    <mergeCell ref="A39:B39"/>
    <mergeCell ref="D39:E39"/>
    <mergeCell ref="F39:G39"/>
    <mergeCell ref="H39:I39"/>
    <mergeCell ref="U39:X39"/>
    <mergeCell ref="A40:B40"/>
    <mergeCell ref="D40:E40"/>
    <mergeCell ref="F40:G40"/>
    <mergeCell ref="H40:I40"/>
    <mergeCell ref="U40:X40"/>
    <mergeCell ref="A41:B41"/>
    <mergeCell ref="D41:E41"/>
    <mergeCell ref="F41:G41"/>
    <mergeCell ref="H41:I41"/>
    <mergeCell ref="U41:X41"/>
    <mergeCell ref="A42:B42"/>
    <mergeCell ref="D42:E42"/>
    <mergeCell ref="F42:G42"/>
    <mergeCell ref="H42:I42"/>
    <mergeCell ref="U42:X42"/>
    <mergeCell ref="A43:B43"/>
    <mergeCell ref="D43:E43"/>
    <mergeCell ref="F43:G43"/>
    <mergeCell ref="H43:I43"/>
    <mergeCell ref="U43:X43"/>
    <mergeCell ref="A44:B44"/>
    <mergeCell ref="D44:E44"/>
    <mergeCell ref="F44:G44"/>
    <mergeCell ref="H44:I44"/>
    <mergeCell ref="U44:X44"/>
    <mergeCell ref="A45:B45"/>
    <mergeCell ref="D45:E45"/>
    <mergeCell ref="F45:G45"/>
    <mergeCell ref="H45:I45"/>
    <mergeCell ref="U45:X45"/>
    <mergeCell ref="A46:B46"/>
    <mergeCell ref="D46:E46"/>
    <mergeCell ref="F46:G46"/>
    <mergeCell ref="H46:I46"/>
    <mergeCell ref="U46:X46"/>
    <mergeCell ref="A47:B47"/>
    <mergeCell ref="D47:E47"/>
    <mergeCell ref="F47:G47"/>
    <mergeCell ref="H47:I47"/>
    <mergeCell ref="U47:X47"/>
    <mergeCell ref="A48:B48"/>
    <mergeCell ref="D48:E48"/>
    <mergeCell ref="F48:G48"/>
    <mergeCell ref="H48:I48"/>
    <mergeCell ref="U48:X48"/>
    <mergeCell ref="A49:B49"/>
    <mergeCell ref="D49:E49"/>
    <mergeCell ref="F49:G49"/>
    <mergeCell ref="H49:I49"/>
    <mergeCell ref="U49:X49"/>
    <mergeCell ref="A50:B50"/>
    <mergeCell ref="D50:E50"/>
    <mergeCell ref="F50:G50"/>
    <mergeCell ref="H50:I50"/>
    <mergeCell ref="U50:X50"/>
    <mergeCell ref="A51:B51"/>
    <mergeCell ref="D51:E51"/>
    <mergeCell ref="F51:G51"/>
    <mergeCell ref="H51:I51"/>
    <mergeCell ref="U51:X51"/>
    <mergeCell ref="A52:B52"/>
    <mergeCell ref="D52:E52"/>
    <mergeCell ref="F52:G52"/>
    <mergeCell ref="H52:I52"/>
    <mergeCell ref="U52:X52"/>
    <mergeCell ref="A53:B53"/>
    <mergeCell ref="D53:E53"/>
    <mergeCell ref="F53:G53"/>
    <mergeCell ref="H53:I53"/>
    <mergeCell ref="U53:X53"/>
    <mergeCell ref="A54:B54"/>
    <mergeCell ref="D54:E54"/>
    <mergeCell ref="F54:G54"/>
    <mergeCell ref="H54:I54"/>
    <mergeCell ref="U54:X54"/>
    <mergeCell ref="A55:B55"/>
    <mergeCell ref="D55:E55"/>
    <mergeCell ref="F55:G55"/>
    <mergeCell ref="H55:I55"/>
    <mergeCell ref="U55:X55"/>
    <mergeCell ref="A56:B56"/>
    <mergeCell ref="D56:E56"/>
    <mergeCell ref="F56:G56"/>
    <mergeCell ref="H56:I56"/>
    <mergeCell ref="U56:X56"/>
    <mergeCell ref="A57:B57"/>
    <mergeCell ref="D57:E57"/>
    <mergeCell ref="F57:G57"/>
    <mergeCell ref="H57:I57"/>
    <mergeCell ref="U57:X57"/>
    <mergeCell ref="A58:B58"/>
    <mergeCell ref="D58:E58"/>
    <mergeCell ref="F58:G58"/>
    <mergeCell ref="H58:I58"/>
    <mergeCell ref="U58:X58"/>
    <mergeCell ref="A59:B59"/>
    <mergeCell ref="D59:E59"/>
    <mergeCell ref="F59:G59"/>
    <mergeCell ref="H59:I59"/>
    <mergeCell ref="U59:X59"/>
    <mergeCell ref="A60:B60"/>
    <mergeCell ref="D60:E60"/>
    <mergeCell ref="F60:G60"/>
    <mergeCell ref="H60:I60"/>
    <mergeCell ref="U60:X60"/>
    <mergeCell ref="A61:B61"/>
    <mergeCell ref="D61:E61"/>
    <mergeCell ref="F61:G61"/>
    <mergeCell ref="H61:I61"/>
    <mergeCell ref="U61:X61"/>
    <mergeCell ref="A62:B62"/>
    <mergeCell ref="D62:E62"/>
    <mergeCell ref="F62:G62"/>
    <mergeCell ref="H62:I62"/>
    <mergeCell ref="U62:X62"/>
    <mergeCell ref="A63:B63"/>
    <mergeCell ref="D63:E63"/>
    <mergeCell ref="F63:G63"/>
    <mergeCell ref="H63:I63"/>
    <mergeCell ref="U63:X63"/>
    <mergeCell ref="A64:B64"/>
    <mergeCell ref="D64:E64"/>
    <mergeCell ref="F64:G64"/>
    <mergeCell ref="H64:I64"/>
    <mergeCell ref="U64:X64"/>
    <mergeCell ref="A65:B65"/>
    <mergeCell ref="D65:E65"/>
    <mergeCell ref="F65:G65"/>
    <mergeCell ref="H65:I65"/>
    <mergeCell ref="U65:X65"/>
    <mergeCell ref="A66:B66"/>
    <mergeCell ref="D66:E66"/>
    <mergeCell ref="F66:G66"/>
    <mergeCell ref="H66:I66"/>
    <mergeCell ref="U66:X66"/>
    <mergeCell ref="A67:B67"/>
    <mergeCell ref="D67:E67"/>
    <mergeCell ref="F67:G67"/>
    <mergeCell ref="H67:I67"/>
    <mergeCell ref="U67:X67"/>
    <mergeCell ref="A68:B68"/>
    <mergeCell ref="D68:E68"/>
    <mergeCell ref="F68:G68"/>
    <mergeCell ref="H68:I68"/>
    <mergeCell ref="U68:X68"/>
    <mergeCell ref="A69:B69"/>
    <mergeCell ref="D69:E69"/>
    <mergeCell ref="F69:G69"/>
    <mergeCell ref="H69:I69"/>
    <mergeCell ref="U69:X69"/>
    <mergeCell ref="A70:B70"/>
    <mergeCell ref="D70:E70"/>
    <mergeCell ref="F70:G70"/>
    <mergeCell ref="H70:I70"/>
    <mergeCell ref="U70:X70"/>
    <mergeCell ref="A71:B71"/>
    <mergeCell ref="D71:E71"/>
    <mergeCell ref="F71:G71"/>
    <mergeCell ref="H71:I71"/>
    <mergeCell ref="U71:X71"/>
    <mergeCell ref="A72:B72"/>
    <mergeCell ref="D72:E72"/>
    <mergeCell ref="F72:G72"/>
    <mergeCell ref="H72:I72"/>
    <mergeCell ref="U72:X72"/>
    <mergeCell ref="A73:B73"/>
    <mergeCell ref="D73:E73"/>
    <mergeCell ref="F73:G73"/>
    <mergeCell ref="H73:I73"/>
    <mergeCell ref="U73:X73"/>
    <mergeCell ref="A74:B74"/>
    <mergeCell ref="D74:E74"/>
    <mergeCell ref="F74:G74"/>
    <mergeCell ref="H74:I74"/>
    <mergeCell ref="U74:X74"/>
    <mergeCell ref="A75:B75"/>
    <mergeCell ref="D75:E75"/>
    <mergeCell ref="F75:G75"/>
    <mergeCell ref="H75:I75"/>
    <mergeCell ref="U75:X75"/>
    <mergeCell ref="A76:B76"/>
    <mergeCell ref="D76:E76"/>
    <mergeCell ref="F76:G76"/>
    <mergeCell ref="H76:I76"/>
    <mergeCell ref="U76:X76"/>
    <mergeCell ref="A77:B77"/>
    <mergeCell ref="D77:E77"/>
    <mergeCell ref="F77:G77"/>
    <mergeCell ref="H77:I77"/>
    <mergeCell ref="U77:X77"/>
    <mergeCell ref="A78:B78"/>
    <mergeCell ref="D78:E78"/>
    <mergeCell ref="F78:G78"/>
    <mergeCell ref="H78:I78"/>
    <mergeCell ref="U78:X78"/>
    <mergeCell ref="A79:B79"/>
    <mergeCell ref="D79:E79"/>
    <mergeCell ref="F79:G79"/>
    <mergeCell ref="H79:I79"/>
    <mergeCell ref="U79:X79"/>
    <mergeCell ref="A80:B80"/>
    <mergeCell ref="D80:E80"/>
    <mergeCell ref="F80:G80"/>
    <mergeCell ref="H80:I80"/>
    <mergeCell ref="U80:X80"/>
    <mergeCell ref="A81:B81"/>
    <mergeCell ref="D81:E81"/>
    <mergeCell ref="F81:G81"/>
    <mergeCell ref="H81:I81"/>
    <mergeCell ref="U81:X81"/>
    <mergeCell ref="A82:B82"/>
    <mergeCell ref="D82:E82"/>
    <mergeCell ref="F82:G82"/>
    <mergeCell ref="H82:I82"/>
    <mergeCell ref="U82:X82"/>
    <mergeCell ref="A83:B83"/>
    <mergeCell ref="D83:E83"/>
    <mergeCell ref="F83:G83"/>
    <mergeCell ref="H83:I83"/>
    <mergeCell ref="U83:X83"/>
    <mergeCell ref="A84:B84"/>
    <mergeCell ref="D84:E84"/>
    <mergeCell ref="F84:G84"/>
    <mergeCell ref="H84:I84"/>
    <mergeCell ref="U84:X84"/>
    <mergeCell ref="A85:B85"/>
    <mergeCell ref="D85:E85"/>
    <mergeCell ref="F85:G85"/>
    <mergeCell ref="H85:I85"/>
    <mergeCell ref="U85:X85"/>
    <mergeCell ref="A86:B86"/>
    <mergeCell ref="D86:E86"/>
    <mergeCell ref="F86:G86"/>
    <mergeCell ref="H86:I86"/>
    <mergeCell ref="U86:X86"/>
    <mergeCell ref="A87:B87"/>
    <mergeCell ref="D87:E87"/>
    <mergeCell ref="F87:G87"/>
    <mergeCell ref="H87:I87"/>
    <mergeCell ref="U87:X87"/>
    <mergeCell ref="A88:B88"/>
    <mergeCell ref="D88:E88"/>
    <mergeCell ref="F88:G88"/>
    <mergeCell ref="H88:I88"/>
    <mergeCell ref="U88:X88"/>
    <mergeCell ref="A89:B89"/>
    <mergeCell ref="D89:E89"/>
    <mergeCell ref="F89:G89"/>
    <mergeCell ref="H89:I89"/>
    <mergeCell ref="U89:X89"/>
    <mergeCell ref="A90:B90"/>
    <mergeCell ref="D90:E90"/>
    <mergeCell ref="F90:G90"/>
    <mergeCell ref="H90:I90"/>
    <mergeCell ref="U90:X90"/>
    <mergeCell ref="A91:B91"/>
    <mergeCell ref="D91:E91"/>
    <mergeCell ref="F91:G91"/>
    <mergeCell ref="H91:I91"/>
    <mergeCell ref="U91:X91"/>
    <mergeCell ref="A92:B92"/>
    <mergeCell ref="D92:E92"/>
    <mergeCell ref="F92:G92"/>
    <mergeCell ref="H92:I92"/>
    <mergeCell ref="U92:X92"/>
    <mergeCell ref="A93:B93"/>
    <mergeCell ref="D93:E93"/>
    <mergeCell ref="F93:G93"/>
    <mergeCell ref="H93:I93"/>
    <mergeCell ref="U93:X93"/>
    <mergeCell ref="A94:B94"/>
    <mergeCell ref="D94:E94"/>
    <mergeCell ref="F94:G94"/>
    <mergeCell ref="H94:I94"/>
    <mergeCell ref="U94:X94"/>
    <mergeCell ref="A95:B95"/>
    <mergeCell ref="D95:E95"/>
    <mergeCell ref="F95:G95"/>
    <mergeCell ref="H95:I95"/>
    <mergeCell ref="U95:X95"/>
    <mergeCell ref="A96:B96"/>
    <mergeCell ref="D96:E96"/>
    <mergeCell ref="F96:G96"/>
    <mergeCell ref="H96:I96"/>
    <mergeCell ref="U96:X96"/>
    <mergeCell ref="A97:B97"/>
    <mergeCell ref="D97:E97"/>
    <mergeCell ref="F97:G97"/>
    <mergeCell ref="H97:I97"/>
    <mergeCell ref="U97:X97"/>
    <mergeCell ref="A98:B98"/>
    <mergeCell ref="D98:E98"/>
    <mergeCell ref="F98:G98"/>
    <mergeCell ref="H98:I98"/>
    <mergeCell ref="U98:X98"/>
    <mergeCell ref="A99:B99"/>
    <mergeCell ref="D99:E99"/>
    <mergeCell ref="F99:G99"/>
    <mergeCell ref="H99:I99"/>
    <mergeCell ref="U99:X99"/>
    <mergeCell ref="A100:B100"/>
    <mergeCell ref="D100:E100"/>
    <mergeCell ref="F100:G100"/>
    <mergeCell ref="H100:I100"/>
    <mergeCell ref="U100:X100"/>
    <mergeCell ref="A101:B101"/>
    <mergeCell ref="D101:E101"/>
    <mergeCell ref="F101:G101"/>
    <mergeCell ref="H101:I101"/>
    <mergeCell ref="U101:X101"/>
    <mergeCell ref="A102:B102"/>
    <mergeCell ref="D102:E102"/>
    <mergeCell ref="F102:G102"/>
    <mergeCell ref="H102:I102"/>
    <mergeCell ref="U102:X102"/>
    <mergeCell ref="A103:B103"/>
    <mergeCell ref="D103:E103"/>
    <mergeCell ref="F103:G103"/>
    <mergeCell ref="H103:I103"/>
    <mergeCell ref="U103:X103"/>
    <mergeCell ref="A104:B104"/>
    <mergeCell ref="D104:E104"/>
    <mergeCell ref="F104:G104"/>
    <mergeCell ref="H104:I104"/>
    <mergeCell ref="U104:X104"/>
    <mergeCell ref="A105:B105"/>
    <mergeCell ref="D105:E105"/>
    <mergeCell ref="F105:G105"/>
    <mergeCell ref="H105:I105"/>
    <mergeCell ref="U105:X105"/>
    <mergeCell ref="A106:B106"/>
    <mergeCell ref="D106:E106"/>
    <mergeCell ref="F106:G106"/>
    <mergeCell ref="H106:I106"/>
    <mergeCell ref="U106:X106"/>
    <mergeCell ref="A107:B107"/>
    <mergeCell ref="D107:E107"/>
    <mergeCell ref="F107:G107"/>
    <mergeCell ref="H107:I107"/>
    <mergeCell ref="U107:X107"/>
    <mergeCell ref="A108:B108"/>
    <mergeCell ref="D108:E108"/>
    <mergeCell ref="F108:G108"/>
    <mergeCell ref="H108:I108"/>
    <mergeCell ref="U108:X108"/>
    <mergeCell ref="A111:B111"/>
    <mergeCell ref="D111:E111"/>
    <mergeCell ref="F111:G111"/>
    <mergeCell ref="H111:I111"/>
    <mergeCell ref="U111:X111"/>
    <mergeCell ref="A109:B109"/>
    <mergeCell ref="D109:E109"/>
    <mergeCell ref="F109:G109"/>
    <mergeCell ref="H109:I109"/>
    <mergeCell ref="U109:X109"/>
    <mergeCell ref="A110:B110"/>
    <mergeCell ref="D110:E110"/>
    <mergeCell ref="F110:G110"/>
    <mergeCell ref="H110:I110"/>
    <mergeCell ref="U110:X110"/>
  </mergeCells>
  <pageMargins left="0.39370078740157483" right="0.39370078740157483" top="0.59055118110236227" bottom="0.31496062992125984" header="3.937007874015748E-2" footer="3.937007874015748E-2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ADE98-367A-4195-B1F2-1D64A5C04643}">
  <sheetPr>
    <tabColor rgb="FFFF0000"/>
  </sheetPr>
  <dimension ref="A2:AL100"/>
  <sheetViews>
    <sheetView tabSelected="1" workbookViewId="0">
      <selection activeCell="N21" sqref="N21"/>
    </sheetView>
  </sheetViews>
  <sheetFormatPr defaultColWidth="8.85546875" defaultRowHeight="12.75"/>
  <cols>
    <col min="1" max="1" width="4.140625" style="5" customWidth="1"/>
    <col min="2" max="2" width="53" style="95" customWidth="1"/>
    <col min="3" max="3" width="6.42578125" style="95" customWidth="1"/>
    <col min="4" max="11" width="9" style="94" customWidth="1"/>
    <col min="12" max="212" width="8.85546875" style="5"/>
    <col min="213" max="213" width="5.42578125" style="5" customWidth="1"/>
    <col min="214" max="215" width="12.85546875" style="5" customWidth="1"/>
    <col min="216" max="222" width="5.42578125" style="5" customWidth="1"/>
    <col min="223" max="224" width="8.42578125" style="5" customWidth="1"/>
    <col min="225" max="234" width="8" style="5" customWidth="1"/>
    <col min="235" max="235" width="8.85546875" style="5" customWidth="1"/>
    <col min="236" max="236" width="10.140625" style="5" customWidth="1"/>
    <col min="237" max="242" width="7.85546875" style="5" customWidth="1"/>
    <col min="243" max="468" width="8.85546875" style="5"/>
    <col min="469" max="469" width="5.42578125" style="5" customWidth="1"/>
    <col min="470" max="471" width="12.85546875" style="5" customWidth="1"/>
    <col min="472" max="478" width="5.42578125" style="5" customWidth="1"/>
    <col min="479" max="480" width="8.42578125" style="5" customWidth="1"/>
    <col min="481" max="490" width="8" style="5" customWidth="1"/>
    <col min="491" max="491" width="8.85546875" style="5" customWidth="1"/>
    <col min="492" max="492" width="10.140625" style="5" customWidth="1"/>
    <col min="493" max="498" width="7.85546875" style="5" customWidth="1"/>
    <col min="499" max="724" width="8.85546875" style="5"/>
    <col min="725" max="725" width="5.42578125" style="5" customWidth="1"/>
    <col min="726" max="727" width="12.85546875" style="5" customWidth="1"/>
    <col min="728" max="734" width="5.42578125" style="5" customWidth="1"/>
    <col min="735" max="736" width="8.42578125" style="5" customWidth="1"/>
    <col min="737" max="746" width="8" style="5" customWidth="1"/>
    <col min="747" max="747" width="8.85546875" style="5" customWidth="1"/>
    <col min="748" max="748" width="10.140625" style="5" customWidth="1"/>
    <col min="749" max="754" width="7.85546875" style="5" customWidth="1"/>
    <col min="755" max="980" width="8.85546875" style="5"/>
    <col min="981" max="981" width="5.42578125" style="5" customWidth="1"/>
    <col min="982" max="983" width="12.85546875" style="5" customWidth="1"/>
    <col min="984" max="990" width="5.42578125" style="5" customWidth="1"/>
    <col min="991" max="992" width="8.42578125" style="5" customWidth="1"/>
    <col min="993" max="1002" width="8" style="5" customWidth="1"/>
    <col min="1003" max="1003" width="8.85546875" style="5" customWidth="1"/>
    <col min="1004" max="1004" width="10.140625" style="5" customWidth="1"/>
    <col min="1005" max="1010" width="7.85546875" style="5" customWidth="1"/>
    <col min="1011" max="1236" width="8.85546875" style="5"/>
    <col min="1237" max="1237" width="5.42578125" style="5" customWidth="1"/>
    <col min="1238" max="1239" width="12.85546875" style="5" customWidth="1"/>
    <col min="1240" max="1246" width="5.42578125" style="5" customWidth="1"/>
    <col min="1247" max="1248" width="8.42578125" style="5" customWidth="1"/>
    <col min="1249" max="1258" width="8" style="5" customWidth="1"/>
    <col min="1259" max="1259" width="8.85546875" style="5" customWidth="1"/>
    <col min="1260" max="1260" width="10.140625" style="5" customWidth="1"/>
    <col min="1261" max="1266" width="7.85546875" style="5" customWidth="1"/>
    <col min="1267" max="1492" width="8.85546875" style="5"/>
    <col min="1493" max="1493" width="5.42578125" style="5" customWidth="1"/>
    <col min="1494" max="1495" width="12.85546875" style="5" customWidth="1"/>
    <col min="1496" max="1502" width="5.42578125" style="5" customWidth="1"/>
    <col min="1503" max="1504" width="8.42578125" style="5" customWidth="1"/>
    <col min="1505" max="1514" width="8" style="5" customWidth="1"/>
    <col min="1515" max="1515" width="8.85546875" style="5" customWidth="1"/>
    <col min="1516" max="1516" width="10.140625" style="5" customWidth="1"/>
    <col min="1517" max="1522" width="7.85546875" style="5" customWidth="1"/>
    <col min="1523" max="1748" width="8.85546875" style="5"/>
    <col min="1749" max="1749" width="5.42578125" style="5" customWidth="1"/>
    <col min="1750" max="1751" width="12.85546875" style="5" customWidth="1"/>
    <col min="1752" max="1758" width="5.42578125" style="5" customWidth="1"/>
    <col min="1759" max="1760" width="8.42578125" style="5" customWidth="1"/>
    <col min="1761" max="1770" width="8" style="5" customWidth="1"/>
    <col min="1771" max="1771" width="8.85546875" style="5" customWidth="1"/>
    <col min="1772" max="1772" width="10.140625" style="5" customWidth="1"/>
    <col min="1773" max="1778" width="7.85546875" style="5" customWidth="1"/>
    <col min="1779" max="2004" width="8.85546875" style="5"/>
    <col min="2005" max="2005" width="5.42578125" style="5" customWidth="1"/>
    <col min="2006" max="2007" width="12.85546875" style="5" customWidth="1"/>
    <col min="2008" max="2014" width="5.42578125" style="5" customWidth="1"/>
    <col min="2015" max="2016" width="8.42578125" style="5" customWidth="1"/>
    <col min="2017" max="2026" width="8" style="5" customWidth="1"/>
    <col min="2027" max="2027" width="8.85546875" style="5" customWidth="1"/>
    <col min="2028" max="2028" width="10.140625" style="5" customWidth="1"/>
    <col min="2029" max="2034" width="7.85546875" style="5" customWidth="1"/>
    <col min="2035" max="2260" width="8.85546875" style="5"/>
    <col min="2261" max="2261" width="5.42578125" style="5" customWidth="1"/>
    <col min="2262" max="2263" width="12.85546875" style="5" customWidth="1"/>
    <col min="2264" max="2270" width="5.42578125" style="5" customWidth="1"/>
    <col min="2271" max="2272" width="8.42578125" style="5" customWidth="1"/>
    <col min="2273" max="2282" width="8" style="5" customWidth="1"/>
    <col min="2283" max="2283" width="8.85546875" style="5" customWidth="1"/>
    <col min="2284" max="2284" width="10.140625" style="5" customWidth="1"/>
    <col min="2285" max="2290" width="7.85546875" style="5" customWidth="1"/>
    <col min="2291" max="2516" width="8.85546875" style="5"/>
    <col min="2517" max="2517" width="5.42578125" style="5" customWidth="1"/>
    <col min="2518" max="2519" width="12.85546875" style="5" customWidth="1"/>
    <col min="2520" max="2526" width="5.42578125" style="5" customWidth="1"/>
    <col min="2527" max="2528" width="8.42578125" style="5" customWidth="1"/>
    <col min="2529" max="2538" width="8" style="5" customWidth="1"/>
    <col min="2539" max="2539" width="8.85546875" style="5" customWidth="1"/>
    <col min="2540" max="2540" width="10.140625" style="5" customWidth="1"/>
    <col min="2541" max="2546" width="7.85546875" style="5" customWidth="1"/>
    <col min="2547" max="2772" width="8.85546875" style="5"/>
    <col min="2773" max="2773" width="5.42578125" style="5" customWidth="1"/>
    <col min="2774" max="2775" width="12.85546875" style="5" customWidth="1"/>
    <col min="2776" max="2782" width="5.42578125" style="5" customWidth="1"/>
    <col min="2783" max="2784" width="8.42578125" style="5" customWidth="1"/>
    <col min="2785" max="2794" width="8" style="5" customWidth="1"/>
    <col min="2795" max="2795" width="8.85546875" style="5" customWidth="1"/>
    <col min="2796" max="2796" width="10.140625" style="5" customWidth="1"/>
    <col min="2797" max="2802" width="7.85546875" style="5" customWidth="1"/>
    <col min="2803" max="3028" width="8.85546875" style="5"/>
    <col min="3029" max="3029" width="5.42578125" style="5" customWidth="1"/>
    <col min="3030" max="3031" width="12.85546875" style="5" customWidth="1"/>
    <col min="3032" max="3038" width="5.42578125" style="5" customWidth="1"/>
    <col min="3039" max="3040" width="8.42578125" style="5" customWidth="1"/>
    <col min="3041" max="3050" width="8" style="5" customWidth="1"/>
    <col min="3051" max="3051" width="8.85546875" style="5" customWidth="1"/>
    <col min="3052" max="3052" width="10.140625" style="5" customWidth="1"/>
    <col min="3053" max="3058" width="7.85546875" style="5" customWidth="1"/>
    <col min="3059" max="3284" width="8.85546875" style="5"/>
    <col min="3285" max="3285" width="5.42578125" style="5" customWidth="1"/>
    <col min="3286" max="3287" width="12.85546875" style="5" customWidth="1"/>
    <col min="3288" max="3294" width="5.42578125" style="5" customWidth="1"/>
    <col min="3295" max="3296" width="8.42578125" style="5" customWidth="1"/>
    <col min="3297" max="3306" width="8" style="5" customWidth="1"/>
    <col min="3307" max="3307" width="8.85546875" style="5" customWidth="1"/>
    <col min="3308" max="3308" width="10.140625" style="5" customWidth="1"/>
    <col min="3309" max="3314" width="7.85546875" style="5" customWidth="1"/>
    <col min="3315" max="3540" width="8.85546875" style="5"/>
    <col min="3541" max="3541" width="5.42578125" style="5" customWidth="1"/>
    <col min="3542" max="3543" width="12.85546875" style="5" customWidth="1"/>
    <col min="3544" max="3550" width="5.42578125" style="5" customWidth="1"/>
    <col min="3551" max="3552" width="8.42578125" style="5" customWidth="1"/>
    <col min="3553" max="3562" width="8" style="5" customWidth="1"/>
    <col min="3563" max="3563" width="8.85546875" style="5" customWidth="1"/>
    <col min="3564" max="3564" width="10.140625" style="5" customWidth="1"/>
    <col min="3565" max="3570" width="7.85546875" style="5" customWidth="1"/>
    <col min="3571" max="3796" width="8.85546875" style="5"/>
    <col min="3797" max="3797" width="5.42578125" style="5" customWidth="1"/>
    <col min="3798" max="3799" width="12.85546875" style="5" customWidth="1"/>
    <col min="3800" max="3806" width="5.42578125" style="5" customWidth="1"/>
    <col min="3807" max="3808" width="8.42578125" style="5" customWidth="1"/>
    <col min="3809" max="3818" width="8" style="5" customWidth="1"/>
    <col min="3819" max="3819" width="8.85546875" style="5" customWidth="1"/>
    <col min="3820" max="3820" width="10.140625" style="5" customWidth="1"/>
    <col min="3821" max="3826" width="7.85546875" style="5" customWidth="1"/>
    <col min="3827" max="4052" width="8.85546875" style="5"/>
    <col min="4053" max="4053" width="5.42578125" style="5" customWidth="1"/>
    <col min="4054" max="4055" width="12.85546875" style="5" customWidth="1"/>
    <col min="4056" max="4062" width="5.42578125" style="5" customWidth="1"/>
    <col min="4063" max="4064" width="8.42578125" style="5" customWidth="1"/>
    <col min="4065" max="4074" width="8" style="5" customWidth="1"/>
    <col min="4075" max="4075" width="8.85546875" style="5" customWidth="1"/>
    <col min="4076" max="4076" width="10.140625" style="5" customWidth="1"/>
    <col min="4077" max="4082" width="7.85546875" style="5" customWidth="1"/>
    <col min="4083" max="4308" width="8.85546875" style="5"/>
    <col min="4309" max="4309" width="5.42578125" style="5" customWidth="1"/>
    <col min="4310" max="4311" width="12.85546875" style="5" customWidth="1"/>
    <col min="4312" max="4318" width="5.42578125" style="5" customWidth="1"/>
    <col min="4319" max="4320" width="8.42578125" style="5" customWidth="1"/>
    <col min="4321" max="4330" width="8" style="5" customWidth="1"/>
    <col min="4331" max="4331" width="8.85546875" style="5" customWidth="1"/>
    <col min="4332" max="4332" width="10.140625" style="5" customWidth="1"/>
    <col min="4333" max="4338" width="7.85546875" style="5" customWidth="1"/>
    <col min="4339" max="4564" width="8.85546875" style="5"/>
    <col min="4565" max="4565" width="5.42578125" style="5" customWidth="1"/>
    <col min="4566" max="4567" width="12.85546875" style="5" customWidth="1"/>
    <col min="4568" max="4574" width="5.42578125" style="5" customWidth="1"/>
    <col min="4575" max="4576" width="8.42578125" style="5" customWidth="1"/>
    <col min="4577" max="4586" width="8" style="5" customWidth="1"/>
    <col min="4587" max="4587" width="8.85546875" style="5" customWidth="1"/>
    <col min="4588" max="4588" width="10.140625" style="5" customWidth="1"/>
    <col min="4589" max="4594" width="7.85546875" style="5" customWidth="1"/>
    <col min="4595" max="4820" width="8.85546875" style="5"/>
    <col min="4821" max="4821" width="5.42578125" style="5" customWidth="1"/>
    <col min="4822" max="4823" width="12.85546875" style="5" customWidth="1"/>
    <col min="4824" max="4830" width="5.42578125" style="5" customWidth="1"/>
    <col min="4831" max="4832" width="8.42578125" style="5" customWidth="1"/>
    <col min="4833" max="4842" width="8" style="5" customWidth="1"/>
    <col min="4843" max="4843" width="8.85546875" style="5" customWidth="1"/>
    <col min="4844" max="4844" width="10.140625" style="5" customWidth="1"/>
    <col min="4845" max="4850" width="7.85546875" style="5" customWidth="1"/>
    <col min="4851" max="5076" width="8.85546875" style="5"/>
    <col min="5077" max="5077" width="5.42578125" style="5" customWidth="1"/>
    <col min="5078" max="5079" width="12.85546875" style="5" customWidth="1"/>
    <col min="5080" max="5086" width="5.42578125" style="5" customWidth="1"/>
    <col min="5087" max="5088" width="8.42578125" style="5" customWidth="1"/>
    <col min="5089" max="5098" width="8" style="5" customWidth="1"/>
    <col min="5099" max="5099" width="8.85546875" style="5" customWidth="1"/>
    <col min="5100" max="5100" width="10.140625" style="5" customWidth="1"/>
    <col min="5101" max="5106" width="7.85546875" style="5" customWidth="1"/>
    <col min="5107" max="5332" width="8.85546875" style="5"/>
    <col min="5333" max="5333" width="5.42578125" style="5" customWidth="1"/>
    <col min="5334" max="5335" width="12.85546875" style="5" customWidth="1"/>
    <col min="5336" max="5342" width="5.42578125" style="5" customWidth="1"/>
    <col min="5343" max="5344" width="8.42578125" style="5" customWidth="1"/>
    <col min="5345" max="5354" width="8" style="5" customWidth="1"/>
    <col min="5355" max="5355" width="8.85546875" style="5" customWidth="1"/>
    <col min="5356" max="5356" width="10.140625" style="5" customWidth="1"/>
    <col min="5357" max="5362" width="7.85546875" style="5" customWidth="1"/>
    <col min="5363" max="5588" width="8.85546875" style="5"/>
    <col min="5589" max="5589" width="5.42578125" style="5" customWidth="1"/>
    <col min="5590" max="5591" width="12.85546875" style="5" customWidth="1"/>
    <col min="5592" max="5598" width="5.42578125" style="5" customWidth="1"/>
    <col min="5599" max="5600" width="8.42578125" style="5" customWidth="1"/>
    <col min="5601" max="5610" width="8" style="5" customWidth="1"/>
    <col min="5611" max="5611" width="8.85546875" style="5" customWidth="1"/>
    <col min="5612" max="5612" width="10.140625" style="5" customWidth="1"/>
    <col min="5613" max="5618" width="7.85546875" style="5" customWidth="1"/>
    <col min="5619" max="5844" width="8.85546875" style="5"/>
    <col min="5845" max="5845" width="5.42578125" style="5" customWidth="1"/>
    <col min="5846" max="5847" width="12.85546875" style="5" customWidth="1"/>
    <col min="5848" max="5854" width="5.42578125" style="5" customWidth="1"/>
    <col min="5855" max="5856" width="8.42578125" style="5" customWidth="1"/>
    <col min="5857" max="5866" width="8" style="5" customWidth="1"/>
    <col min="5867" max="5867" width="8.85546875" style="5" customWidth="1"/>
    <col min="5868" max="5868" width="10.140625" style="5" customWidth="1"/>
    <col min="5869" max="5874" width="7.85546875" style="5" customWidth="1"/>
    <col min="5875" max="6100" width="8.85546875" style="5"/>
    <col min="6101" max="6101" width="5.42578125" style="5" customWidth="1"/>
    <col min="6102" max="6103" width="12.85546875" style="5" customWidth="1"/>
    <col min="6104" max="6110" width="5.42578125" style="5" customWidth="1"/>
    <col min="6111" max="6112" width="8.42578125" style="5" customWidth="1"/>
    <col min="6113" max="6122" width="8" style="5" customWidth="1"/>
    <col min="6123" max="6123" width="8.85546875" style="5" customWidth="1"/>
    <col min="6124" max="6124" width="10.140625" style="5" customWidth="1"/>
    <col min="6125" max="6130" width="7.85546875" style="5" customWidth="1"/>
    <col min="6131" max="6356" width="8.85546875" style="5"/>
    <col min="6357" max="6357" width="5.42578125" style="5" customWidth="1"/>
    <col min="6358" max="6359" width="12.85546875" style="5" customWidth="1"/>
    <col min="6360" max="6366" width="5.42578125" style="5" customWidth="1"/>
    <col min="6367" max="6368" width="8.42578125" style="5" customWidth="1"/>
    <col min="6369" max="6378" width="8" style="5" customWidth="1"/>
    <col min="6379" max="6379" width="8.85546875" style="5" customWidth="1"/>
    <col min="6380" max="6380" width="10.140625" style="5" customWidth="1"/>
    <col min="6381" max="6386" width="7.85546875" style="5" customWidth="1"/>
    <col min="6387" max="6612" width="8.85546875" style="5"/>
    <col min="6613" max="6613" width="5.42578125" style="5" customWidth="1"/>
    <col min="6614" max="6615" width="12.85546875" style="5" customWidth="1"/>
    <col min="6616" max="6622" width="5.42578125" style="5" customWidth="1"/>
    <col min="6623" max="6624" width="8.42578125" style="5" customWidth="1"/>
    <col min="6625" max="6634" width="8" style="5" customWidth="1"/>
    <col min="6635" max="6635" width="8.85546875" style="5" customWidth="1"/>
    <col min="6636" max="6636" width="10.140625" style="5" customWidth="1"/>
    <col min="6637" max="6642" width="7.85546875" style="5" customWidth="1"/>
    <col min="6643" max="6868" width="8.85546875" style="5"/>
    <col min="6869" max="6869" width="5.42578125" style="5" customWidth="1"/>
    <col min="6870" max="6871" width="12.85546875" style="5" customWidth="1"/>
    <col min="6872" max="6878" width="5.42578125" style="5" customWidth="1"/>
    <col min="6879" max="6880" width="8.42578125" style="5" customWidth="1"/>
    <col min="6881" max="6890" width="8" style="5" customWidth="1"/>
    <col min="6891" max="6891" width="8.85546875" style="5" customWidth="1"/>
    <col min="6892" max="6892" width="10.140625" style="5" customWidth="1"/>
    <col min="6893" max="6898" width="7.85546875" style="5" customWidth="1"/>
    <col min="6899" max="7124" width="8.85546875" style="5"/>
    <col min="7125" max="7125" width="5.42578125" style="5" customWidth="1"/>
    <col min="7126" max="7127" width="12.85546875" style="5" customWidth="1"/>
    <col min="7128" max="7134" width="5.42578125" style="5" customWidth="1"/>
    <col min="7135" max="7136" width="8.42578125" style="5" customWidth="1"/>
    <col min="7137" max="7146" width="8" style="5" customWidth="1"/>
    <col min="7147" max="7147" width="8.85546875" style="5" customWidth="1"/>
    <col min="7148" max="7148" width="10.140625" style="5" customWidth="1"/>
    <col min="7149" max="7154" width="7.85546875" style="5" customWidth="1"/>
    <col min="7155" max="7380" width="8.85546875" style="5"/>
    <col min="7381" max="7381" width="5.42578125" style="5" customWidth="1"/>
    <col min="7382" max="7383" width="12.85546875" style="5" customWidth="1"/>
    <col min="7384" max="7390" width="5.42578125" style="5" customWidth="1"/>
    <col min="7391" max="7392" width="8.42578125" style="5" customWidth="1"/>
    <col min="7393" max="7402" width="8" style="5" customWidth="1"/>
    <col min="7403" max="7403" width="8.85546875" style="5" customWidth="1"/>
    <col min="7404" max="7404" width="10.140625" style="5" customWidth="1"/>
    <col min="7405" max="7410" width="7.85546875" style="5" customWidth="1"/>
    <col min="7411" max="7636" width="8.85546875" style="5"/>
    <col min="7637" max="7637" width="5.42578125" style="5" customWidth="1"/>
    <col min="7638" max="7639" width="12.85546875" style="5" customWidth="1"/>
    <col min="7640" max="7646" width="5.42578125" style="5" customWidth="1"/>
    <col min="7647" max="7648" width="8.42578125" style="5" customWidth="1"/>
    <col min="7649" max="7658" width="8" style="5" customWidth="1"/>
    <col min="7659" max="7659" width="8.85546875" style="5" customWidth="1"/>
    <col min="7660" max="7660" width="10.140625" style="5" customWidth="1"/>
    <col min="7661" max="7666" width="7.85546875" style="5" customWidth="1"/>
    <col min="7667" max="7892" width="8.85546875" style="5"/>
    <col min="7893" max="7893" width="5.42578125" style="5" customWidth="1"/>
    <col min="7894" max="7895" width="12.85546875" style="5" customWidth="1"/>
    <col min="7896" max="7902" width="5.42578125" style="5" customWidth="1"/>
    <col min="7903" max="7904" width="8.42578125" style="5" customWidth="1"/>
    <col min="7905" max="7914" width="8" style="5" customWidth="1"/>
    <col min="7915" max="7915" width="8.85546875" style="5" customWidth="1"/>
    <col min="7916" max="7916" width="10.140625" style="5" customWidth="1"/>
    <col min="7917" max="7922" width="7.85546875" style="5" customWidth="1"/>
    <col min="7923" max="8148" width="8.85546875" style="5"/>
    <col min="8149" max="8149" width="5.42578125" style="5" customWidth="1"/>
    <col min="8150" max="8151" width="12.85546875" style="5" customWidth="1"/>
    <col min="8152" max="8158" width="5.42578125" style="5" customWidth="1"/>
    <col min="8159" max="8160" width="8.42578125" style="5" customWidth="1"/>
    <col min="8161" max="8170" width="8" style="5" customWidth="1"/>
    <col min="8171" max="8171" width="8.85546875" style="5" customWidth="1"/>
    <col min="8172" max="8172" width="10.140625" style="5" customWidth="1"/>
    <col min="8173" max="8178" width="7.85546875" style="5" customWidth="1"/>
    <col min="8179" max="8404" width="8.85546875" style="5"/>
    <col min="8405" max="8405" width="5.42578125" style="5" customWidth="1"/>
    <col min="8406" max="8407" width="12.85546875" style="5" customWidth="1"/>
    <col min="8408" max="8414" width="5.42578125" style="5" customWidth="1"/>
    <col min="8415" max="8416" width="8.42578125" style="5" customWidth="1"/>
    <col min="8417" max="8426" width="8" style="5" customWidth="1"/>
    <col min="8427" max="8427" width="8.85546875" style="5" customWidth="1"/>
    <col min="8428" max="8428" width="10.140625" style="5" customWidth="1"/>
    <col min="8429" max="8434" width="7.85546875" style="5" customWidth="1"/>
    <col min="8435" max="8660" width="8.85546875" style="5"/>
    <col min="8661" max="8661" width="5.42578125" style="5" customWidth="1"/>
    <col min="8662" max="8663" width="12.85546875" style="5" customWidth="1"/>
    <col min="8664" max="8670" width="5.42578125" style="5" customWidth="1"/>
    <col min="8671" max="8672" width="8.42578125" style="5" customWidth="1"/>
    <col min="8673" max="8682" width="8" style="5" customWidth="1"/>
    <col min="8683" max="8683" width="8.85546875" style="5" customWidth="1"/>
    <col min="8684" max="8684" width="10.140625" style="5" customWidth="1"/>
    <col min="8685" max="8690" width="7.85546875" style="5" customWidth="1"/>
    <col min="8691" max="8916" width="8.85546875" style="5"/>
    <col min="8917" max="8917" width="5.42578125" style="5" customWidth="1"/>
    <col min="8918" max="8919" width="12.85546875" style="5" customWidth="1"/>
    <col min="8920" max="8926" width="5.42578125" style="5" customWidth="1"/>
    <col min="8927" max="8928" width="8.42578125" style="5" customWidth="1"/>
    <col min="8929" max="8938" width="8" style="5" customWidth="1"/>
    <col min="8939" max="8939" width="8.85546875" style="5" customWidth="1"/>
    <col min="8940" max="8940" width="10.140625" style="5" customWidth="1"/>
    <col min="8941" max="8946" width="7.85546875" style="5" customWidth="1"/>
    <col min="8947" max="9172" width="8.85546875" style="5"/>
    <col min="9173" max="9173" width="5.42578125" style="5" customWidth="1"/>
    <col min="9174" max="9175" width="12.85546875" style="5" customWidth="1"/>
    <col min="9176" max="9182" width="5.42578125" style="5" customWidth="1"/>
    <col min="9183" max="9184" width="8.42578125" style="5" customWidth="1"/>
    <col min="9185" max="9194" width="8" style="5" customWidth="1"/>
    <col min="9195" max="9195" width="8.85546875" style="5" customWidth="1"/>
    <col min="9196" max="9196" width="10.140625" style="5" customWidth="1"/>
    <col min="9197" max="9202" width="7.85546875" style="5" customWidth="1"/>
    <col min="9203" max="9428" width="8.85546875" style="5"/>
    <col min="9429" max="9429" width="5.42578125" style="5" customWidth="1"/>
    <col min="9430" max="9431" width="12.85546875" style="5" customWidth="1"/>
    <col min="9432" max="9438" width="5.42578125" style="5" customWidth="1"/>
    <col min="9439" max="9440" width="8.42578125" style="5" customWidth="1"/>
    <col min="9441" max="9450" width="8" style="5" customWidth="1"/>
    <col min="9451" max="9451" width="8.85546875" style="5" customWidth="1"/>
    <col min="9452" max="9452" width="10.140625" style="5" customWidth="1"/>
    <col min="9453" max="9458" width="7.85546875" style="5" customWidth="1"/>
    <col min="9459" max="9684" width="8.85546875" style="5"/>
    <col min="9685" max="9685" width="5.42578125" style="5" customWidth="1"/>
    <col min="9686" max="9687" width="12.85546875" style="5" customWidth="1"/>
    <col min="9688" max="9694" width="5.42578125" style="5" customWidth="1"/>
    <col min="9695" max="9696" width="8.42578125" style="5" customWidth="1"/>
    <col min="9697" max="9706" width="8" style="5" customWidth="1"/>
    <col min="9707" max="9707" width="8.85546875" style="5" customWidth="1"/>
    <col min="9708" max="9708" width="10.140625" style="5" customWidth="1"/>
    <col min="9709" max="9714" width="7.85546875" style="5" customWidth="1"/>
    <col min="9715" max="9940" width="8.85546875" style="5"/>
    <col min="9941" max="9941" width="5.42578125" style="5" customWidth="1"/>
    <col min="9942" max="9943" width="12.85546875" style="5" customWidth="1"/>
    <col min="9944" max="9950" width="5.42578125" style="5" customWidth="1"/>
    <col min="9951" max="9952" width="8.42578125" style="5" customWidth="1"/>
    <col min="9953" max="9962" width="8" style="5" customWidth="1"/>
    <col min="9963" max="9963" width="8.85546875" style="5" customWidth="1"/>
    <col min="9964" max="9964" width="10.140625" style="5" customWidth="1"/>
    <col min="9965" max="9970" width="7.85546875" style="5" customWidth="1"/>
    <col min="9971" max="10196" width="8.85546875" style="5"/>
    <col min="10197" max="10197" width="5.42578125" style="5" customWidth="1"/>
    <col min="10198" max="10199" width="12.85546875" style="5" customWidth="1"/>
    <col min="10200" max="10206" width="5.42578125" style="5" customWidth="1"/>
    <col min="10207" max="10208" width="8.42578125" style="5" customWidth="1"/>
    <col min="10209" max="10218" width="8" style="5" customWidth="1"/>
    <col min="10219" max="10219" width="8.85546875" style="5" customWidth="1"/>
    <col min="10220" max="10220" width="10.140625" style="5" customWidth="1"/>
    <col min="10221" max="10226" width="7.85546875" style="5" customWidth="1"/>
    <col min="10227" max="10452" width="8.85546875" style="5"/>
    <col min="10453" max="10453" width="5.42578125" style="5" customWidth="1"/>
    <col min="10454" max="10455" width="12.85546875" style="5" customWidth="1"/>
    <col min="10456" max="10462" width="5.42578125" style="5" customWidth="1"/>
    <col min="10463" max="10464" width="8.42578125" style="5" customWidth="1"/>
    <col min="10465" max="10474" width="8" style="5" customWidth="1"/>
    <col min="10475" max="10475" width="8.85546875" style="5" customWidth="1"/>
    <col min="10476" max="10476" width="10.140625" style="5" customWidth="1"/>
    <col min="10477" max="10482" width="7.85546875" style="5" customWidth="1"/>
    <col min="10483" max="10708" width="8.85546875" style="5"/>
    <col min="10709" max="10709" width="5.42578125" style="5" customWidth="1"/>
    <col min="10710" max="10711" width="12.85546875" style="5" customWidth="1"/>
    <col min="10712" max="10718" width="5.42578125" style="5" customWidth="1"/>
    <col min="10719" max="10720" width="8.42578125" style="5" customWidth="1"/>
    <col min="10721" max="10730" width="8" style="5" customWidth="1"/>
    <col min="10731" max="10731" width="8.85546875" style="5" customWidth="1"/>
    <col min="10732" max="10732" width="10.140625" style="5" customWidth="1"/>
    <col min="10733" max="10738" width="7.85546875" style="5" customWidth="1"/>
    <col min="10739" max="10964" width="8.85546875" style="5"/>
    <col min="10965" max="10965" width="5.42578125" style="5" customWidth="1"/>
    <col min="10966" max="10967" width="12.85546875" style="5" customWidth="1"/>
    <col min="10968" max="10974" width="5.42578125" style="5" customWidth="1"/>
    <col min="10975" max="10976" width="8.42578125" style="5" customWidth="1"/>
    <col min="10977" max="10986" width="8" style="5" customWidth="1"/>
    <col min="10987" max="10987" width="8.85546875" style="5" customWidth="1"/>
    <col min="10988" max="10988" width="10.140625" style="5" customWidth="1"/>
    <col min="10989" max="10994" width="7.85546875" style="5" customWidth="1"/>
    <col min="10995" max="11220" width="8.85546875" style="5"/>
    <col min="11221" max="11221" width="5.42578125" style="5" customWidth="1"/>
    <col min="11222" max="11223" width="12.85546875" style="5" customWidth="1"/>
    <col min="11224" max="11230" width="5.42578125" style="5" customWidth="1"/>
    <col min="11231" max="11232" width="8.42578125" style="5" customWidth="1"/>
    <col min="11233" max="11242" width="8" style="5" customWidth="1"/>
    <col min="11243" max="11243" width="8.85546875" style="5" customWidth="1"/>
    <col min="11244" max="11244" width="10.140625" style="5" customWidth="1"/>
    <col min="11245" max="11250" width="7.85546875" style="5" customWidth="1"/>
    <col min="11251" max="11476" width="8.85546875" style="5"/>
    <col min="11477" max="11477" width="5.42578125" style="5" customWidth="1"/>
    <col min="11478" max="11479" width="12.85546875" style="5" customWidth="1"/>
    <col min="11480" max="11486" width="5.42578125" style="5" customWidth="1"/>
    <col min="11487" max="11488" width="8.42578125" style="5" customWidth="1"/>
    <col min="11489" max="11498" width="8" style="5" customWidth="1"/>
    <col min="11499" max="11499" width="8.85546875" style="5" customWidth="1"/>
    <col min="11500" max="11500" width="10.140625" style="5" customWidth="1"/>
    <col min="11501" max="11506" width="7.85546875" style="5" customWidth="1"/>
    <col min="11507" max="11732" width="8.85546875" style="5"/>
    <col min="11733" max="11733" width="5.42578125" style="5" customWidth="1"/>
    <col min="11734" max="11735" width="12.85546875" style="5" customWidth="1"/>
    <col min="11736" max="11742" width="5.42578125" style="5" customWidth="1"/>
    <col min="11743" max="11744" width="8.42578125" style="5" customWidth="1"/>
    <col min="11745" max="11754" width="8" style="5" customWidth="1"/>
    <col min="11755" max="11755" width="8.85546875" style="5" customWidth="1"/>
    <col min="11756" max="11756" width="10.140625" style="5" customWidth="1"/>
    <col min="11757" max="11762" width="7.85546875" style="5" customWidth="1"/>
    <col min="11763" max="11988" width="8.85546875" style="5"/>
    <col min="11989" max="11989" width="5.42578125" style="5" customWidth="1"/>
    <col min="11990" max="11991" width="12.85546875" style="5" customWidth="1"/>
    <col min="11992" max="11998" width="5.42578125" style="5" customWidth="1"/>
    <col min="11999" max="12000" width="8.42578125" style="5" customWidth="1"/>
    <col min="12001" max="12010" width="8" style="5" customWidth="1"/>
    <col min="12011" max="12011" width="8.85546875" style="5" customWidth="1"/>
    <col min="12012" max="12012" width="10.140625" style="5" customWidth="1"/>
    <col min="12013" max="12018" width="7.85546875" style="5" customWidth="1"/>
    <col min="12019" max="12244" width="8.85546875" style="5"/>
    <col min="12245" max="12245" width="5.42578125" style="5" customWidth="1"/>
    <col min="12246" max="12247" width="12.85546875" style="5" customWidth="1"/>
    <col min="12248" max="12254" width="5.42578125" style="5" customWidth="1"/>
    <col min="12255" max="12256" width="8.42578125" style="5" customWidth="1"/>
    <col min="12257" max="12266" width="8" style="5" customWidth="1"/>
    <col min="12267" max="12267" width="8.85546875" style="5" customWidth="1"/>
    <col min="12268" max="12268" width="10.140625" style="5" customWidth="1"/>
    <col min="12269" max="12274" width="7.85546875" style="5" customWidth="1"/>
    <col min="12275" max="12500" width="8.85546875" style="5"/>
    <col min="12501" max="12501" width="5.42578125" style="5" customWidth="1"/>
    <col min="12502" max="12503" width="12.85546875" style="5" customWidth="1"/>
    <col min="12504" max="12510" width="5.42578125" style="5" customWidth="1"/>
    <col min="12511" max="12512" width="8.42578125" style="5" customWidth="1"/>
    <col min="12513" max="12522" width="8" style="5" customWidth="1"/>
    <col min="12523" max="12523" width="8.85546875" style="5" customWidth="1"/>
    <col min="12524" max="12524" width="10.140625" style="5" customWidth="1"/>
    <col min="12525" max="12530" width="7.85546875" style="5" customWidth="1"/>
    <col min="12531" max="12756" width="8.85546875" style="5"/>
    <col min="12757" max="12757" width="5.42578125" style="5" customWidth="1"/>
    <col min="12758" max="12759" width="12.85546875" style="5" customWidth="1"/>
    <col min="12760" max="12766" width="5.42578125" style="5" customWidth="1"/>
    <col min="12767" max="12768" width="8.42578125" style="5" customWidth="1"/>
    <col min="12769" max="12778" width="8" style="5" customWidth="1"/>
    <col min="12779" max="12779" width="8.85546875" style="5" customWidth="1"/>
    <col min="12780" max="12780" width="10.140625" style="5" customWidth="1"/>
    <col min="12781" max="12786" width="7.85546875" style="5" customWidth="1"/>
    <col min="12787" max="13012" width="8.85546875" style="5"/>
    <col min="13013" max="13013" width="5.42578125" style="5" customWidth="1"/>
    <col min="13014" max="13015" width="12.85546875" style="5" customWidth="1"/>
    <col min="13016" max="13022" width="5.42578125" style="5" customWidth="1"/>
    <col min="13023" max="13024" width="8.42578125" style="5" customWidth="1"/>
    <col min="13025" max="13034" width="8" style="5" customWidth="1"/>
    <col min="13035" max="13035" width="8.85546875" style="5" customWidth="1"/>
    <col min="13036" max="13036" width="10.140625" style="5" customWidth="1"/>
    <col min="13037" max="13042" width="7.85546875" style="5" customWidth="1"/>
    <col min="13043" max="13268" width="8.85546875" style="5"/>
    <col min="13269" max="13269" width="5.42578125" style="5" customWidth="1"/>
    <col min="13270" max="13271" width="12.85546875" style="5" customWidth="1"/>
    <col min="13272" max="13278" width="5.42578125" style="5" customWidth="1"/>
    <col min="13279" max="13280" width="8.42578125" style="5" customWidth="1"/>
    <col min="13281" max="13290" width="8" style="5" customWidth="1"/>
    <col min="13291" max="13291" width="8.85546875" style="5" customWidth="1"/>
    <col min="13292" max="13292" width="10.140625" style="5" customWidth="1"/>
    <col min="13293" max="13298" width="7.85546875" style="5" customWidth="1"/>
    <col min="13299" max="13524" width="8.85546875" style="5"/>
    <col min="13525" max="13525" width="5.42578125" style="5" customWidth="1"/>
    <col min="13526" max="13527" width="12.85546875" style="5" customWidth="1"/>
    <col min="13528" max="13534" width="5.42578125" style="5" customWidth="1"/>
    <col min="13535" max="13536" width="8.42578125" style="5" customWidth="1"/>
    <col min="13537" max="13546" width="8" style="5" customWidth="1"/>
    <col min="13547" max="13547" width="8.85546875" style="5" customWidth="1"/>
    <col min="13548" max="13548" width="10.140625" style="5" customWidth="1"/>
    <col min="13549" max="13554" width="7.85546875" style="5" customWidth="1"/>
    <col min="13555" max="13780" width="8.85546875" style="5"/>
    <col min="13781" max="13781" width="5.42578125" style="5" customWidth="1"/>
    <col min="13782" max="13783" width="12.85546875" style="5" customWidth="1"/>
    <col min="13784" max="13790" width="5.42578125" style="5" customWidth="1"/>
    <col min="13791" max="13792" width="8.42578125" style="5" customWidth="1"/>
    <col min="13793" max="13802" width="8" style="5" customWidth="1"/>
    <col min="13803" max="13803" width="8.85546875" style="5" customWidth="1"/>
    <col min="13804" max="13804" width="10.140625" style="5" customWidth="1"/>
    <col min="13805" max="13810" width="7.85546875" style="5" customWidth="1"/>
    <col min="13811" max="14036" width="8.85546875" style="5"/>
    <col min="14037" max="14037" width="5.42578125" style="5" customWidth="1"/>
    <col min="14038" max="14039" width="12.85546875" style="5" customWidth="1"/>
    <col min="14040" max="14046" width="5.42578125" style="5" customWidth="1"/>
    <col min="14047" max="14048" width="8.42578125" style="5" customWidth="1"/>
    <col min="14049" max="14058" width="8" style="5" customWidth="1"/>
    <col min="14059" max="14059" width="8.85546875" style="5" customWidth="1"/>
    <col min="14060" max="14060" width="10.140625" style="5" customWidth="1"/>
    <col min="14061" max="14066" width="7.85546875" style="5" customWidth="1"/>
    <col min="14067" max="14292" width="8.85546875" style="5"/>
    <col min="14293" max="14293" width="5.42578125" style="5" customWidth="1"/>
    <col min="14294" max="14295" width="12.85546875" style="5" customWidth="1"/>
    <col min="14296" max="14302" width="5.42578125" style="5" customWidth="1"/>
    <col min="14303" max="14304" width="8.42578125" style="5" customWidth="1"/>
    <col min="14305" max="14314" width="8" style="5" customWidth="1"/>
    <col min="14315" max="14315" width="8.85546875" style="5" customWidth="1"/>
    <col min="14316" max="14316" width="10.140625" style="5" customWidth="1"/>
    <col min="14317" max="14322" width="7.85546875" style="5" customWidth="1"/>
    <col min="14323" max="14548" width="8.85546875" style="5"/>
    <col min="14549" max="14549" width="5.42578125" style="5" customWidth="1"/>
    <col min="14550" max="14551" width="12.85546875" style="5" customWidth="1"/>
    <col min="14552" max="14558" width="5.42578125" style="5" customWidth="1"/>
    <col min="14559" max="14560" width="8.42578125" style="5" customWidth="1"/>
    <col min="14561" max="14570" width="8" style="5" customWidth="1"/>
    <col min="14571" max="14571" width="8.85546875" style="5" customWidth="1"/>
    <col min="14572" max="14572" width="10.140625" style="5" customWidth="1"/>
    <col min="14573" max="14578" width="7.85546875" style="5" customWidth="1"/>
    <col min="14579" max="14804" width="8.85546875" style="5"/>
    <col min="14805" max="14805" width="5.42578125" style="5" customWidth="1"/>
    <col min="14806" max="14807" width="12.85546875" style="5" customWidth="1"/>
    <col min="14808" max="14814" width="5.42578125" style="5" customWidth="1"/>
    <col min="14815" max="14816" width="8.42578125" style="5" customWidth="1"/>
    <col min="14817" max="14826" width="8" style="5" customWidth="1"/>
    <col min="14827" max="14827" width="8.85546875" style="5" customWidth="1"/>
    <col min="14828" max="14828" width="10.140625" style="5" customWidth="1"/>
    <col min="14829" max="14834" width="7.85546875" style="5" customWidth="1"/>
    <col min="14835" max="15060" width="8.85546875" style="5"/>
    <col min="15061" max="15061" width="5.42578125" style="5" customWidth="1"/>
    <col min="15062" max="15063" width="12.85546875" style="5" customWidth="1"/>
    <col min="15064" max="15070" width="5.42578125" style="5" customWidth="1"/>
    <col min="15071" max="15072" width="8.42578125" style="5" customWidth="1"/>
    <col min="15073" max="15082" width="8" style="5" customWidth="1"/>
    <col min="15083" max="15083" width="8.85546875" style="5" customWidth="1"/>
    <col min="15084" max="15084" width="10.140625" style="5" customWidth="1"/>
    <col min="15085" max="15090" width="7.85546875" style="5" customWidth="1"/>
    <col min="15091" max="15316" width="8.85546875" style="5"/>
    <col min="15317" max="15317" width="5.42578125" style="5" customWidth="1"/>
    <col min="15318" max="15319" width="12.85546875" style="5" customWidth="1"/>
    <col min="15320" max="15326" width="5.42578125" style="5" customWidth="1"/>
    <col min="15327" max="15328" width="8.42578125" style="5" customWidth="1"/>
    <col min="15329" max="15338" width="8" style="5" customWidth="1"/>
    <col min="15339" max="15339" width="8.85546875" style="5" customWidth="1"/>
    <col min="15340" max="15340" width="10.140625" style="5" customWidth="1"/>
    <col min="15341" max="15346" width="7.85546875" style="5" customWidth="1"/>
    <col min="15347" max="15572" width="8.85546875" style="5"/>
    <col min="15573" max="15573" width="5.42578125" style="5" customWidth="1"/>
    <col min="15574" max="15575" width="12.85546875" style="5" customWidth="1"/>
    <col min="15576" max="15582" width="5.42578125" style="5" customWidth="1"/>
    <col min="15583" max="15584" width="8.42578125" style="5" customWidth="1"/>
    <col min="15585" max="15594" width="8" style="5" customWidth="1"/>
    <col min="15595" max="15595" width="8.85546875" style="5" customWidth="1"/>
    <col min="15596" max="15596" width="10.140625" style="5" customWidth="1"/>
    <col min="15597" max="15602" width="7.85546875" style="5" customWidth="1"/>
    <col min="15603" max="15828" width="8.85546875" style="5"/>
    <col min="15829" max="15829" width="5.42578125" style="5" customWidth="1"/>
    <col min="15830" max="15831" width="12.85546875" style="5" customWidth="1"/>
    <col min="15832" max="15838" width="5.42578125" style="5" customWidth="1"/>
    <col min="15839" max="15840" width="8.42578125" style="5" customWidth="1"/>
    <col min="15841" max="15850" width="8" style="5" customWidth="1"/>
    <col min="15851" max="15851" width="8.85546875" style="5" customWidth="1"/>
    <col min="15852" max="15852" width="10.140625" style="5" customWidth="1"/>
    <col min="15853" max="15858" width="7.85546875" style="5" customWidth="1"/>
    <col min="15859" max="16084" width="8.85546875" style="5"/>
    <col min="16085" max="16085" width="5.42578125" style="5" customWidth="1"/>
    <col min="16086" max="16087" width="12.85546875" style="5" customWidth="1"/>
    <col min="16088" max="16094" width="5.42578125" style="5" customWidth="1"/>
    <col min="16095" max="16096" width="8.42578125" style="5" customWidth="1"/>
    <col min="16097" max="16106" width="8" style="5" customWidth="1"/>
    <col min="16107" max="16107" width="8.85546875" style="5" customWidth="1"/>
    <col min="16108" max="16108" width="10.140625" style="5" customWidth="1"/>
    <col min="16109" max="16114" width="7.85546875" style="5" customWidth="1"/>
    <col min="16115" max="16384" width="8.85546875" style="5"/>
  </cols>
  <sheetData>
    <row r="2" spans="1:11" s="10" customFormat="1" ht="19.5" customHeight="1">
      <c r="A2" s="471" t="s">
        <v>222</v>
      </c>
      <c r="B2" s="271" t="s">
        <v>221</v>
      </c>
      <c r="C2" s="469" t="s">
        <v>220</v>
      </c>
      <c r="D2" s="271" t="s">
        <v>8</v>
      </c>
      <c r="E2" s="271"/>
      <c r="F2" s="271" t="s">
        <v>10</v>
      </c>
      <c r="G2" s="271"/>
      <c r="H2" s="271" t="s">
        <v>11</v>
      </c>
      <c r="I2" s="271"/>
      <c r="J2" s="271" t="s">
        <v>12</v>
      </c>
      <c r="K2" s="271"/>
    </row>
    <row r="3" spans="1:11" s="10" customFormat="1" ht="19.5" customHeight="1">
      <c r="A3" s="471"/>
      <c r="B3" s="271"/>
      <c r="C3" s="470"/>
      <c r="D3" s="102" t="s">
        <v>23</v>
      </c>
      <c r="E3" s="102" t="s">
        <v>9</v>
      </c>
      <c r="F3" s="102" t="s">
        <v>23</v>
      </c>
      <c r="G3" s="102" t="s">
        <v>9</v>
      </c>
      <c r="H3" s="102" t="s">
        <v>23</v>
      </c>
      <c r="I3" s="102" t="s">
        <v>9</v>
      </c>
      <c r="J3" s="102" t="s">
        <v>23</v>
      </c>
      <c r="K3" s="102" t="s">
        <v>9</v>
      </c>
    </row>
    <row r="4" spans="1:11" s="10" customFormat="1" ht="18.75" customHeight="1">
      <c r="A4" s="468" t="s">
        <v>219</v>
      </c>
      <c r="B4" s="468"/>
      <c r="C4" s="101">
        <f>SUM(C5:C20)</f>
        <v>99.999999999999986</v>
      </c>
      <c r="D4" s="100">
        <v>18887</v>
      </c>
      <c r="E4" s="100">
        <v>8590</v>
      </c>
      <c r="F4" s="100">
        <v>2460</v>
      </c>
      <c r="G4" s="100">
        <v>1242</v>
      </c>
      <c r="H4" s="100">
        <v>14263</v>
      </c>
      <c r="I4" s="100">
        <v>6351</v>
      </c>
      <c r="J4" s="100">
        <v>2164</v>
      </c>
      <c r="K4" s="100">
        <v>997</v>
      </c>
    </row>
    <row r="5" spans="1:11" s="10" customFormat="1" ht="18.75" customHeight="1">
      <c r="A5" s="99">
        <v>1</v>
      </c>
      <c r="B5" s="98" t="s">
        <v>218</v>
      </c>
      <c r="C5" s="97">
        <f t="shared" ref="C5:C20" si="0">+D5*100/18887</f>
        <v>0.42886641605337006</v>
      </c>
      <c r="D5" s="96">
        <v>81</v>
      </c>
      <c r="E5" s="96">
        <v>73</v>
      </c>
      <c r="F5" s="96">
        <v>9</v>
      </c>
      <c r="G5" s="96">
        <v>6</v>
      </c>
      <c r="H5" s="96">
        <v>58</v>
      </c>
      <c r="I5" s="96">
        <v>53</v>
      </c>
      <c r="J5" s="96">
        <v>14</v>
      </c>
      <c r="K5" s="96">
        <v>14</v>
      </c>
    </row>
    <row r="6" spans="1:11" s="10" customFormat="1" ht="18.75" customHeight="1">
      <c r="A6" s="99">
        <f t="shared" ref="A6:A20" si="1">1+A5</f>
        <v>2</v>
      </c>
      <c r="B6" s="98" t="s">
        <v>217</v>
      </c>
      <c r="C6" s="97">
        <f t="shared" si="0"/>
        <v>4.0927622173982101</v>
      </c>
      <c r="D6" s="96">
        <v>773</v>
      </c>
      <c r="E6" s="96">
        <v>420</v>
      </c>
      <c r="F6" s="96">
        <v>104</v>
      </c>
      <c r="G6" s="96">
        <v>66</v>
      </c>
      <c r="H6" s="96">
        <v>578</v>
      </c>
      <c r="I6" s="96">
        <v>292</v>
      </c>
      <c r="J6" s="96">
        <v>91</v>
      </c>
      <c r="K6" s="96">
        <v>62</v>
      </c>
    </row>
    <row r="7" spans="1:11" s="10" customFormat="1" ht="25.5" customHeight="1">
      <c r="A7" s="99">
        <f t="shared" si="1"/>
        <v>3</v>
      </c>
      <c r="B7" s="98" t="s">
        <v>216</v>
      </c>
      <c r="C7" s="97">
        <f t="shared" si="0"/>
        <v>0.93185789167152011</v>
      </c>
      <c r="D7" s="96">
        <v>176</v>
      </c>
      <c r="E7" s="96">
        <v>0</v>
      </c>
      <c r="F7" s="96">
        <v>0</v>
      </c>
      <c r="G7" s="96">
        <v>0</v>
      </c>
      <c r="H7" s="96">
        <v>176</v>
      </c>
      <c r="I7" s="96">
        <v>0</v>
      </c>
      <c r="J7" s="96">
        <v>0</v>
      </c>
      <c r="K7" s="96">
        <v>0</v>
      </c>
    </row>
    <row r="8" spans="1:11" s="10" customFormat="1" ht="18.75" customHeight="1">
      <c r="A8" s="99">
        <f t="shared" si="1"/>
        <v>4</v>
      </c>
      <c r="B8" s="98" t="s">
        <v>215</v>
      </c>
      <c r="C8" s="97">
        <f t="shared" si="0"/>
        <v>2.3720019060729602</v>
      </c>
      <c r="D8" s="96">
        <v>448</v>
      </c>
      <c r="E8" s="96">
        <v>344</v>
      </c>
      <c r="F8" s="96">
        <v>27</v>
      </c>
      <c r="G8" s="96">
        <v>21</v>
      </c>
      <c r="H8" s="96">
        <v>362</v>
      </c>
      <c r="I8" s="96">
        <v>272</v>
      </c>
      <c r="J8" s="96">
        <v>59</v>
      </c>
      <c r="K8" s="96">
        <v>51</v>
      </c>
    </row>
    <row r="9" spans="1:11" s="10" customFormat="1" ht="18.75" customHeight="1">
      <c r="A9" s="99">
        <f t="shared" si="1"/>
        <v>5</v>
      </c>
      <c r="B9" s="98" t="s">
        <v>214</v>
      </c>
      <c r="C9" s="97">
        <f t="shared" si="0"/>
        <v>4.5322179276751209</v>
      </c>
      <c r="D9" s="96">
        <v>856</v>
      </c>
      <c r="E9" s="96">
        <v>635</v>
      </c>
      <c r="F9" s="96">
        <v>53</v>
      </c>
      <c r="G9" s="96">
        <v>24</v>
      </c>
      <c r="H9" s="96">
        <v>764</v>
      </c>
      <c r="I9" s="96">
        <v>575</v>
      </c>
      <c r="J9" s="96">
        <v>39</v>
      </c>
      <c r="K9" s="96">
        <v>36</v>
      </c>
    </row>
    <row r="10" spans="1:11" s="10" customFormat="1" ht="18.75" customHeight="1">
      <c r="A10" s="99">
        <f t="shared" si="1"/>
        <v>6</v>
      </c>
      <c r="B10" s="98" t="s">
        <v>213</v>
      </c>
      <c r="C10" s="97">
        <f t="shared" si="0"/>
        <v>0.16413406046487003</v>
      </c>
      <c r="D10" s="96">
        <v>31</v>
      </c>
      <c r="E10" s="96">
        <v>15</v>
      </c>
      <c r="F10" s="96">
        <v>0</v>
      </c>
      <c r="G10" s="96">
        <v>0</v>
      </c>
      <c r="H10" s="96">
        <v>31</v>
      </c>
      <c r="I10" s="96">
        <v>15</v>
      </c>
      <c r="J10" s="96">
        <v>0</v>
      </c>
      <c r="K10" s="96">
        <v>0</v>
      </c>
    </row>
    <row r="11" spans="1:11" s="10" customFormat="1" ht="18.75" customHeight="1">
      <c r="A11" s="99">
        <f t="shared" si="1"/>
        <v>7</v>
      </c>
      <c r="B11" s="98" t="s">
        <v>212</v>
      </c>
      <c r="C11" s="97">
        <f t="shared" si="0"/>
        <v>2.8802880288028803</v>
      </c>
      <c r="D11" s="96">
        <v>544</v>
      </c>
      <c r="E11" s="96">
        <v>360</v>
      </c>
      <c r="F11" s="96">
        <v>20</v>
      </c>
      <c r="G11" s="96">
        <v>14</v>
      </c>
      <c r="H11" s="96">
        <v>524</v>
      </c>
      <c r="I11" s="96">
        <v>346</v>
      </c>
      <c r="J11" s="96">
        <v>0</v>
      </c>
      <c r="K11" s="96">
        <v>0</v>
      </c>
    </row>
    <row r="12" spans="1:11" s="10" customFormat="1" ht="18.75" customHeight="1">
      <c r="A12" s="99">
        <f t="shared" si="1"/>
        <v>8</v>
      </c>
      <c r="B12" s="98" t="s">
        <v>211</v>
      </c>
      <c r="C12" s="97">
        <f t="shared" si="0"/>
        <v>16.926986816328693</v>
      </c>
      <c r="D12" s="96">
        <v>3197</v>
      </c>
      <c r="E12" s="96">
        <v>589</v>
      </c>
      <c r="F12" s="96">
        <v>298</v>
      </c>
      <c r="G12" s="96">
        <v>50</v>
      </c>
      <c r="H12" s="96">
        <v>2520</v>
      </c>
      <c r="I12" s="96">
        <v>486</v>
      </c>
      <c r="J12" s="96">
        <v>379</v>
      </c>
      <c r="K12" s="96">
        <v>53</v>
      </c>
    </row>
    <row r="13" spans="1:11" s="10" customFormat="1" ht="18.75" customHeight="1">
      <c r="A13" s="99">
        <f t="shared" si="1"/>
        <v>9</v>
      </c>
      <c r="B13" s="98" t="s">
        <v>210</v>
      </c>
      <c r="C13" s="97">
        <f t="shared" si="0"/>
        <v>10.70577645999894</v>
      </c>
      <c r="D13" s="96">
        <v>2022</v>
      </c>
      <c r="E13" s="96">
        <v>491</v>
      </c>
      <c r="F13" s="96">
        <v>338</v>
      </c>
      <c r="G13" s="96">
        <v>91</v>
      </c>
      <c r="H13" s="96">
        <v>1646</v>
      </c>
      <c r="I13" s="96">
        <v>389</v>
      </c>
      <c r="J13" s="96">
        <v>38</v>
      </c>
      <c r="K13" s="96">
        <v>11</v>
      </c>
    </row>
    <row r="14" spans="1:11" s="10" customFormat="1" ht="18.75" customHeight="1">
      <c r="A14" s="99">
        <f t="shared" si="1"/>
        <v>10</v>
      </c>
      <c r="B14" s="98" t="s">
        <v>209</v>
      </c>
      <c r="C14" s="97">
        <f t="shared" si="0"/>
        <v>0.93185789167152011</v>
      </c>
      <c r="D14" s="96">
        <v>176</v>
      </c>
      <c r="E14" s="96">
        <v>29</v>
      </c>
      <c r="F14" s="96">
        <v>51</v>
      </c>
      <c r="G14" s="96">
        <v>13</v>
      </c>
      <c r="H14" s="96">
        <v>125</v>
      </c>
      <c r="I14" s="96">
        <v>16</v>
      </c>
      <c r="J14" s="96">
        <v>0</v>
      </c>
      <c r="K14" s="96">
        <v>0</v>
      </c>
    </row>
    <row r="15" spans="1:11" s="10" customFormat="1" ht="18.75" customHeight="1">
      <c r="A15" s="99">
        <f t="shared" si="1"/>
        <v>11</v>
      </c>
      <c r="B15" s="98" t="s">
        <v>208</v>
      </c>
      <c r="C15" s="97">
        <f t="shared" si="0"/>
        <v>7.6825329591782712</v>
      </c>
      <c r="D15" s="96">
        <v>1451</v>
      </c>
      <c r="E15" s="96">
        <v>167</v>
      </c>
      <c r="F15" s="96">
        <v>79</v>
      </c>
      <c r="G15" s="96">
        <v>29</v>
      </c>
      <c r="H15" s="96">
        <v>1152</v>
      </c>
      <c r="I15" s="96">
        <v>135</v>
      </c>
      <c r="J15" s="96">
        <v>220</v>
      </c>
      <c r="K15" s="96">
        <v>3</v>
      </c>
    </row>
    <row r="16" spans="1:11" s="10" customFormat="1" ht="18.75" customHeight="1">
      <c r="A16" s="99">
        <f t="shared" si="1"/>
        <v>12</v>
      </c>
      <c r="B16" s="98" t="s">
        <v>207</v>
      </c>
      <c r="C16" s="97">
        <f t="shared" si="0"/>
        <v>6.9359877164187003</v>
      </c>
      <c r="D16" s="96">
        <v>1310</v>
      </c>
      <c r="E16" s="96">
        <v>564</v>
      </c>
      <c r="F16" s="96">
        <v>107</v>
      </c>
      <c r="G16" s="96">
        <v>29</v>
      </c>
      <c r="H16" s="96">
        <v>1122</v>
      </c>
      <c r="I16" s="96">
        <v>504</v>
      </c>
      <c r="J16" s="96">
        <v>81</v>
      </c>
      <c r="K16" s="96">
        <v>31</v>
      </c>
    </row>
    <row r="17" spans="1:11" s="10" customFormat="1" ht="18.75" customHeight="1">
      <c r="A17" s="99">
        <f t="shared" si="1"/>
        <v>13</v>
      </c>
      <c r="B17" s="98" t="s">
        <v>206</v>
      </c>
      <c r="C17" s="97">
        <f t="shared" si="0"/>
        <v>30.153015301530154</v>
      </c>
      <c r="D17" s="96">
        <v>5695</v>
      </c>
      <c r="E17" s="96">
        <v>3126</v>
      </c>
      <c r="F17" s="96">
        <v>670</v>
      </c>
      <c r="G17" s="96">
        <v>291</v>
      </c>
      <c r="H17" s="96">
        <v>3893</v>
      </c>
      <c r="I17" s="96">
        <v>2192</v>
      </c>
      <c r="J17" s="96">
        <v>1132</v>
      </c>
      <c r="K17" s="96">
        <v>643</v>
      </c>
    </row>
    <row r="18" spans="1:11" s="10" customFormat="1" ht="18.75" customHeight="1">
      <c r="A18" s="99">
        <f t="shared" si="1"/>
        <v>14</v>
      </c>
      <c r="B18" s="98" t="s">
        <v>205</v>
      </c>
      <c r="C18" s="97">
        <f t="shared" si="0"/>
        <v>0.54005400540054005</v>
      </c>
      <c r="D18" s="96">
        <v>102</v>
      </c>
      <c r="E18" s="96">
        <v>62</v>
      </c>
      <c r="F18" s="96">
        <v>0</v>
      </c>
      <c r="G18" s="96">
        <v>0</v>
      </c>
      <c r="H18" s="96">
        <v>102</v>
      </c>
      <c r="I18" s="96">
        <v>62</v>
      </c>
      <c r="J18" s="96">
        <v>0</v>
      </c>
      <c r="K18" s="96">
        <v>0</v>
      </c>
    </row>
    <row r="19" spans="1:11" s="10" customFormat="1" ht="18.75" customHeight="1">
      <c r="A19" s="99">
        <f t="shared" si="1"/>
        <v>15</v>
      </c>
      <c r="B19" s="98" t="s">
        <v>204</v>
      </c>
      <c r="C19" s="97">
        <f t="shared" si="0"/>
        <v>6.6500767723831204</v>
      </c>
      <c r="D19" s="96">
        <v>1256</v>
      </c>
      <c r="E19" s="96">
        <v>1052</v>
      </c>
      <c r="F19" s="96">
        <v>94</v>
      </c>
      <c r="G19" s="96">
        <v>84</v>
      </c>
      <c r="H19" s="96">
        <v>1051</v>
      </c>
      <c r="I19" s="96">
        <v>875</v>
      </c>
      <c r="J19" s="96">
        <v>111</v>
      </c>
      <c r="K19" s="96">
        <v>93</v>
      </c>
    </row>
    <row r="20" spans="1:11" s="10" customFormat="1" ht="18.75" customHeight="1">
      <c r="A20" s="99">
        <f t="shared" si="1"/>
        <v>16</v>
      </c>
      <c r="B20" s="98" t="s">
        <v>203</v>
      </c>
      <c r="C20" s="97">
        <f t="shared" si="0"/>
        <v>4.0715836289511307</v>
      </c>
      <c r="D20" s="96">
        <v>769</v>
      </c>
      <c r="E20" s="96">
        <v>663</v>
      </c>
      <c r="F20" s="96">
        <v>610</v>
      </c>
      <c r="G20" s="96">
        <v>524</v>
      </c>
      <c r="H20" s="96">
        <v>159</v>
      </c>
      <c r="I20" s="96">
        <v>139</v>
      </c>
      <c r="J20" s="96">
        <v>0</v>
      </c>
      <c r="K20" s="96">
        <v>0</v>
      </c>
    </row>
    <row r="21" spans="1:11" s="10" customFormat="1">
      <c r="B21" s="95"/>
      <c r="C21" s="95"/>
      <c r="D21" s="94"/>
      <c r="E21" s="94"/>
      <c r="F21" s="94"/>
      <c r="G21" s="94"/>
      <c r="H21" s="94"/>
      <c r="I21" s="94"/>
      <c r="J21" s="94"/>
      <c r="K21" s="94"/>
    </row>
    <row r="22" spans="1:11" s="10" customFormat="1">
      <c r="B22" s="95"/>
      <c r="C22" s="95"/>
      <c r="D22" s="94"/>
      <c r="E22" s="94"/>
      <c r="F22" s="94"/>
      <c r="G22" s="94"/>
      <c r="H22" s="94"/>
      <c r="I22" s="94"/>
      <c r="J22" s="94"/>
      <c r="K22" s="94"/>
    </row>
    <row r="23" spans="1:11" s="10" customFormat="1">
      <c r="B23" s="95"/>
      <c r="C23" s="95"/>
      <c r="D23" s="14"/>
      <c r="E23" s="14"/>
      <c r="F23" s="14"/>
      <c r="G23" s="14"/>
      <c r="H23" s="14"/>
      <c r="I23" s="14"/>
      <c r="J23" s="14"/>
      <c r="K23" s="14"/>
    </row>
    <row r="24" spans="1:11" s="10" customFormat="1">
      <c r="B24" s="95"/>
      <c r="C24" s="95"/>
      <c r="D24" s="14"/>
      <c r="E24" s="14"/>
      <c r="F24" s="14"/>
      <c r="G24" s="14"/>
      <c r="H24" s="14"/>
      <c r="I24" s="14"/>
      <c r="J24" s="14"/>
      <c r="K24" s="14"/>
    </row>
    <row r="25" spans="1:11" s="10" customFormat="1">
      <c r="B25" s="95"/>
      <c r="C25" s="95"/>
      <c r="D25" s="14"/>
      <c r="E25" s="14"/>
      <c r="F25" s="14"/>
      <c r="G25" s="14"/>
      <c r="H25" s="14"/>
      <c r="I25" s="14"/>
      <c r="J25" s="14"/>
      <c r="K25" s="14"/>
    </row>
    <row r="26" spans="1:11" s="10" customFormat="1">
      <c r="B26" s="95"/>
      <c r="C26" s="95"/>
      <c r="D26" s="14"/>
      <c r="E26" s="14"/>
      <c r="F26" s="14"/>
      <c r="G26" s="14"/>
      <c r="H26" s="14"/>
      <c r="I26" s="14"/>
      <c r="J26" s="14"/>
      <c r="K26" s="14"/>
    </row>
    <row r="27" spans="1:11" s="10" customFormat="1">
      <c r="B27" s="95"/>
      <c r="C27" s="95"/>
      <c r="D27" s="14"/>
      <c r="E27" s="14"/>
      <c r="F27" s="14"/>
      <c r="G27" s="14"/>
      <c r="H27" s="14"/>
      <c r="I27" s="14"/>
      <c r="J27" s="14"/>
      <c r="K27" s="14"/>
    </row>
    <row r="28" spans="1:11" s="10" customFormat="1">
      <c r="B28" s="95"/>
      <c r="C28" s="95"/>
      <c r="D28" s="14"/>
      <c r="E28" s="14"/>
      <c r="F28" s="14"/>
      <c r="G28" s="14"/>
      <c r="H28" s="14"/>
      <c r="I28" s="14"/>
      <c r="J28" s="14"/>
      <c r="K28" s="14"/>
    </row>
    <row r="29" spans="1:11" s="10" customFormat="1">
      <c r="B29" s="95"/>
      <c r="C29" s="95"/>
      <c r="D29" s="14"/>
      <c r="E29" s="14"/>
      <c r="F29" s="14"/>
      <c r="G29" s="14"/>
      <c r="H29" s="14"/>
      <c r="I29" s="14"/>
      <c r="J29" s="14"/>
      <c r="K29" s="14"/>
    </row>
    <row r="30" spans="1:11" s="10" customFormat="1">
      <c r="B30" s="95"/>
      <c r="C30" s="95"/>
      <c r="D30" s="14"/>
      <c r="E30" s="14"/>
      <c r="F30" s="14"/>
      <c r="G30" s="14"/>
      <c r="H30" s="14"/>
      <c r="I30" s="14"/>
      <c r="J30" s="14"/>
      <c r="K30" s="14"/>
    </row>
    <row r="31" spans="1:11" s="10" customFormat="1">
      <c r="B31" s="95"/>
      <c r="C31" s="95"/>
      <c r="D31" s="94"/>
      <c r="E31" s="94"/>
      <c r="F31" s="94"/>
      <c r="G31" s="94"/>
      <c r="H31" s="94"/>
      <c r="I31" s="94"/>
      <c r="J31" s="94"/>
      <c r="K31" s="94"/>
    </row>
    <row r="32" spans="1:11" s="10" customFormat="1">
      <c r="B32" s="95"/>
      <c r="C32" s="95"/>
      <c r="D32" s="14"/>
      <c r="E32" s="14"/>
      <c r="F32" s="14"/>
      <c r="G32" s="14"/>
      <c r="H32" s="14"/>
      <c r="I32" s="14"/>
      <c r="J32" s="14"/>
      <c r="K32" s="14"/>
    </row>
    <row r="33" spans="2:11" s="10" customFormat="1">
      <c r="B33" s="95"/>
      <c r="C33" s="95"/>
      <c r="D33" s="14"/>
      <c r="E33" s="14"/>
      <c r="F33" s="14"/>
      <c r="G33" s="14"/>
      <c r="H33" s="14"/>
      <c r="I33" s="14"/>
      <c r="J33" s="14"/>
      <c r="K33" s="14"/>
    </row>
    <row r="34" spans="2:11" s="10" customFormat="1">
      <c r="B34" s="95"/>
      <c r="C34" s="95"/>
      <c r="D34" s="14"/>
      <c r="E34" s="14"/>
      <c r="F34" s="14"/>
      <c r="G34" s="14"/>
      <c r="H34" s="14"/>
      <c r="I34" s="14"/>
      <c r="J34" s="14"/>
      <c r="K34" s="14"/>
    </row>
    <row r="35" spans="2:11" s="10" customFormat="1">
      <c r="B35" s="95"/>
      <c r="C35" s="95"/>
      <c r="D35" s="14"/>
      <c r="E35" s="14"/>
      <c r="F35" s="14"/>
      <c r="G35" s="14"/>
      <c r="H35" s="14"/>
      <c r="I35" s="14"/>
      <c r="J35" s="14"/>
      <c r="K35" s="14"/>
    </row>
    <row r="36" spans="2:11" s="10" customFormat="1">
      <c r="B36" s="95"/>
      <c r="C36" s="95"/>
      <c r="D36" s="14"/>
      <c r="E36" s="14"/>
      <c r="F36" s="14"/>
      <c r="G36" s="14"/>
      <c r="H36" s="14"/>
      <c r="I36" s="14"/>
      <c r="J36" s="14"/>
      <c r="K36" s="14"/>
    </row>
    <row r="37" spans="2:11" s="10" customFormat="1">
      <c r="B37" s="95"/>
      <c r="C37" s="95"/>
      <c r="D37" s="14"/>
      <c r="E37" s="14"/>
      <c r="F37" s="14"/>
      <c r="G37" s="14"/>
      <c r="H37" s="14"/>
      <c r="I37" s="14"/>
      <c r="J37" s="14"/>
      <c r="K37" s="14"/>
    </row>
    <row r="38" spans="2:11" s="10" customFormat="1">
      <c r="B38" s="95"/>
      <c r="C38" s="95"/>
      <c r="D38" s="14"/>
      <c r="E38" s="14"/>
      <c r="F38" s="14"/>
      <c r="G38" s="14"/>
      <c r="H38" s="14"/>
      <c r="I38" s="14"/>
      <c r="J38" s="14"/>
      <c r="K38" s="14"/>
    </row>
    <row r="39" spans="2:11" s="10" customFormat="1">
      <c r="B39" s="95"/>
      <c r="C39" s="95"/>
      <c r="D39" s="14"/>
      <c r="E39" s="14"/>
      <c r="F39" s="14"/>
      <c r="G39" s="14"/>
      <c r="H39" s="14"/>
      <c r="I39" s="14"/>
      <c r="J39" s="14"/>
      <c r="K39" s="14"/>
    </row>
    <row r="40" spans="2:11" s="10" customFormat="1">
      <c r="B40" s="95"/>
      <c r="C40" s="95"/>
      <c r="D40" s="94"/>
      <c r="E40" s="94"/>
      <c r="F40" s="94"/>
      <c r="G40" s="94"/>
      <c r="H40" s="94"/>
      <c r="I40" s="94"/>
      <c r="J40" s="94"/>
      <c r="K40" s="94"/>
    </row>
    <row r="41" spans="2:11" s="10" customFormat="1">
      <c r="B41" s="95"/>
      <c r="C41" s="95"/>
      <c r="D41" s="94"/>
      <c r="E41" s="94"/>
      <c r="F41" s="94"/>
      <c r="G41" s="94"/>
      <c r="H41" s="94"/>
      <c r="I41" s="94"/>
      <c r="J41" s="94"/>
      <c r="K41" s="94"/>
    </row>
    <row r="42" spans="2:11" s="10" customFormat="1">
      <c r="B42" s="95"/>
      <c r="C42" s="95"/>
      <c r="D42" s="94"/>
      <c r="E42" s="94"/>
      <c r="F42" s="94"/>
      <c r="G42" s="94"/>
      <c r="H42" s="94"/>
      <c r="I42" s="94"/>
      <c r="J42" s="94"/>
      <c r="K42" s="94"/>
    </row>
    <row r="43" spans="2:11" s="10" customFormat="1">
      <c r="B43" s="95"/>
      <c r="C43" s="95"/>
      <c r="D43" s="94"/>
      <c r="E43" s="94"/>
      <c r="F43" s="94"/>
      <c r="G43" s="94"/>
      <c r="H43" s="94"/>
      <c r="I43" s="94"/>
      <c r="J43" s="94"/>
      <c r="K43" s="94"/>
    </row>
    <row r="44" spans="2:11" s="10" customFormat="1">
      <c r="B44" s="95"/>
      <c r="C44" s="95"/>
      <c r="D44" s="94"/>
      <c r="E44" s="94"/>
      <c r="F44" s="94"/>
      <c r="G44" s="94"/>
      <c r="H44" s="94"/>
      <c r="I44" s="94"/>
      <c r="J44" s="94"/>
      <c r="K44" s="94"/>
    </row>
    <row r="45" spans="2:11" s="10" customFormat="1">
      <c r="B45" s="95"/>
      <c r="C45" s="95"/>
      <c r="D45" s="94"/>
      <c r="E45" s="94"/>
      <c r="F45" s="94"/>
      <c r="G45" s="94"/>
      <c r="H45" s="94"/>
      <c r="I45" s="94"/>
      <c r="J45" s="94"/>
      <c r="K45" s="94"/>
    </row>
    <row r="46" spans="2:11" s="10" customFormat="1">
      <c r="B46" s="95"/>
      <c r="C46" s="95"/>
      <c r="D46" s="94"/>
      <c r="E46" s="94"/>
      <c r="F46" s="94"/>
      <c r="G46" s="94"/>
      <c r="H46" s="94"/>
      <c r="I46" s="94"/>
      <c r="J46" s="94"/>
      <c r="K46" s="94"/>
    </row>
    <row r="47" spans="2:11" s="10" customFormat="1">
      <c r="B47" s="95"/>
      <c r="C47" s="95"/>
      <c r="D47" s="94"/>
      <c r="E47" s="94"/>
      <c r="F47" s="94"/>
      <c r="G47" s="94"/>
      <c r="H47" s="94"/>
      <c r="I47" s="94"/>
      <c r="J47" s="94"/>
      <c r="K47" s="94"/>
    </row>
    <row r="48" spans="2:11" s="10" customFormat="1">
      <c r="B48" s="95"/>
      <c r="C48" s="95"/>
      <c r="D48" s="94"/>
      <c r="E48" s="94"/>
      <c r="F48" s="94"/>
      <c r="G48" s="94"/>
      <c r="H48" s="94"/>
      <c r="I48" s="94"/>
      <c r="J48" s="94"/>
      <c r="K48" s="94"/>
    </row>
    <row r="49" spans="2:11" s="10" customFormat="1">
      <c r="B49" s="95"/>
      <c r="C49" s="95"/>
      <c r="D49" s="94"/>
      <c r="E49" s="94"/>
      <c r="F49" s="94"/>
      <c r="G49" s="94"/>
      <c r="H49" s="94"/>
      <c r="I49" s="94"/>
      <c r="J49" s="94"/>
      <c r="K49" s="94"/>
    </row>
    <row r="50" spans="2:11" s="10" customFormat="1">
      <c r="B50" s="95"/>
      <c r="C50" s="95"/>
      <c r="D50" s="94"/>
      <c r="E50" s="94"/>
      <c r="F50" s="94"/>
      <c r="G50" s="94"/>
      <c r="H50" s="94"/>
      <c r="I50" s="94"/>
      <c r="J50" s="94"/>
      <c r="K50" s="94"/>
    </row>
    <row r="51" spans="2:11" s="10" customFormat="1">
      <c r="B51" s="95"/>
      <c r="C51" s="95"/>
      <c r="D51" s="94"/>
      <c r="E51" s="94"/>
      <c r="F51" s="94"/>
      <c r="G51" s="94"/>
      <c r="H51" s="94"/>
      <c r="I51" s="94"/>
      <c r="J51" s="94"/>
      <c r="K51" s="94"/>
    </row>
    <row r="52" spans="2:11" s="10" customFormat="1">
      <c r="B52" s="95"/>
      <c r="C52" s="95"/>
      <c r="D52" s="94"/>
      <c r="E52" s="94"/>
      <c r="F52" s="94"/>
      <c r="G52" s="94"/>
      <c r="H52" s="94"/>
      <c r="I52" s="94"/>
      <c r="J52" s="94"/>
      <c r="K52" s="94"/>
    </row>
    <row r="53" spans="2:11" s="10" customFormat="1">
      <c r="B53" s="95"/>
      <c r="C53" s="95"/>
      <c r="D53" s="94"/>
      <c r="E53" s="94"/>
      <c r="F53" s="94"/>
      <c r="G53" s="94"/>
      <c r="H53" s="94"/>
      <c r="I53" s="94"/>
      <c r="J53" s="94"/>
      <c r="K53" s="94"/>
    </row>
    <row r="54" spans="2:11" s="10" customFormat="1">
      <c r="B54" s="95"/>
      <c r="C54" s="95"/>
      <c r="D54" s="94"/>
      <c r="E54" s="94"/>
      <c r="F54" s="94"/>
      <c r="G54" s="94"/>
      <c r="H54" s="94"/>
      <c r="I54" s="94"/>
      <c r="J54" s="94"/>
      <c r="K54" s="94"/>
    </row>
    <row r="55" spans="2:11" s="10" customFormat="1">
      <c r="B55" s="95"/>
      <c r="C55" s="95"/>
      <c r="D55" s="94"/>
      <c r="E55" s="94"/>
      <c r="F55" s="94"/>
      <c r="G55" s="94"/>
      <c r="H55" s="94"/>
      <c r="I55" s="94"/>
      <c r="J55" s="94"/>
      <c r="K55" s="94"/>
    </row>
    <row r="56" spans="2:11" s="10" customFormat="1">
      <c r="B56" s="95"/>
      <c r="C56" s="95"/>
      <c r="D56" s="94"/>
      <c r="E56" s="94"/>
      <c r="F56" s="94"/>
      <c r="G56" s="94"/>
      <c r="H56" s="94"/>
      <c r="I56" s="94"/>
      <c r="J56" s="94"/>
      <c r="K56" s="94"/>
    </row>
    <row r="57" spans="2:11" s="10" customFormat="1">
      <c r="B57" s="95"/>
      <c r="C57" s="95"/>
      <c r="D57" s="94"/>
      <c r="E57" s="94"/>
      <c r="F57" s="94"/>
      <c r="G57" s="94"/>
      <c r="H57" s="94"/>
      <c r="I57" s="94"/>
      <c r="J57" s="94"/>
      <c r="K57" s="94"/>
    </row>
    <row r="58" spans="2:11" s="10" customFormat="1">
      <c r="B58" s="95"/>
      <c r="C58" s="95"/>
      <c r="D58" s="94"/>
      <c r="E58" s="94"/>
      <c r="F58" s="94"/>
      <c r="G58" s="94"/>
      <c r="H58" s="94"/>
      <c r="I58" s="94"/>
      <c r="J58" s="94"/>
      <c r="K58" s="94"/>
    </row>
    <row r="59" spans="2:11" s="10" customFormat="1">
      <c r="B59" s="95"/>
      <c r="C59" s="95"/>
      <c r="D59" s="94"/>
      <c r="E59" s="94"/>
      <c r="F59" s="94"/>
      <c r="G59" s="94"/>
      <c r="H59" s="94"/>
      <c r="I59" s="94"/>
      <c r="J59" s="94"/>
      <c r="K59" s="94"/>
    </row>
    <row r="60" spans="2:11" s="10" customFormat="1">
      <c r="B60" s="95"/>
      <c r="C60" s="95"/>
      <c r="D60" s="94"/>
      <c r="E60" s="94"/>
      <c r="F60" s="94"/>
      <c r="G60" s="94"/>
      <c r="H60" s="94"/>
      <c r="I60" s="94"/>
      <c r="J60" s="94"/>
      <c r="K60" s="94"/>
    </row>
    <row r="61" spans="2:11" s="10" customFormat="1">
      <c r="B61" s="95"/>
      <c r="C61" s="95"/>
      <c r="D61" s="94"/>
      <c r="E61" s="94"/>
      <c r="F61" s="94"/>
      <c r="G61" s="94"/>
      <c r="H61" s="94"/>
      <c r="I61" s="94"/>
      <c r="J61" s="94"/>
      <c r="K61" s="94"/>
    </row>
    <row r="62" spans="2:11" s="10" customFormat="1">
      <c r="B62" s="95"/>
      <c r="C62" s="95"/>
      <c r="D62" s="94"/>
      <c r="E62" s="94"/>
      <c r="F62" s="94"/>
      <c r="G62" s="94"/>
      <c r="H62" s="94"/>
      <c r="I62" s="94"/>
      <c r="J62" s="94"/>
      <c r="K62" s="94"/>
    </row>
    <row r="63" spans="2:11" s="10" customFormat="1">
      <c r="B63" s="95"/>
      <c r="C63" s="95"/>
      <c r="D63" s="94"/>
      <c r="E63" s="94"/>
      <c r="F63" s="94"/>
      <c r="G63" s="94"/>
      <c r="H63" s="94"/>
      <c r="I63" s="94"/>
      <c r="J63" s="94"/>
      <c r="K63" s="94"/>
    </row>
    <row r="64" spans="2:11" s="10" customFormat="1">
      <c r="B64" s="95"/>
      <c r="C64" s="95"/>
      <c r="D64" s="94"/>
      <c r="E64" s="94"/>
      <c r="F64" s="94"/>
      <c r="G64" s="94"/>
      <c r="H64" s="94"/>
      <c r="I64" s="94"/>
      <c r="J64" s="94"/>
      <c r="K64" s="94"/>
    </row>
    <row r="65" spans="2:11" s="10" customFormat="1">
      <c r="B65" s="95"/>
      <c r="C65" s="95"/>
      <c r="D65" s="94"/>
      <c r="E65" s="94"/>
      <c r="F65" s="94"/>
      <c r="G65" s="94"/>
      <c r="H65" s="94"/>
      <c r="I65" s="94"/>
      <c r="J65" s="94"/>
      <c r="K65" s="94"/>
    </row>
    <row r="66" spans="2:11" s="10" customFormat="1">
      <c r="B66" s="95"/>
      <c r="C66" s="95"/>
      <c r="D66" s="94"/>
      <c r="E66" s="94"/>
      <c r="F66" s="94"/>
      <c r="G66" s="94"/>
      <c r="H66" s="94"/>
      <c r="I66" s="94"/>
      <c r="J66" s="94"/>
      <c r="K66" s="94"/>
    </row>
    <row r="67" spans="2:11" s="10" customFormat="1">
      <c r="B67" s="95"/>
      <c r="C67" s="95"/>
      <c r="D67" s="94"/>
      <c r="E67" s="94"/>
      <c r="F67" s="94"/>
      <c r="G67" s="94"/>
      <c r="H67" s="94"/>
      <c r="I67" s="94"/>
      <c r="J67" s="94"/>
      <c r="K67" s="94"/>
    </row>
    <row r="68" spans="2:11" s="10" customFormat="1">
      <c r="B68" s="95"/>
      <c r="C68" s="95"/>
      <c r="D68" s="94"/>
      <c r="E68" s="94"/>
      <c r="F68" s="94"/>
      <c r="G68" s="94"/>
      <c r="H68" s="94"/>
      <c r="I68" s="94"/>
      <c r="J68" s="94"/>
      <c r="K68" s="94"/>
    </row>
    <row r="69" spans="2:11" s="10" customFormat="1">
      <c r="B69" s="95"/>
      <c r="C69" s="95"/>
      <c r="D69" s="94"/>
      <c r="E69" s="94"/>
      <c r="F69" s="94"/>
      <c r="G69" s="94"/>
      <c r="H69" s="94"/>
      <c r="I69" s="94"/>
      <c r="J69" s="94"/>
      <c r="K69" s="94"/>
    </row>
    <row r="70" spans="2:11" s="10" customFormat="1">
      <c r="B70" s="95"/>
      <c r="C70" s="95"/>
      <c r="D70" s="94"/>
      <c r="E70" s="94"/>
      <c r="F70" s="94"/>
      <c r="G70" s="94"/>
      <c r="H70" s="94"/>
      <c r="I70" s="94"/>
      <c r="J70" s="94"/>
      <c r="K70" s="94"/>
    </row>
    <row r="71" spans="2:11" s="10" customFormat="1">
      <c r="B71" s="95"/>
      <c r="C71" s="95"/>
      <c r="D71" s="94"/>
      <c r="E71" s="94"/>
      <c r="F71" s="94"/>
      <c r="G71" s="94"/>
      <c r="H71" s="94"/>
      <c r="I71" s="94"/>
      <c r="J71" s="94"/>
      <c r="K71" s="94"/>
    </row>
    <row r="72" spans="2:11" s="10" customFormat="1">
      <c r="B72" s="95"/>
      <c r="C72" s="95"/>
      <c r="D72" s="94"/>
      <c r="E72" s="94"/>
      <c r="F72" s="94"/>
      <c r="G72" s="94"/>
      <c r="H72" s="94"/>
      <c r="I72" s="94"/>
      <c r="J72" s="94"/>
      <c r="K72" s="94"/>
    </row>
    <row r="73" spans="2:11" s="10" customFormat="1">
      <c r="B73" s="95"/>
      <c r="C73" s="95"/>
      <c r="D73" s="94"/>
      <c r="E73" s="94"/>
      <c r="F73" s="94"/>
      <c r="G73" s="94"/>
      <c r="H73" s="94"/>
      <c r="I73" s="94"/>
      <c r="J73" s="94"/>
      <c r="K73" s="94"/>
    </row>
    <row r="74" spans="2:11" s="10" customFormat="1">
      <c r="B74" s="95"/>
      <c r="C74" s="95"/>
      <c r="D74" s="94"/>
      <c r="E74" s="94"/>
      <c r="F74" s="94"/>
      <c r="G74" s="94"/>
      <c r="H74" s="94"/>
      <c r="I74" s="94"/>
      <c r="J74" s="94"/>
      <c r="K74" s="94"/>
    </row>
    <row r="75" spans="2:11" s="10" customFormat="1">
      <c r="B75" s="95"/>
      <c r="C75" s="95"/>
      <c r="D75" s="94"/>
      <c r="E75" s="94"/>
      <c r="F75" s="94"/>
      <c r="G75" s="94"/>
      <c r="H75" s="94"/>
      <c r="I75" s="94"/>
      <c r="J75" s="94"/>
      <c r="K75" s="94"/>
    </row>
    <row r="76" spans="2:11" s="10" customFormat="1">
      <c r="B76" s="95"/>
      <c r="C76" s="95"/>
      <c r="D76" s="94"/>
      <c r="E76" s="94"/>
      <c r="F76" s="94"/>
      <c r="G76" s="94"/>
      <c r="H76" s="94"/>
      <c r="I76" s="94"/>
      <c r="J76" s="94"/>
      <c r="K76" s="94"/>
    </row>
    <row r="77" spans="2:11" s="10" customFormat="1">
      <c r="B77" s="95"/>
      <c r="C77" s="95"/>
      <c r="D77" s="94"/>
      <c r="E77" s="94"/>
      <c r="F77" s="94"/>
      <c r="G77" s="94"/>
      <c r="H77" s="94"/>
      <c r="I77" s="94"/>
      <c r="J77" s="94"/>
      <c r="K77" s="94"/>
    </row>
    <row r="78" spans="2:11" s="10" customFormat="1">
      <c r="B78" s="95"/>
      <c r="C78" s="95"/>
      <c r="D78" s="94"/>
      <c r="E78" s="94"/>
      <c r="F78" s="94"/>
      <c r="G78" s="94"/>
      <c r="H78" s="94"/>
      <c r="I78" s="94"/>
      <c r="J78" s="94"/>
      <c r="K78" s="94"/>
    </row>
    <row r="79" spans="2:11" s="10" customFormat="1">
      <c r="B79" s="95"/>
      <c r="C79" s="95"/>
      <c r="D79" s="94"/>
      <c r="E79" s="94"/>
      <c r="F79" s="94"/>
      <c r="G79" s="94"/>
      <c r="H79" s="94"/>
      <c r="I79" s="94"/>
      <c r="J79" s="94"/>
      <c r="K79" s="94"/>
    </row>
    <row r="80" spans="2:11" s="10" customFormat="1">
      <c r="B80" s="95"/>
      <c r="C80" s="95"/>
      <c r="D80" s="94"/>
      <c r="E80" s="94"/>
      <c r="F80" s="94"/>
      <c r="G80" s="94"/>
      <c r="H80" s="94"/>
      <c r="I80" s="94"/>
      <c r="J80" s="94"/>
      <c r="K80" s="94"/>
    </row>
    <row r="81" spans="2:11" s="10" customFormat="1">
      <c r="B81" s="95"/>
      <c r="C81" s="95"/>
      <c r="D81" s="94"/>
      <c r="E81" s="94"/>
      <c r="F81" s="94"/>
      <c r="G81" s="94"/>
      <c r="H81" s="94"/>
      <c r="I81" s="94"/>
      <c r="J81" s="94"/>
      <c r="K81" s="94"/>
    </row>
    <row r="82" spans="2:11" s="10" customFormat="1">
      <c r="B82" s="95"/>
      <c r="C82" s="95"/>
      <c r="D82" s="94"/>
      <c r="E82" s="94"/>
      <c r="F82" s="94"/>
      <c r="G82" s="94"/>
      <c r="H82" s="94"/>
      <c r="I82" s="94"/>
      <c r="J82" s="94"/>
      <c r="K82" s="94"/>
    </row>
    <row r="83" spans="2:11" s="10" customFormat="1">
      <c r="B83" s="95"/>
      <c r="C83" s="95"/>
      <c r="D83" s="94"/>
      <c r="E83" s="94"/>
      <c r="F83" s="94"/>
      <c r="G83" s="94"/>
      <c r="H83" s="94"/>
      <c r="I83" s="94"/>
      <c r="J83" s="94"/>
      <c r="K83" s="94"/>
    </row>
    <row r="84" spans="2:11" s="10" customFormat="1">
      <c r="B84" s="95"/>
      <c r="C84" s="95"/>
      <c r="D84" s="94"/>
      <c r="E84" s="94"/>
      <c r="F84" s="94"/>
      <c r="G84" s="94"/>
      <c r="H84" s="94"/>
      <c r="I84" s="94"/>
      <c r="J84" s="94"/>
      <c r="K84" s="94"/>
    </row>
    <row r="85" spans="2:11" s="10" customFormat="1">
      <c r="B85" s="95"/>
      <c r="C85" s="95"/>
      <c r="D85" s="94"/>
      <c r="E85" s="94"/>
      <c r="F85" s="94"/>
      <c r="G85" s="94"/>
      <c r="H85" s="94"/>
      <c r="I85" s="94"/>
      <c r="J85" s="94"/>
      <c r="K85" s="94"/>
    </row>
    <row r="86" spans="2:11" s="10" customFormat="1">
      <c r="B86" s="95"/>
      <c r="C86" s="95"/>
      <c r="D86" s="94"/>
      <c r="E86" s="94"/>
      <c r="F86" s="94"/>
      <c r="G86" s="94"/>
      <c r="H86" s="94"/>
      <c r="I86" s="94"/>
      <c r="J86" s="94"/>
      <c r="K86" s="94"/>
    </row>
    <row r="87" spans="2:11" s="10" customFormat="1">
      <c r="B87" s="95"/>
      <c r="C87" s="95"/>
      <c r="D87" s="94"/>
      <c r="E87" s="94"/>
      <c r="F87" s="94"/>
      <c r="G87" s="94"/>
      <c r="H87" s="94"/>
      <c r="I87" s="94"/>
      <c r="J87" s="94"/>
      <c r="K87" s="94"/>
    </row>
    <row r="88" spans="2:11" s="10" customFormat="1">
      <c r="B88" s="95"/>
      <c r="C88" s="95"/>
      <c r="D88" s="94"/>
      <c r="E88" s="94"/>
      <c r="F88" s="94"/>
      <c r="G88" s="94"/>
      <c r="H88" s="94"/>
      <c r="I88" s="94"/>
      <c r="J88" s="94"/>
      <c r="K88" s="94"/>
    </row>
    <row r="89" spans="2:11" s="10" customFormat="1">
      <c r="B89" s="95"/>
      <c r="C89" s="95"/>
      <c r="D89" s="94"/>
      <c r="E89" s="94"/>
      <c r="F89" s="94"/>
      <c r="G89" s="94"/>
      <c r="H89" s="94"/>
      <c r="I89" s="94"/>
      <c r="J89" s="94"/>
      <c r="K89" s="94"/>
    </row>
    <row r="90" spans="2:11" s="10" customFormat="1">
      <c r="B90" s="95"/>
      <c r="C90" s="95"/>
      <c r="D90" s="94"/>
      <c r="E90" s="94"/>
      <c r="F90" s="94"/>
      <c r="G90" s="94"/>
      <c r="H90" s="94"/>
      <c r="I90" s="94"/>
      <c r="J90" s="94"/>
      <c r="K90" s="94"/>
    </row>
    <row r="91" spans="2:11" s="10" customFormat="1">
      <c r="B91" s="95"/>
      <c r="C91" s="95"/>
      <c r="D91" s="94"/>
      <c r="E91" s="94"/>
      <c r="F91" s="94"/>
      <c r="G91" s="94"/>
      <c r="H91" s="94"/>
      <c r="I91" s="94"/>
      <c r="J91" s="94"/>
      <c r="K91" s="94"/>
    </row>
    <row r="92" spans="2:11" s="10" customFormat="1">
      <c r="B92" s="95"/>
      <c r="C92" s="95"/>
      <c r="D92" s="94"/>
      <c r="E92" s="94"/>
      <c r="F92" s="94"/>
      <c r="G92" s="94"/>
      <c r="H92" s="94"/>
      <c r="I92" s="94"/>
      <c r="J92" s="94"/>
      <c r="K92" s="94"/>
    </row>
    <row r="93" spans="2:11" s="10" customFormat="1">
      <c r="B93" s="95"/>
      <c r="C93" s="95"/>
      <c r="D93" s="94"/>
      <c r="E93" s="94"/>
      <c r="F93" s="94"/>
      <c r="G93" s="94"/>
      <c r="H93" s="94"/>
      <c r="I93" s="94"/>
      <c r="J93" s="94"/>
      <c r="K93" s="94"/>
    </row>
    <row r="94" spans="2:11" s="10" customFormat="1">
      <c r="B94" s="95"/>
      <c r="C94" s="95"/>
      <c r="D94" s="94"/>
      <c r="E94" s="94"/>
      <c r="F94" s="94"/>
      <c r="G94" s="94"/>
      <c r="H94" s="94"/>
      <c r="I94" s="94"/>
      <c r="J94" s="94"/>
      <c r="K94" s="94"/>
    </row>
    <row r="95" spans="2:11" s="10" customFormat="1">
      <c r="B95" s="95"/>
      <c r="C95" s="95"/>
      <c r="D95" s="94"/>
      <c r="E95" s="94"/>
      <c r="F95" s="94"/>
      <c r="G95" s="94"/>
      <c r="H95" s="94"/>
      <c r="I95" s="94"/>
      <c r="J95" s="94"/>
      <c r="K95" s="94"/>
    </row>
    <row r="96" spans="2:11" s="10" customFormat="1">
      <c r="B96" s="95"/>
      <c r="C96" s="95"/>
      <c r="D96" s="94"/>
      <c r="E96" s="94"/>
      <c r="F96" s="94"/>
      <c r="G96" s="94"/>
      <c r="H96" s="94"/>
      <c r="I96" s="94"/>
      <c r="J96" s="94"/>
      <c r="K96" s="94"/>
    </row>
    <row r="97" spans="2:38" s="10" customFormat="1">
      <c r="B97" s="95"/>
      <c r="C97" s="95"/>
      <c r="D97" s="94"/>
      <c r="E97" s="94"/>
      <c r="F97" s="94"/>
      <c r="G97" s="94"/>
      <c r="H97" s="94"/>
      <c r="I97" s="94"/>
      <c r="J97" s="94"/>
      <c r="K97" s="94"/>
    </row>
    <row r="98" spans="2:38" s="10" customFormat="1">
      <c r="B98" s="95"/>
      <c r="C98" s="95"/>
      <c r="D98" s="94"/>
      <c r="E98" s="94"/>
      <c r="F98" s="94"/>
      <c r="G98" s="94"/>
      <c r="H98" s="94"/>
      <c r="I98" s="94"/>
      <c r="J98" s="94"/>
      <c r="K98" s="94"/>
    </row>
    <row r="99" spans="2:38" s="10" customFormat="1">
      <c r="B99" s="95"/>
      <c r="C99" s="95"/>
      <c r="D99" s="94"/>
      <c r="E99" s="94"/>
      <c r="F99" s="94"/>
      <c r="G99" s="94"/>
      <c r="H99" s="94"/>
      <c r="I99" s="94"/>
      <c r="J99" s="94"/>
      <c r="K99" s="94"/>
    </row>
    <row r="100" spans="2:38" ht="15">
      <c r="AH100" s="44"/>
      <c r="AJ100" s="45"/>
      <c r="AK100" s="45"/>
      <c r="AL100" s="45"/>
    </row>
  </sheetData>
  <mergeCells count="8">
    <mergeCell ref="F2:G2"/>
    <mergeCell ref="H2:I2"/>
    <mergeCell ref="J2:K2"/>
    <mergeCell ref="A4:B4"/>
    <mergeCell ref="C2:C3"/>
    <mergeCell ref="A2:A3"/>
    <mergeCell ref="B2:B3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A-ТМБ-15</vt:lpstr>
      <vt:lpstr>A-ТМБ-16</vt:lpstr>
      <vt:lpstr>З-ТМБ-19 мэргэжлийн салбараар</vt:lpstr>
      <vt:lpstr>З-ТМБ-19-сургуулиар нь</vt:lpstr>
      <vt:lpstr>З-ТМБ-18</vt:lpstr>
      <vt:lpstr>Хураангуй-2020</vt:lpstr>
      <vt:lpstr>'A-ТМБ-15'!Print_Area</vt:lpstr>
      <vt:lpstr>'A-ТМБ-16'!Print_Area</vt:lpstr>
      <vt:lpstr>'З-ТМБ-18'!Print_Area</vt:lpstr>
      <vt:lpstr>'A-ТМБ-16'!Print_Titles</vt:lpstr>
      <vt:lpstr>'З-ТМБ-19 мэргэжлийн салбараар'!Print_Titles</vt:lpstr>
      <vt:lpstr>'З-ТМБ-19-сургуулиар нь'!Print_Titles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Болормаа Пүрэв</dc:creator>
  <cp:lastModifiedBy>Болормаа Пүрэв</cp:lastModifiedBy>
  <dcterms:created xsi:type="dcterms:W3CDTF">2022-06-22T03:40:54Z</dcterms:created>
  <dcterms:modified xsi:type="dcterms:W3CDTF">2022-06-22T03:55:38Z</dcterms:modified>
</cp:coreProperties>
</file>